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/>
  </bookViews>
  <sheets>
    <sheet name="Input" sheetId="6" r:id="rId1"/>
    <sheet name="Code" sheetId="4" r:id="rId2"/>
    <sheet name="Purchase" sheetId="1" r:id="rId3"/>
    <sheet name="Running" sheetId="2" r:id="rId4"/>
    <sheet name="Pax Tick" sheetId="3" r:id="rId5"/>
    <sheet name="Speed" sheetId="5" r:id="rId6"/>
    <sheet name="(Converions)" sheetId="7" r:id="rId7"/>
    <sheet name="Cargo Density" sheetId="9" r:id="rId8"/>
    <sheet name="Freighter types" sheetId="8" r:id="rId9"/>
    <sheet name="Blad2" sheetId="10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7" i="6"/>
  <c r="F27" i="6" s="1"/>
  <c r="J28" i="4" s="1"/>
  <c r="E28" i="6"/>
  <c r="F28" i="6" s="1"/>
  <c r="J29" i="4" s="1"/>
  <c r="E26" i="6"/>
  <c r="F26" i="6" s="1"/>
  <c r="J27" i="4" s="1"/>
  <c r="O26" i="6"/>
  <c r="O27" i="6"/>
  <c r="O28" i="4" s="1"/>
  <c r="O28" i="6"/>
  <c r="B25" i="5"/>
  <c r="C25" i="5" s="1"/>
  <c r="D25" i="5" s="1"/>
  <c r="W25" i="5"/>
  <c r="X25" i="5" s="1"/>
  <c r="Y25" i="5" s="1"/>
  <c r="P26" i="5"/>
  <c r="Q26" i="5" s="1"/>
  <c r="R26" i="5" s="1"/>
  <c r="P27" i="5"/>
  <c r="Q27" i="5" s="1"/>
  <c r="R27" i="5" s="1"/>
  <c r="AD27" i="5"/>
  <c r="AE27" i="5" s="1"/>
  <c r="AF27" i="5" s="1"/>
  <c r="AG27" i="5" s="1"/>
  <c r="V29" i="4" s="1"/>
  <c r="AM25" i="5"/>
  <c r="AM26" i="5"/>
  <c r="AM27" i="5"/>
  <c r="I25" i="5"/>
  <c r="J25" i="5" s="1"/>
  <c r="K25" i="5" s="1"/>
  <c r="P25" i="5"/>
  <c r="Q25" i="5" s="1"/>
  <c r="R25" i="5" s="1"/>
  <c r="S25" i="5" s="1"/>
  <c r="S27" i="4" s="1"/>
  <c r="AD25" i="5"/>
  <c r="AE25" i="5" s="1"/>
  <c r="AF25" i="5" s="1"/>
  <c r="B26" i="5"/>
  <c r="C26" i="5" s="1"/>
  <c r="D26" i="5" s="1"/>
  <c r="I26" i="5"/>
  <c r="J26" i="5" s="1"/>
  <c r="K26" i="5" s="1"/>
  <c r="L26" i="5" s="1"/>
  <c r="R28" i="4" s="1"/>
  <c r="W26" i="5"/>
  <c r="X26" i="5" s="1"/>
  <c r="Y26" i="5" s="1"/>
  <c r="AD26" i="5"/>
  <c r="AE26" i="5" s="1"/>
  <c r="AF26" i="5" s="1"/>
  <c r="B27" i="5"/>
  <c r="C27" i="5" s="1"/>
  <c r="D27" i="5" s="1"/>
  <c r="E27" i="5" s="1"/>
  <c r="I27" i="5"/>
  <c r="J27" i="5" s="1"/>
  <c r="K27" i="5" s="1"/>
  <c r="W27" i="5"/>
  <c r="X27" i="5" s="1"/>
  <c r="Y27" i="5" s="1"/>
  <c r="B25" i="3"/>
  <c r="F25" i="3" s="1"/>
  <c r="C25" i="3"/>
  <c r="D25" i="3"/>
  <c r="J25" i="3" s="1"/>
  <c r="E25" i="3"/>
  <c r="R25" i="3"/>
  <c r="S25" i="3"/>
  <c r="B26" i="3"/>
  <c r="C26" i="3"/>
  <c r="H26" i="3" s="1"/>
  <c r="D26" i="3"/>
  <c r="J26" i="3" s="1"/>
  <c r="E26" i="3"/>
  <c r="R26" i="3"/>
  <c r="S26" i="3"/>
  <c r="B27" i="3"/>
  <c r="C27" i="3"/>
  <c r="H27" i="3" s="1"/>
  <c r="D27" i="3"/>
  <c r="J27" i="3" s="1"/>
  <c r="E27" i="3"/>
  <c r="R27" i="3"/>
  <c r="S27" i="3" s="1"/>
  <c r="B25" i="2"/>
  <c r="C25" i="2"/>
  <c r="D25" i="2"/>
  <c r="E25" i="2"/>
  <c r="F25" i="2" s="1"/>
  <c r="Q25" i="2" s="1"/>
  <c r="G25" i="2"/>
  <c r="AN25" i="2" s="1"/>
  <c r="AO25" i="2" s="1"/>
  <c r="AP25" i="2" s="1"/>
  <c r="AA27" i="4" s="1"/>
  <c r="B26" i="2"/>
  <c r="C26" i="2"/>
  <c r="AS26" i="2" s="1"/>
  <c r="AT26" i="2" s="1"/>
  <c r="AU26" i="2" s="1"/>
  <c r="AB28" i="4" s="1"/>
  <c r="D26" i="2"/>
  <c r="E26" i="2"/>
  <c r="G26" i="2"/>
  <c r="B27" i="2"/>
  <c r="C27" i="2"/>
  <c r="D27" i="2"/>
  <c r="E27" i="2"/>
  <c r="G27" i="2"/>
  <c r="B25" i="1"/>
  <c r="C25" i="1" s="1"/>
  <c r="D25" i="1" s="1"/>
  <c r="E25" i="1" s="1"/>
  <c r="F25" i="1" s="1"/>
  <c r="B26" i="1"/>
  <c r="C26" i="1" s="1"/>
  <c r="D26" i="1" s="1"/>
  <c r="E26" i="1" s="1"/>
  <c r="B27" i="1"/>
  <c r="C27" i="1" s="1"/>
  <c r="D27" i="1" s="1"/>
  <c r="E27" i="1" s="1"/>
  <c r="F27" i="1" s="1"/>
  <c r="H27" i="4"/>
  <c r="I27" i="4"/>
  <c r="L27" i="4"/>
  <c r="N27" i="4"/>
  <c r="O27" i="4"/>
  <c r="P27" i="4"/>
  <c r="Q27" i="4"/>
  <c r="H28" i="4"/>
  <c r="I28" i="4"/>
  <c r="L28" i="4"/>
  <c r="N28" i="4"/>
  <c r="P28" i="4"/>
  <c r="Q28" i="4"/>
  <c r="H29" i="4"/>
  <c r="I29" i="4"/>
  <c r="L29" i="4"/>
  <c r="N29" i="4"/>
  <c r="O29" i="4"/>
  <c r="P29" i="4"/>
  <c r="Q29" i="4"/>
  <c r="P28" i="6"/>
  <c r="Q28" i="6"/>
  <c r="P27" i="6"/>
  <c r="Q27" i="6"/>
  <c r="P26" i="6"/>
  <c r="Q26" i="6"/>
  <c r="H30" i="4"/>
  <c r="AS27" i="2" l="1"/>
  <c r="AT27" i="2" s="1"/>
  <c r="AU27" i="2" s="1"/>
  <c r="AB29" i="4" s="1"/>
  <c r="F27" i="2"/>
  <c r="S25" i="2"/>
  <c r="T25" i="2" s="1"/>
  <c r="U25" i="2" s="1"/>
  <c r="W27" i="4" s="1"/>
  <c r="H27" i="2"/>
  <c r="I27" i="2" s="1"/>
  <c r="M27" i="2" s="1"/>
  <c r="N27" i="2" s="1"/>
  <c r="AG26" i="2"/>
  <c r="AH26" i="2" s="1"/>
  <c r="AI26" i="2" s="1"/>
  <c r="Z28" i="4" s="1"/>
  <c r="Z25" i="2"/>
  <c r="AA25" i="2" s="1"/>
  <c r="AB25" i="2" s="1"/>
  <c r="Y27" i="4" s="1"/>
  <c r="AS25" i="2"/>
  <c r="AT25" i="2" s="1"/>
  <c r="AU25" i="2" s="1"/>
  <c r="AB27" i="4" s="1"/>
  <c r="G25" i="3"/>
  <c r="I25" i="3" s="1"/>
  <c r="K25" i="3" s="1"/>
  <c r="F26" i="3"/>
  <c r="G26" i="3" s="1"/>
  <c r="I26" i="3" s="1"/>
  <c r="K26" i="3" s="1"/>
  <c r="F27" i="3"/>
  <c r="G27" i="3" s="1"/>
  <c r="I27" i="3" s="1"/>
  <c r="K27" i="3" s="1"/>
  <c r="AI25" i="5"/>
  <c r="AG25" i="5"/>
  <c r="V27" i="4" s="1"/>
  <c r="Z27" i="5"/>
  <c r="U29" i="4" s="1"/>
  <c r="AB27" i="5"/>
  <c r="Z25" i="5"/>
  <c r="U27" i="4" s="1"/>
  <c r="AB25" i="5"/>
  <c r="AI26" i="5"/>
  <c r="AG26" i="5"/>
  <c r="V28" i="4" s="1"/>
  <c r="AB26" i="5"/>
  <c r="Z26" i="5"/>
  <c r="U28" i="4" s="1"/>
  <c r="U27" i="5"/>
  <c r="S27" i="5"/>
  <c r="S29" i="4" s="1"/>
  <c r="S26" i="5"/>
  <c r="S28" i="4" s="1"/>
  <c r="U26" i="5"/>
  <c r="T29" i="4"/>
  <c r="M29" i="4"/>
  <c r="N25" i="5"/>
  <c r="L25" i="5"/>
  <c r="R27" i="4" s="1"/>
  <c r="L27" i="5"/>
  <c r="R29" i="4" s="1"/>
  <c r="N27" i="5"/>
  <c r="E26" i="5"/>
  <c r="G26" i="5"/>
  <c r="G25" i="5"/>
  <c r="E25" i="5"/>
  <c r="G27" i="5"/>
  <c r="U25" i="5"/>
  <c r="AI27" i="5"/>
  <c r="N26" i="5"/>
  <c r="H25" i="3"/>
  <c r="Q27" i="2"/>
  <c r="AE27" i="2"/>
  <c r="X27" i="2"/>
  <c r="AL27" i="2"/>
  <c r="Z26" i="2"/>
  <c r="AA26" i="2" s="1"/>
  <c r="AB26" i="2" s="1"/>
  <c r="Y28" i="4" s="1"/>
  <c r="AL25" i="2"/>
  <c r="X25" i="2"/>
  <c r="AN27" i="2"/>
  <c r="AO27" i="2" s="1"/>
  <c r="AP27" i="2" s="1"/>
  <c r="AA29" i="4" s="1"/>
  <c r="Z27" i="2"/>
  <c r="AA27" i="2" s="1"/>
  <c r="AB27" i="2" s="1"/>
  <c r="Y29" i="4" s="1"/>
  <c r="H25" i="2"/>
  <c r="I25" i="2" s="1"/>
  <c r="AN26" i="2"/>
  <c r="AO26" i="2" s="1"/>
  <c r="AP26" i="2" s="1"/>
  <c r="AA28" i="4" s="1"/>
  <c r="H26" i="2"/>
  <c r="I26" i="2" s="1"/>
  <c r="AG25" i="2"/>
  <c r="AH25" i="2" s="1"/>
  <c r="AI25" i="2" s="1"/>
  <c r="Z27" i="4" s="1"/>
  <c r="S26" i="2"/>
  <c r="T26" i="2" s="1"/>
  <c r="U26" i="2" s="1"/>
  <c r="W28" i="4" s="1"/>
  <c r="AE25" i="2"/>
  <c r="S27" i="2"/>
  <c r="T27" i="2" s="1"/>
  <c r="U27" i="2" s="1"/>
  <c r="W29" i="4" s="1"/>
  <c r="F26" i="2"/>
  <c r="AG27" i="2"/>
  <c r="AH27" i="2" s="1"/>
  <c r="AI27" i="2" s="1"/>
  <c r="Z29" i="4" s="1"/>
  <c r="I26" i="1"/>
  <c r="J26" i="1"/>
  <c r="AC28" i="4"/>
  <c r="G26" i="1"/>
  <c r="AC29" i="4"/>
  <c r="G27" i="1"/>
  <c r="J27" i="1"/>
  <c r="I27" i="1"/>
  <c r="G25" i="1"/>
  <c r="I25" i="1"/>
  <c r="J25" i="1"/>
  <c r="AC27" i="4"/>
  <c r="O136" i="6"/>
  <c r="O137" i="4" s="1"/>
  <c r="O137" i="6"/>
  <c r="O138" i="4" s="1"/>
  <c r="I136" i="6"/>
  <c r="J136" i="6"/>
  <c r="I135" i="5" s="1"/>
  <c r="J135" i="5" s="1"/>
  <c r="K135" i="5" s="1"/>
  <c r="K136" i="6"/>
  <c r="P135" i="5" s="1"/>
  <c r="Q135" i="5" s="1"/>
  <c r="R135" i="5" s="1"/>
  <c r="L136" i="6"/>
  <c r="M136" i="6"/>
  <c r="AD135" i="5" s="1"/>
  <c r="AE135" i="5" s="1"/>
  <c r="AF135" i="5" s="1"/>
  <c r="I137" i="6"/>
  <c r="J137" i="6"/>
  <c r="I136" i="5" s="1"/>
  <c r="J136" i="5" s="1"/>
  <c r="K136" i="5" s="1"/>
  <c r="L136" i="5" s="1"/>
  <c r="R138" i="4" s="1"/>
  <c r="K137" i="6"/>
  <c r="L137" i="6"/>
  <c r="W136" i="5" s="1"/>
  <c r="X136" i="5" s="1"/>
  <c r="Y136" i="5" s="1"/>
  <c r="M137" i="6"/>
  <c r="AD136" i="5" s="1"/>
  <c r="AE136" i="5" s="1"/>
  <c r="AF136" i="5" s="1"/>
  <c r="F136" i="6"/>
  <c r="J137" i="4" s="1"/>
  <c r="F137" i="6"/>
  <c r="J138" i="4" s="1"/>
  <c r="P137" i="6"/>
  <c r="L138" i="4" s="1"/>
  <c r="Q137" i="6"/>
  <c r="P136" i="6"/>
  <c r="L137" i="4" s="1"/>
  <c r="Q136" i="6"/>
  <c r="H137" i="4"/>
  <c r="I137" i="4"/>
  <c r="N137" i="4"/>
  <c r="P137" i="4"/>
  <c r="Q137" i="4"/>
  <c r="H138" i="4"/>
  <c r="I138" i="4"/>
  <c r="N138" i="4"/>
  <c r="P138" i="4"/>
  <c r="Q138" i="4"/>
  <c r="B135" i="1"/>
  <c r="C135" i="1" s="1"/>
  <c r="D135" i="1" s="1"/>
  <c r="E135" i="1" s="1"/>
  <c r="F135" i="1" s="1"/>
  <c r="AC137" i="4" s="1"/>
  <c r="B136" i="1"/>
  <c r="C136" i="1" s="1"/>
  <c r="D136" i="1" s="1"/>
  <c r="E136" i="1" s="1"/>
  <c r="F136" i="1" s="1"/>
  <c r="AC138" i="4" s="1"/>
  <c r="B135" i="2"/>
  <c r="C135" i="2"/>
  <c r="D135" i="2"/>
  <c r="E135" i="2"/>
  <c r="G135" i="2"/>
  <c r="B136" i="2"/>
  <c r="C136" i="2"/>
  <c r="D136" i="2"/>
  <c r="E136" i="2"/>
  <c r="G136" i="2"/>
  <c r="B135" i="3"/>
  <c r="F135" i="3" s="1"/>
  <c r="C135" i="3"/>
  <c r="D135" i="3"/>
  <c r="J135" i="3" s="1"/>
  <c r="E135" i="3"/>
  <c r="R135" i="3"/>
  <c r="S135" i="3" s="1"/>
  <c r="B136" i="3"/>
  <c r="C136" i="3"/>
  <c r="D136" i="3"/>
  <c r="J136" i="3" s="1"/>
  <c r="E136" i="3"/>
  <c r="R136" i="3"/>
  <c r="S136" i="3" s="1"/>
  <c r="B135" i="5"/>
  <c r="C135" i="5" s="1"/>
  <c r="D135" i="5" s="1"/>
  <c r="W135" i="5"/>
  <c r="X135" i="5" s="1"/>
  <c r="Y135" i="5" s="1"/>
  <c r="Z135" i="5" s="1"/>
  <c r="U137" i="4" s="1"/>
  <c r="AM135" i="5"/>
  <c r="B136" i="5"/>
  <c r="C136" i="5" s="1"/>
  <c r="D136" i="5" s="1"/>
  <c r="P136" i="5"/>
  <c r="Q136" i="5" s="1"/>
  <c r="R136" i="5" s="1"/>
  <c r="AM136" i="5"/>
  <c r="C135" i="9"/>
  <c r="C136" i="9"/>
  <c r="AD29" i="4" l="1"/>
  <c r="K27" i="2"/>
  <c r="X29" i="4" s="1"/>
  <c r="J27" i="2"/>
  <c r="M28" i="4"/>
  <c r="T28" i="4"/>
  <c r="T27" i="4"/>
  <c r="M27" i="4"/>
  <c r="L25" i="3"/>
  <c r="M25" i="3" s="1"/>
  <c r="N25" i="3" s="1"/>
  <c r="O25" i="3" s="1"/>
  <c r="P25" i="3" s="1"/>
  <c r="Q25" i="3" s="1"/>
  <c r="K27" i="4"/>
  <c r="L26" i="3"/>
  <c r="M26" i="3" s="1"/>
  <c r="N26" i="3" s="1"/>
  <c r="O26" i="3" s="1"/>
  <c r="P26" i="3" s="1"/>
  <c r="Q26" i="3" s="1"/>
  <c r="K28" i="4"/>
  <c r="K29" i="4"/>
  <c r="L27" i="3"/>
  <c r="M27" i="3" s="1"/>
  <c r="N27" i="3" s="1"/>
  <c r="O27" i="3" s="1"/>
  <c r="P27" i="3" s="1"/>
  <c r="Q27" i="3" s="1"/>
  <c r="AD28" i="4"/>
  <c r="K26" i="2"/>
  <c r="X28" i="4" s="1"/>
  <c r="J26" i="2"/>
  <c r="M26" i="2"/>
  <c r="N26" i="2" s="1"/>
  <c r="K25" i="2"/>
  <c r="X27" i="4" s="1"/>
  <c r="M25" i="2"/>
  <c r="N25" i="2" s="1"/>
  <c r="AD27" i="4"/>
  <c r="J25" i="2"/>
  <c r="Q26" i="2"/>
  <c r="AE26" i="2"/>
  <c r="X26" i="2"/>
  <c r="AL26" i="2"/>
  <c r="AS135" i="2"/>
  <c r="AT135" i="2" s="1"/>
  <c r="AU135" i="2" s="1"/>
  <c r="AB137" i="4" s="1"/>
  <c r="F136" i="2"/>
  <c r="H136" i="2" s="1"/>
  <c r="I136" i="2" s="1"/>
  <c r="AD138" i="4" s="1"/>
  <c r="F135" i="2"/>
  <c r="Q135" i="2" s="1"/>
  <c r="S135" i="2" s="1"/>
  <c r="T135" i="2" s="1"/>
  <c r="U135" i="2" s="1"/>
  <c r="W137" i="4" s="1"/>
  <c r="AS136" i="2"/>
  <c r="AT136" i="2" s="1"/>
  <c r="AU136" i="2" s="1"/>
  <c r="AB138" i="4" s="1"/>
  <c r="AI136" i="5"/>
  <c r="AG136" i="5"/>
  <c r="V138" i="4" s="1"/>
  <c r="G135" i="3"/>
  <c r="I135" i="3" s="1"/>
  <c r="K135" i="3" s="1"/>
  <c r="G135" i="1"/>
  <c r="I135" i="1"/>
  <c r="J135" i="1"/>
  <c r="G136" i="1"/>
  <c r="I136" i="1"/>
  <c r="J136" i="1"/>
  <c r="H135" i="2"/>
  <c r="I135" i="2" s="1"/>
  <c r="AD137" i="4" s="1"/>
  <c r="F136" i="3"/>
  <c r="G136" i="3" s="1"/>
  <c r="I136" i="3" s="1"/>
  <c r="K136" i="3" s="1"/>
  <c r="S135" i="5"/>
  <c r="S137" i="4" s="1"/>
  <c r="U135" i="5"/>
  <c r="S136" i="5"/>
  <c r="S138" i="4" s="1"/>
  <c r="U136" i="5"/>
  <c r="AG135" i="5"/>
  <c r="V137" i="4" s="1"/>
  <c r="AI135" i="5"/>
  <c r="E135" i="5"/>
  <c r="G135" i="5"/>
  <c r="E136" i="5"/>
  <c r="G136" i="5"/>
  <c r="Z136" i="5"/>
  <c r="U138" i="4" s="1"/>
  <c r="AB136" i="5"/>
  <c r="N135" i="5"/>
  <c r="L135" i="5"/>
  <c r="R137" i="4" s="1"/>
  <c r="N136" i="5"/>
  <c r="AB135" i="5"/>
  <c r="AL136" i="2" l="1"/>
  <c r="AN136" i="2" s="1"/>
  <c r="AO136" i="2" s="1"/>
  <c r="AP136" i="2" s="1"/>
  <c r="AA138" i="4" s="1"/>
  <c r="X136" i="2"/>
  <c r="Z136" i="2" s="1"/>
  <c r="AA136" i="2" s="1"/>
  <c r="AB136" i="2" s="1"/>
  <c r="Y138" i="4" s="1"/>
  <c r="AE136" i="2"/>
  <c r="AG136" i="2" s="1"/>
  <c r="AH136" i="2" s="1"/>
  <c r="AI136" i="2" s="1"/>
  <c r="Z138" i="4" s="1"/>
  <c r="Q136" i="2"/>
  <c r="S136" i="2" s="1"/>
  <c r="T136" i="2" s="1"/>
  <c r="U136" i="2" s="1"/>
  <c r="W138" i="4" s="1"/>
  <c r="AL135" i="2"/>
  <c r="AN135" i="2" s="1"/>
  <c r="AO135" i="2" s="1"/>
  <c r="AP135" i="2" s="1"/>
  <c r="AA137" i="4" s="1"/>
  <c r="X135" i="2"/>
  <c r="Z135" i="2" s="1"/>
  <c r="AA135" i="2" s="1"/>
  <c r="AB135" i="2" s="1"/>
  <c r="Y137" i="4" s="1"/>
  <c r="AE135" i="2"/>
  <c r="AG135" i="2" s="1"/>
  <c r="AH135" i="2" s="1"/>
  <c r="AI135" i="2" s="1"/>
  <c r="Z137" i="4" s="1"/>
  <c r="T138" i="4"/>
  <c r="M138" i="4"/>
  <c r="M137" i="4"/>
  <c r="T137" i="4"/>
  <c r="L136" i="3"/>
  <c r="M136" i="3" s="1"/>
  <c r="N136" i="3" s="1"/>
  <c r="O136" i="3" s="1"/>
  <c r="P136" i="3" s="1"/>
  <c r="Q136" i="3" s="1"/>
  <c r="K138" i="4"/>
  <c r="L135" i="3"/>
  <c r="M135" i="3" s="1"/>
  <c r="N135" i="3" s="1"/>
  <c r="O135" i="3" s="1"/>
  <c r="P135" i="3" s="1"/>
  <c r="Q135" i="3" s="1"/>
  <c r="K137" i="4"/>
  <c r="M136" i="2"/>
  <c r="N136" i="2" s="1"/>
  <c r="K136" i="2"/>
  <c r="X138" i="4" s="1"/>
  <c r="J136" i="2"/>
  <c r="K135" i="2"/>
  <c r="X137" i="4" s="1"/>
  <c r="J135" i="2"/>
  <c r="M135" i="2"/>
  <c r="N135" i="2" s="1"/>
  <c r="F125" i="6"/>
  <c r="J126" i="4" s="1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AM124" i="5"/>
  <c r="B124" i="3"/>
  <c r="C124" i="3"/>
  <c r="D124" i="3"/>
  <c r="E124" i="3"/>
  <c r="J124" i="3"/>
  <c r="R124" i="3"/>
  <c r="S124" i="3" s="1"/>
  <c r="B124" i="2"/>
  <c r="C124" i="2"/>
  <c r="D124" i="2"/>
  <c r="F124" i="2" s="1"/>
  <c r="E124" i="2"/>
  <c r="G124" i="2"/>
  <c r="B124" i="1"/>
  <c r="C124" i="1" s="1"/>
  <c r="D124" i="1" s="1"/>
  <c r="E124" i="1" s="1"/>
  <c r="F124" i="1" s="1"/>
  <c r="H126" i="4"/>
  <c r="I126" i="4"/>
  <c r="L126" i="4"/>
  <c r="N126" i="4"/>
  <c r="O125" i="6"/>
  <c r="O126" i="4" s="1"/>
  <c r="P126" i="4"/>
  <c r="Q126" i="4"/>
  <c r="H127" i="4"/>
  <c r="I127" i="4"/>
  <c r="F126" i="6"/>
  <c r="J127" i="4" s="1"/>
  <c r="L127" i="4"/>
  <c r="N127" i="4"/>
  <c r="P127" i="4"/>
  <c r="Q127" i="4"/>
  <c r="B125" i="1"/>
  <c r="C125" i="1" s="1"/>
  <c r="D125" i="1" s="1"/>
  <c r="E125" i="1" s="1"/>
  <c r="F125" i="1" s="1"/>
  <c r="I125" i="6"/>
  <c r="B124" i="5" s="1"/>
  <c r="C124" i="5" s="1"/>
  <c r="D124" i="5" s="1"/>
  <c r="J125" i="6"/>
  <c r="I124" i="5" s="1"/>
  <c r="J124" i="5" s="1"/>
  <c r="K124" i="5" s="1"/>
  <c r="K125" i="6"/>
  <c r="P124" i="5" s="1"/>
  <c r="Q124" i="5" s="1"/>
  <c r="R124" i="5" s="1"/>
  <c r="L125" i="6"/>
  <c r="W124" i="5" s="1"/>
  <c r="X124" i="5" s="1"/>
  <c r="Y124" i="5" s="1"/>
  <c r="M125" i="6"/>
  <c r="AD124" i="5" s="1"/>
  <c r="AE124" i="5" s="1"/>
  <c r="AF124" i="5" s="1"/>
  <c r="P125" i="6"/>
  <c r="Q125" i="6"/>
  <c r="C173" i="9"/>
  <c r="C156" i="9"/>
  <c r="AM156" i="5"/>
  <c r="B156" i="3"/>
  <c r="F156" i="3" s="1"/>
  <c r="C156" i="3"/>
  <c r="D156" i="3"/>
  <c r="J156" i="3" s="1"/>
  <c r="E156" i="3"/>
  <c r="R156" i="3"/>
  <c r="G156" i="2"/>
  <c r="E156" i="2"/>
  <c r="D156" i="2"/>
  <c r="F156" i="2" s="1"/>
  <c r="C156" i="2"/>
  <c r="B156" i="2"/>
  <c r="B156" i="1"/>
  <c r="C156" i="1" s="1"/>
  <c r="D156" i="1" s="1"/>
  <c r="E156" i="1" s="1"/>
  <c r="F156" i="1" s="1"/>
  <c r="H158" i="4"/>
  <c r="I158" i="4"/>
  <c r="N158" i="4"/>
  <c r="P158" i="4"/>
  <c r="Q158" i="4"/>
  <c r="P157" i="6"/>
  <c r="L158" i="4"/>
  <c r="Q157" i="6"/>
  <c r="I157" i="6"/>
  <c r="B156" i="5"/>
  <c r="C156" i="5" s="1"/>
  <c r="D156" i="5" s="1"/>
  <c r="J157" i="6"/>
  <c r="I156" i="5" s="1"/>
  <c r="J156" i="5" s="1"/>
  <c r="K156" i="5" s="1"/>
  <c r="K157" i="6"/>
  <c r="P156" i="5" s="1"/>
  <c r="Q156" i="5" s="1"/>
  <c r="R156" i="5" s="1"/>
  <c r="L157" i="6"/>
  <c r="W156" i="5" s="1"/>
  <c r="X156" i="5" s="1"/>
  <c r="Y156" i="5" s="1"/>
  <c r="M157" i="6"/>
  <c r="AD156" i="5" s="1"/>
  <c r="AE156" i="5" s="1"/>
  <c r="AF156" i="5" s="1"/>
  <c r="O157" i="6"/>
  <c r="O158" i="4"/>
  <c r="F157" i="6"/>
  <c r="J158" i="4"/>
  <c r="C54" i="9"/>
  <c r="C55" i="9"/>
  <c r="C56" i="9"/>
  <c r="AM53" i="5"/>
  <c r="AM54" i="5"/>
  <c r="AM55" i="5"/>
  <c r="B53" i="3"/>
  <c r="D53" i="3"/>
  <c r="J53" i="3" s="1"/>
  <c r="E53" i="3"/>
  <c r="R53" i="3"/>
  <c r="S53" i="3" s="1"/>
  <c r="B54" i="3"/>
  <c r="F54" i="3" s="1"/>
  <c r="C54" i="3"/>
  <c r="D54" i="3"/>
  <c r="J54" i="3" s="1"/>
  <c r="E54" i="3"/>
  <c r="R54" i="3"/>
  <c r="S54" i="3" s="1"/>
  <c r="B55" i="3"/>
  <c r="D55" i="3"/>
  <c r="J55" i="3" s="1"/>
  <c r="E55" i="3"/>
  <c r="R55" i="3"/>
  <c r="S55" i="3" s="1"/>
  <c r="C53" i="2"/>
  <c r="D53" i="2"/>
  <c r="E53" i="2"/>
  <c r="G53" i="2"/>
  <c r="C54" i="2"/>
  <c r="D54" i="2"/>
  <c r="F54" i="2" s="1"/>
  <c r="AE54" i="2" s="1"/>
  <c r="E54" i="2"/>
  <c r="G54" i="2"/>
  <c r="C55" i="2"/>
  <c r="D55" i="2"/>
  <c r="E55" i="2"/>
  <c r="G55" i="2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H57" i="4"/>
  <c r="I57" i="4"/>
  <c r="L57" i="4"/>
  <c r="N57" i="4"/>
  <c r="P57" i="4"/>
  <c r="Q57" i="4"/>
  <c r="H55" i="4"/>
  <c r="I55" i="4"/>
  <c r="L55" i="4"/>
  <c r="N55" i="4"/>
  <c r="P55" i="4"/>
  <c r="Q55" i="4"/>
  <c r="I54" i="6"/>
  <c r="B53" i="5" s="1"/>
  <c r="C53" i="5" s="1"/>
  <c r="D53" i="5" s="1"/>
  <c r="J54" i="6"/>
  <c r="I53" i="5" s="1"/>
  <c r="J53" i="5" s="1"/>
  <c r="K53" i="5" s="1"/>
  <c r="K54" i="6"/>
  <c r="P53" i="5" s="1"/>
  <c r="Q53" i="5" s="1"/>
  <c r="R53" i="5" s="1"/>
  <c r="L54" i="6"/>
  <c r="W53" i="5" s="1"/>
  <c r="X53" i="5" s="1"/>
  <c r="Y53" i="5" s="1"/>
  <c r="M54" i="6"/>
  <c r="AD53" i="5"/>
  <c r="AE53" i="5" s="1"/>
  <c r="AF53" i="5" s="1"/>
  <c r="O54" i="6"/>
  <c r="F54" i="6"/>
  <c r="J55" i="4" s="1"/>
  <c r="P59" i="6"/>
  <c r="O56" i="6"/>
  <c r="C55" i="3" s="1"/>
  <c r="I56" i="6"/>
  <c r="B55" i="5" s="1"/>
  <c r="C55" i="5" s="1"/>
  <c r="D55" i="5" s="1"/>
  <c r="J56" i="6"/>
  <c r="I55" i="5" s="1"/>
  <c r="J55" i="5" s="1"/>
  <c r="K55" i="5" s="1"/>
  <c r="K56" i="6"/>
  <c r="P55" i="5" s="1"/>
  <c r="Q55" i="5" s="1"/>
  <c r="R55" i="5" s="1"/>
  <c r="L56" i="6"/>
  <c r="W55" i="5" s="1"/>
  <c r="X55" i="5" s="1"/>
  <c r="Y55" i="5" s="1"/>
  <c r="M56" i="6"/>
  <c r="AD55" i="5" s="1"/>
  <c r="AE55" i="5" s="1"/>
  <c r="AF55" i="5" s="1"/>
  <c r="F56" i="6"/>
  <c r="J57" i="4"/>
  <c r="B80" i="5"/>
  <c r="C80" i="5" s="1"/>
  <c r="D80" i="5" s="1"/>
  <c r="I80" i="5"/>
  <c r="J80" i="5" s="1"/>
  <c r="K80" i="5" s="1"/>
  <c r="P80" i="5"/>
  <c r="Q80" i="5" s="1"/>
  <c r="R80" i="5" s="1"/>
  <c r="W80" i="5"/>
  <c r="X80" i="5" s="1"/>
  <c r="Y80" i="5" s="1"/>
  <c r="AD80" i="5"/>
  <c r="AE80" i="5" s="1"/>
  <c r="AF80" i="5" s="1"/>
  <c r="AM80" i="5"/>
  <c r="B80" i="3"/>
  <c r="F80" i="3" s="1"/>
  <c r="C80" i="3"/>
  <c r="D80" i="3"/>
  <c r="J80" i="3" s="1"/>
  <c r="E80" i="3"/>
  <c r="R80" i="3"/>
  <c r="S80" i="3" s="1"/>
  <c r="B80" i="2"/>
  <c r="C80" i="2"/>
  <c r="D80" i="2"/>
  <c r="E80" i="2"/>
  <c r="G80" i="2"/>
  <c r="B80" i="1"/>
  <c r="C80" i="1"/>
  <c r="D80" i="1" s="1"/>
  <c r="E80" i="1" s="1"/>
  <c r="F80" i="1" s="1"/>
  <c r="B81" i="1"/>
  <c r="C81" i="1" s="1"/>
  <c r="D81" i="1" s="1"/>
  <c r="E81" i="1" s="1"/>
  <c r="F81" i="1" s="1"/>
  <c r="AC83" i="4" s="1"/>
  <c r="H82" i="4"/>
  <c r="I82" i="4"/>
  <c r="J82" i="4"/>
  <c r="L82" i="4"/>
  <c r="N82" i="4"/>
  <c r="P82" i="4"/>
  <c r="Q82" i="4"/>
  <c r="O81" i="6"/>
  <c r="O82" i="4" s="1"/>
  <c r="P81" i="6"/>
  <c r="Q81" i="6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8" i="4"/>
  <c r="Q129" i="4"/>
  <c r="Q80" i="4"/>
  <c r="Q81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51" i="4"/>
  <c r="Q52" i="4"/>
  <c r="Q53" i="4"/>
  <c r="Q54" i="4"/>
  <c r="Q56" i="4"/>
  <c r="Q58" i="4"/>
  <c r="Q59" i="4"/>
  <c r="Q60" i="4"/>
  <c r="Q61" i="4"/>
  <c r="Q62" i="4"/>
  <c r="Q64" i="4"/>
  <c r="Q65" i="4"/>
  <c r="Q66" i="4"/>
  <c r="Q67" i="4"/>
  <c r="Q68" i="4"/>
  <c r="Q70" i="4"/>
  <c r="Q73" i="4"/>
  <c r="Q74" i="4"/>
  <c r="Q75" i="4"/>
  <c r="Q76" i="4"/>
  <c r="Q77" i="4"/>
  <c r="Q78" i="4"/>
  <c r="Q79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31" i="4"/>
  <c r="Q132" i="4"/>
  <c r="Q133" i="4"/>
  <c r="Q134" i="4"/>
  <c r="Q135" i="4"/>
  <c r="Q136" i="4"/>
  <c r="Q139" i="4"/>
  <c r="Q140" i="4"/>
  <c r="Q141" i="4"/>
  <c r="Q142" i="4"/>
  <c r="Q143" i="4"/>
  <c r="Q144" i="4"/>
  <c r="Q145" i="4"/>
  <c r="Q146" i="4"/>
  <c r="Q147" i="4"/>
  <c r="Q130" i="4"/>
  <c r="P17" i="4"/>
  <c r="B178" i="5"/>
  <c r="C178" i="5" s="1"/>
  <c r="D178" i="5" s="1"/>
  <c r="E178" i="5" s="1"/>
  <c r="I178" i="5"/>
  <c r="J178" i="5" s="1"/>
  <c r="K178" i="5" s="1"/>
  <c r="L178" i="5" s="1"/>
  <c r="P178" i="5"/>
  <c r="Q178" i="5" s="1"/>
  <c r="R178" i="5" s="1"/>
  <c r="S178" i="5" s="1"/>
  <c r="W178" i="5"/>
  <c r="X178" i="5" s="1"/>
  <c r="Y178" i="5" s="1"/>
  <c r="AD178" i="5"/>
  <c r="AE178" i="5" s="1"/>
  <c r="AF178" i="5" s="1"/>
  <c r="B178" i="3"/>
  <c r="F178" i="3" s="1"/>
  <c r="C178" i="3"/>
  <c r="D178" i="3"/>
  <c r="J178" i="3" s="1"/>
  <c r="E178" i="3"/>
  <c r="R178" i="3"/>
  <c r="S178" i="3" s="1"/>
  <c r="X181" i="2"/>
  <c r="Z181" i="2"/>
  <c r="AA181" i="2" s="1"/>
  <c r="AB181" i="2" s="1"/>
  <c r="AE181" i="2"/>
  <c r="AG181" i="2"/>
  <c r="AH181" i="2" s="1"/>
  <c r="AI181" i="2" s="1"/>
  <c r="AL181" i="2"/>
  <c r="AN181" i="2"/>
  <c r="AO181" i="2" s="1"/>
  <c r="AP181" i="2" s="1"/>
  <c r="X182" i="2"/>
  <c r="Z182" i="2"/>
  <c r="AA182" i="2" s="1"/>
  <c r="AB182" i="2" s="1"/>
  <c r="AE182" i="2"/>
  <c r="AG182" i="2"/>
  <c r="AH182" i="2" s="1"/>
  <c r="AI182" i="2" s="1"/>
  <c r="AL182" i="2"/>
  <c r="AN182" i="2"/>
  <c r="AO182" i="2" s="1"/>
  <c r="AP182" i="2" s="1"/>
  <c r="X183" i="2"/>
  <c r="Z183" i="2"/>
  <c r="AA183" i="2" s="1"/>
  <c r="AB183" i="2" s="1"/>
  <c r="AE183" i="2"/>
  <c r="AG183" i="2"/>
  <c r="AH183" i="2" s="1"/>
  <c r="AI183" i="2" s="1"/>
  <c r="AL183" i="2"/>
  <c r="AN183" i="2"/>
  <c r="AO183" i="2" s="1"/>
  <c r="AP183" i="2" s="1"/>
  <c r="X184" i="2"/>
  <c r="Z184" i="2"/>
  <c r="AA184" i="2" s="1"/>
  <c r="AB184" i="2" s="1"/>
  <c r="AE184" i="2"/>
  <c r="AG184" i="2"/>
  <c r="AH184" i="2" s="1"/>
  <c r="AI184" i="2" s="1"/>
  <c r="AL184" i="2"/>
  <c r="AN184" i="2"/>
  <c r="AO184" i="2" s="1"/>
  <c r="AP184" i="2" s="1"/>
  <c r="X185" i="2"/>
  <c r="Z185" i="2"/>
  <c r="AA185" i="2" s="1"/>
  <c r="AB185" i="2" s="1"/>
  <c r="AE185" i="2"/>
  <c r="AG185" i="2"/>
  <c r="AH185" i="2" s="1"/>
  <c r="AI185" i="2" s="1"/>
  <c r="AL185" i="2"/>
  <c r="AN185" i="2"/>
  <c r="AO185" i="2" s="1"/>
  <c r="AP185" i="2" s="1"/>
  <c r="B178" i="2"/>
  <c r="H178" i="2" s="1"/>
  <c r="I178" i="2" s="1"/>
  <c r="C178" i="2"/>
  <c r="D178" i="2"/>
  <c r="E178" i="2"/>
  <c r="G178" i="2"/>
  <c r="D184" i="2"/>
  <c r="E184" i="2"/>
  <c r="C184" i="2"/>
  <c r="G184" i="2"/>
  <c r="AS179" i="2" s="1"/>
  <c r="AT179" i="2" s="1"/>
  <c r="AU179" i="2" s="1"/>
  <c r="AB186" i="4" s="1"/>
  <c r="B184" i="2"/>
  <c r="B178" i="1"/>
  <c r="C178" i="1" s="1"/>
  <c r="D178" i="1" s="1"/>
  <c r="E178" i="1" s="1"/>
  <c r="F178" i="1" s="1"/>
  <c r="H180" i="4"/>
  <c r="I180" i="4"/>
  <c r="F179" i="6"/>
  <c r="J180" i="4" s="1"/>
  <c r="B179" i="3"/>
  <c r="F179" i="3" s="1"/>
  <c r="C179" i="3"/>
  <c r="D179" i="3"/>
  <c r="J179" i="3" s="1"/>
  <c r="E179" i="3"/>
  <c r="L180" i="4"/>
  <c r="I180" i="6"/>
  <c r="B179" i="5" s="1"/>
  <c r="C179" i="5" s="1"/>
  <c r="D179" i="5" s="1"/>
  <c r="E179" i="5" s="1"/>
  <c r="N180" i="4"/>
  <c r="O179" i="6"/>
  <c r="O180" i="4" s="1"/>
  <c r="P180" i="4"/>
  <c r="J180" i="6"/>
  <c r="I179" i="5"/>
  <c r="J179" i="5" s="1"/>
  <c r="K179" i="5" s="1"/>
  <c r="L179" i="5" s="1"/>
  <c r="K180" i="6"/>
  <c r="P179" i="5" s="1"/>
  <c r="Q179" i="5" s="1"/>
  <c r="R179" i="5" s="1"/>
  <c r="S179" i="5" s="1"/>
  <c r="L180" i="6"/>
  <c r="W179" i="5" s="1"/>
  <c r="X179" i="5" s="1"/>
  <c r="Y179" i="5" s="1"/>
  <c r="Z179" i="5" s="1"/>
  <c r="U180" i="4" s="1"/>
  <c r="M180" i="6"/>
  <c r="AD179" i="5" s="1"/>
  <c r="AE179" i="5" s="1"/>
  <c r="AF179" i="5" s="1"/>
  <c r="D179" i="2"/>
  <c r="E179" i="2"/>
  <c r="C179" i="2"/>
  <c r="G179" i="2"/>
  <c r="AS173" i="2" s="1"/>
  <c r="AT173" i="2" s="1"/>
  <c r="AU173" i="2" s="1"/>
  <c r="AB181" i="4" s="1"/>
  <c r="B179" i="2"/>
  <c r="B179" i="1"/>
  <c r="C179" i="1" s="1"/>
  <c r="D179" i="1" s="1"/>
  <c r="E179" i="1" s="1"/>
  <c r="F179" i="1" s="1"/>
  <c r="J179" i="1" s="1"/>
  <c r="P179" i="6"/>
  <c r="Q179" i="6"/>
  <c r="AD157" i="5"/>
  <c r="AE157" i="5" s="1"/>
  <c r="AF157" i="5" s="1"/>
  <c r="AM157" i="5"/>
  <c r="AD158" i="5"/>
  <c r="AE158" i="5" s="1"/>
  <c r="AF158" i="5" s="1"/>
  <c r="AI158" i="5" s="1"/>
  <c r="AM158" i="5"/>
  <c r="AD159" i="5"/>
  <c r="AE159" i="5" s="1"/>
  <c r="AF159" i="5" s="1"/>
  <c r="AG159" i="5" s="1"/>
  <c r="AM159" i="5"/>
  <c r="AD160" i="5"/>
  <c r="AE160" i="5" s="1"/>
  <c r="AF160" i="5" s="1"/>
  <c r="AI160" i="5" s="1"/>
  <c r="AM160" i="5"/>
  <c r="AD161" i="5"/>
  <c r="AE161" i="5" s="1"/>
  <c r="AF161" i="5" s="1"/>
  <c r="AM161" i="5"/>
  <c r="W157" i="5"/>
  <c r="X157" i="5" s="1"/>
  <c r="Y157" i="5" s="1"/>
  <c r="W158" i="5"/>
  <c r="X158" i="5" s="1"/>
  <c r="Y158" i="5" s="1"/>
  <c r="W159" i="5"/>
  <c r="X159" i="5" s="1"/>
  <c r="Y159" i="5" s="1"/>
  <c r="AB159" i="5" s="1"/>
  <c r="W160" i="5"/>
  <c r="X160" i="5" s="1"/>
  <c r="Y160" i="5" s="1"/>
  <c r="Z160" i="5" s="1"/>
  <c r="W161" i="5"/>
  <c r="X161" i="5" s="1"/>
  <c r="Y161" i="5" s="1"/>
  <c r="AB161" i="5" s="1"/>
  <c r="P157" i="5"/>
  <c r="Q157" i="5" s="1"/>
  <c r="R157" i="5" s="1"/>
  <c r="P158" i="5"/>
  <c r="Q158" i="5" s="1"/>
  <c r="R158" i="5" s="1"/>
  <c r="P159" i="5"/>
  <c r="Q159" i="5" s="1"/>
  <c r="R159" i="5" s="1"/>
  <c r="P160" i="5"/>
  <c r="Q160" i="5" s="1"/>
  <c r="R160" i="5" s="1"/>
  <c r="P161" i="5"/>
  <c r="Q161" i="5" s="1"/>
  <c r="R161" i="5" s="1"/>
  <c r="K156" i="6"/>
  <c r="P155" i="5" s="1"/>
  <c r="Q155" i="5" s="1"/>
  <c r="R155" i="5" s="1"/>
  <c r="I161" i="5"/>
  <c r="J161" i="5" s="1"/>
  <c r="K161" i="5" s="1"/>
  <c r="L161" i="5" s="1"/>
  <c r="I160" i="5"/>
  <c r="J160" i="5" s="1"/>
  <c r="K160" i="5" s="1"/>
  <c r="N160" i="5" s="1"/>
  <c r="I159" i="5"/>
  <c r="J159" i="5" s="1"/>
  <c r="K159" i="5" s="1"/>
  <c r="I158" i="5"/>
  <c r="J158" i="5" s="1"/>
  <c r="K158" i="5" s="1"/>
  <c r="I157" i="5"/>
  <c r="J157" i="5" s="1"/>
  <c r="K157" i="5" s="1"/>
  <c r="J163" i="6"/>
  <c r="I162" i="5"/>
  <c r="J162" i="5" s="1"/>
  <c r="K162" i="5" s="1"/>
  <c r="B161" i="5"/>
  <c r="C161" i="5" s="1"/>
  <c r="D161" i="5" s="1"/>
  <c r="E161" i="5" s="1"/>
  <c r="B160" i="5"/>
  <c r="C160" i="5" s="1"/>
  <c r="D160" i="5" s="1"/>
  <c r="E160" i="5" s="1"/>
  <c r="B159" i="5"/>
  <c r="C159" i="5" s="1"/>
  <c r="D159" i="5" s="1"/>
  <c r="G159" i="5" s="1"/>
  <c r="B158" i="5"/>
  <c r="C158" i="5" s="1"/>
  <c r="D158" i="5" s="1"/>
  <c r="B157" i="5"/>
  <c r="C157" i="5" s="1"/>
  <c r="D157" i="5" s="1"/>
  <c r="I156" i="6"/>
  <c r="B155" i="5" s="1"/>
  <c r="C155" i="5" s="1"/>
  <c r="D155" i="5" s="1"/>
  <c r="R159" i="3"/>
  <c r="S161" i="3" s="1"/>
  <c r="R158" i="3"/>
  <c r="S160" i="3" s="1"/>
  <c r="R157" i="3"/>
  <c r="S159" i="3" s="1"/>
  <c r="R153" i="3"/>
  <c r="S155" i="3" s="1"/>
  <c r="R154" i="3"/>
  <c r="R162" i="3"/>
  <c r="S162" i="3" s="1"/>
  <c r="R161" i="3"/>
  <c r="R160" i="3"/>
  <c r="C161" i="3"/>
  <c r="B161" i="3"/>
  <c r="F161" i="3" s="1"/>
  <c r="D161" i="3"/>
  <c r="J161" i="3" s="1"/>
  <c r="E161" i="3"/>
  <c r="C160" i="3"/>
  <c r="B160" i="3"/>
  <c r="F160" i="3" s="1"/>
  <c r="D160" i="3"/>
  <c r="J160" i="3" s="1"/>
  <c r="E160" i="3"/>
  <c r="C159" i="3"/>
  <c r="B159" i="3"/>
  <c r="F159" i="3" s="1"/>
  <c r="D159" i="3"/>
  <c r="J159" i="3" s="1"/>
  <c r="E159" i="3"/>
  <c r="C158" i="3"/>
  <c r="B158" i="3"/>
  <c r="F158" i="3" s="1"/>
  <c r="D158" i="3"/>
  <c r="J158" i="3" s="1"/>
  <c r="E158" i="3"/>
  <c r="C157" i="3"/>
  <c r="B157" i="3"/>
  <c r="F157" i="3" s="1"/>
  <c r="D157" i="3"/>
  <c r="J157" i="3" s="1"/>
  <c r="E157" i="3"/>
  <c r="C162" i="3"/>
  <c r="B162" i="3"/>
  <c r="F162" i="3" s="1"/>
  <c r="D162" i="3"/>
  <c r="J162" i="3" s="1"/>
  <c r="E162" i="3"/>
  <c r="C161" i="2"/>
  <c r="D161" i="2"/>
  <c r="E161" i="2"/>
  <c r="G161" i="2"/>
  <c r="B161" i="2"/>
  <c r="C160" i="2"/>
  <c r="D160" i="2"/>
  <c r="E160" i="2"/>
  <c r="G160" i="2"/>
  <c r="B160" i="2"/>
  <c r="C159" i="2"/>
  <c r="D159" i="2"/>
  <c r="E159" i="2"/>
  <c r="G159" i="2"/>
  <c r="B159" i="2"/>
  <c r="C158" i="2"/>
  <c r="D158" i="2"/>
  <c r="E158" i="2"/>
  <c r="F158" i="2" s="1"/>
  <c r="Q158" i="2" s="1"/>
  <c r="G158" i="2"/>
  <c r="B158" i="2"/>
  <c r="C157" i="2"/>
  <c r="D157" i="2"/>
  <c r="E157" i="2"/>
  <c r="G157" i="2"/>
  <c r="B157" i="2"/>
  <c r="C155" i="2"/>
  <c r="D155" i="2"/>
  <c r="E155" i="2"/>
  <c r="G155" i="2"/>
  <c r="B155" i="2"/>
  <c r="C162" i="2"/>
  <c r="D162" i="2"/>
  <c r="E162" i="2"/>
  <c r="G162" i="2"/>
  <c r="B162" i="2"/>
  <c r="AS157" i="2" s="1"/>
  <c r="AT157" i="2" s="1"/>
  <c r="AU157" i="2" s="1"/>
  <c r="B161" i="1"/>
  <c r="C161" i="1" s="1"/>
  <c r="D161" i="1" s="1"/>
  <c r="E161" i="1" s="1"/>
  <c r="F161" i="1" s="1"/>
  <c r="B160" i="1"/>
  <c r="C160" i="1" s="1"/>
  <c r="D160" i="1" s="1"/>
  <c r="E160" i="1" s="1"/>
  <c r="F160" i="1" s="1"/>
  <c r="B159" i="1"/>
  <c r="C159" i="1" s="1"/>
  <c r="D159" i="1" s="1"/>
  <c r="E159" i="1" s="1"/>
  <c r="F159" i="1" s="1"/>
  <c r="B158" i="1"/>
  <c r="C158" i="1" s="1"/>
  <c r="D158" i="1" s="1"/>
  <c r="E158" i="1" s="1"/>
  <c r="F158" i="1" s="1"/>
  <c r="B157" i="1"/>
  <c r="C157" i="1" s="1"/>
  <c r="D157" i="1" s="1"/>
  <c r="E157" i="1" s="1"/>
  <c r="F157" i="1" s="1"/>
  <c r="D166" i="2"/>
  <c r="E166" i="2"/>
  <c r="C166" i="2"/>
  <c r="AS161" i="2" s="1"/>
  <c r="AT161" i="2" s="1"/>
  <c r="AU161" i="2" s="1"/>
  <c r="G166" i="2"/>
  <c r="B166" i="2"/>
  <c r="D165" i="2"/>
  <c r="E165" i="2"/>
  <c r="C165" i="2"/>
  <c r="G165" i="2"/>
  <c r="B165" i="2"/>
  <c r="D164" i="2"/>
  <c r="F164" i="2" s="1"/>
  <c r="E164" i="2"/>
  <c r="C164" i="2"/>
  <c r="G164" i="2"/>
  <c r="B164" i="2"/>
  <c r="D163" i="2"/>
  <c r="E163" i="2"/>
  <c r="C163" i="2"/>
  <c r="G163" i="2"/>
  <c r="AS158" i="2" s="1"/>
  <c r="AT158" i="2" s="1"/>
  <c r="AU158" i="2" s="1"/>
  <c r="B163" i="2"/>
  <c r="B166" i="1"/>
  <c r="C166" i="1" s="1"/>
  <c r="D166" i="1" s="1"/>
  <c r="E166" i="1" s="1"/>
  <c r="F166" i="1" s="1"/>
  <c r="AC163" i="4" s="1"/>
  <c r="B165" i="1"/>
  <c r="C165" i="1" s="1"/>
  <c r="D165" i="1" s="1"/>
  <c r="E165" i="1" s="1"/>
  <c r="F165" i="1" s="1"/>
  <c r="B164" i="1"/>
  <c r="C164" i="1" s="1"/>
  <c r="D164" i="1" s="1"/>
  <c r="E164" i="1" s="1"/>
  <c r="F164" i="1" s="1"/>
  <c r="AC161" i="4" s="1"/>
  <c r="B163" i="1"/>
  <c r="C163" i="1" s="1"/>
  <c r="D163" i="1" s="1"/>
  <c r="E163" i="1" s="1"/>
  <c r="F163" i="1" s="1"/>
  <c r="B162" i="1"/>
  <c r="C162" i="1" s="1"/>
  <c r="D162" i="1" s="1"/>
  <c r="E162" i="1" s="1"/>
  <c r="F162" i="1" s="1"/>
  <c r="M167" i="6"/>
  <c r="AD166" i="5" s="1"/>
  <c r="AE166" i="5" s="1"/>
  <c r="AF166" i="5" s="1"/>
  <c r="AG166" i="5" s="1"/>
  <c r="V163" i="4" s="1"/>
  <c r="M166" i="6"/>
  <c r="AD165" i="5" s="1"/>
  <c r="AE165" i="5" s="1"/>
  <c r="AF165" i="5" s="1"/>
  <c r="AG165" i="5" s="1"/>
  <c r="V162" i="4" s="1"/>
  <c r="M165" i="6"/>
  <c r="AD164" i="5" s="1"/>
  <c r="AE164" i="5" s="1"/>
  <c r="AF164" i="5" s="1"/>
  <c r="AI164" i="5" s="1"/>
  <c r="M164" i="6"/>
  <c r="AD163" i="5" s="1"/>
  <c r="AE163" i="5" s="1"/>
  <c r="AF163" i="5" s="1"/>
  <c r="AG163" i="5" s="1"/>
  <c r="V160" i="4" s="1"/>
  <c r="M163" i="6"/>
  <c r="AD162" i="5" s="1"/>
  <c r="AE162" i="5" s="1"/>
  <c r="AF162" i="5" s="1"/>
  <c r="L167" i="6"/>
  <c r="W166" i="5" s="1"/>
  <c r="X166" i="5" s="1"/>
  <c r="Y166" i="5" s="1"/>
  <c r="Z166" i="5" s="1"/>
  <c r="U163" i="4" s="1"/>
  <c r="L166" i="6"/>
  <c r="W165" i="5" s="1"/>
  <c r="X165" i="5" s="1"/>
  <c r="Y165" i="5" s="1"/>
  <c r="Z165" i="5" s="1"/>
  <c r="U162" i="4" s="1"/>
  <c r="L165" i="6"/>
  <c r="W164" i="5" s="1"/>
  <c r="X164" i="5" s="1"/>
  <c r="Y164" i="5" s="1"/>
  <c r="Z164" i="5" s="1"/>
  <c r="U161" i="4" s="1"/>
  <c r="L164" i="6"/>
  <c r="W163" i="5" s="1"/>
  <c r="X163" i="5" s="1"/>
  <c r="Y163" i="5" s="1"/>
  <c r="Z163" i="5" s="1"/>
  <c r="U160" i="4" s="1"/>
  <c r="L163" i="6"/>
  <c r="W162" i="5" s="1"/>
  <c r="X162" i="5" s="1"/>
  <c r="Y162" i="5" s="1"/>
  <c r="Z162" i="5" s="1"/>
  <c r="U159" i="4" s="1"/>
  <c r="I167" i="6"/>
  <c r="B166" i="5" s="1"/>
  <c r="C166" i="5" s="1"/>
  <c r="D166" i="5" s="1"/>
  <c r="G166" i="5" s="1"/>
  <c r="I166" i="6"/>
  <c r="B165" i="5" s="1"/>
  <c r="C165" i="5" s="1"/>
  <c r="D165" i="5" s="1"/>
  <c r="E165" i="5" s="1"/>
  <c r="M167" i="4" s="1"/>
  <c r="I165" i="6"/>
  <c r="B164" i="5" s="1"/>
  <c r="C164" i="5" s="1"/>
  <c r="D164" i="5" s="1"/>
  <c r="E164" i="5" s="1"/>
  <c r="M161" i="4" s="1"/>
  <c r="I164" i="6"/>
  <c r="B163" i="5" s="1"/>
  <c r="C163" i="5" s="1"/>
  <c r="D163" i="5" s="1"/>
  <c r="I163" i="6"/>
  <c r="B162" i="5" s="1"/>
  <c r="C162" i="5" s="1"/>
  <c r="D162" i="5" s="1"/>
  <c r="E162" i="5" s="1"/>
  <c r="K167" i="6"/>
  <c r="P166" i="5" s="1"/>
  <c r="Q166" i="5" s="1"/>
  <c r="R166" i="5" s="1"/>
  <c r="S166" i="5" s="1"/>
  <c r="S163" i="4" s="1"/>
  <c r="K166" i="6"/>
  <c r="P165" i="5" s="1"/>
  <c r="Q165" i="5" s="1"/>
  <c r="R165" i="5" s="1"/>
  <c r="S165" i="5" s="1"/>
  <c r="S162" i="4" s="1"/>
  <c r="K165" i="6"/>
  <c r="P164" i="5"/>
  <c r="Q164" i="5" s="1"/>
  <c r="R164" i="5" s="1"/>
  <c r="S164" i="5" s="1"/>
  <c r="S161" i="4" s="1"/>
  <c r="K164" i="6"/>
  <c r="P163" i="5" s="1"/>
  <c r="Q163" i="5" s="1"/>
  <c r="R163" i="5" s="1"/>
  <c r="S163" i="5" s="1"/>
  <c r="K163" i="6"/>
  <c r="P162" i="5" s="1"/>
  <c r="Q162" i="5" s="1"/>
  <c r="R162" i="5" s="1"/>
  <c r="S162" i="5" s="1"/>
  <c r="S159" i="4" s="1"/>
  <c r="J167" i="6"/>
  <c r="I166" i="5" s="1"/>
  <c r="J166" i="5" s="1"/>
  <c r="K166" i="5" s="1"/>
  <c r="L166" i="5" s="1"/>
  <c r="R163" i="4" s="1"/>
  <c r="J166" i="6"/>
  <c r="I165" i="5" s="1"/>
  <c r="J165" i="5" s="1"/>
  <c r="K165" i="5" s="1"/>
  <c r="L165" i="5" s="1"/>
  <c r="J165" i="6"/>
  <c r="I164" i="5" s="1"/>
  <c r="J164" i="5" s="1"/>
  <c r="K164" i="5" s="1"/>
  <c r="L164" i="5" s="1"/>
  <c r="R161" i="4" s="1"/>
  <c r="J164" i="6"/>
  <c r="I163" i="5" s="1"/>
  <c r="J163" i="5" s="1"/>
  <c r="K163" i="5" s="1"/>
  <c r="L163" i="5" s="1"/>
  <c r="R160" i="4" s="1"/>
  <c r="P163" i="4"/>
  <c r="P162" i="4"/>
  <c r="P161" i="4"/>
  <c r="P160" i="4"/>
  <c r="P159" i="4"/>
  <c r="O162" i="6"/>
  <c r="O163" i="4" s="1"/>
  <c r="O161" i="6"/>
  <c r="O162" i="4" s="1"/>
  <c r="O160" i="6"/>
  <c r="O161" i="4" s="1"/>
  <c r="O159" i="6"/>
  <c r="O160" i="4" s="1"/>
  <c r="O158" i="6"/>
  <c r="O159" i="4" s="1"/>
  <c r="N163" i="4"/>
  <c r="N162" i="4"/>
  <c r="N161" i="4"/>
  <c r="N160" i="4"/>
  <c r="N159" i="4"/>
  <c r="B166" i="3"/>
  <c r="F166" i="3" s="1"/>
  <c r="G166" i="3" s="1"/>
  <c r="I166" i="3" s="1"/>
  <c r="K166" i="3" s="1"/>
  <c r="K163" i="4" s="1"/>
  <c r="C166" i="3"/>
  <c r="D166" i="3"/>
  <c r="J166" i="3" s="1"/>
  <c r="E166" i="3"/>
  <c r="B165" i="3"/>
  <c r="F165" i="3" s="1"/>
  <c r="C165" i="3"/>
  <c r="D165" i="3"/>
  <c r="J165" i="3" s="1"/>
  <c r="E165" i="3"/>
  <c r="B164" i="3"/>
  <c r="F164" i="3" s="1"/>
  <c r="C164" i="3"/>
  <c r="D164" i="3"/>
  <c r="J164" i="3" s="1"/>
  <c r="E164" i="3"/>
  <c r="B163" i="3"/>
  <c r="C163" i="3"/>
  <c r="D163" i="3"/>
  <c r="J163" i="3" s="1"/>
  <c r="E163" i="3"/>
  <c r="F162" i="6"/>
  <c r="J163" i="4" s="1"/>
  <c r="F161" i="6"/>
  <c r="J162" i="4" s="1"/>
  <c r="F160" i="6"/>
  <c r="J161" i="4" s="1"/>
  <c r="F159" i="6"/>
  <c r="J160" i="4" s="1"/>
  <c r="F158" i="6"/>
  <c r="J159" i="4" s="1"/>
  <c r="I163" i="4"/>
  <c r="I162" i="4"/>
  <c r="I161" i="4"/>
  <c r="I160" i="4"/>
  <c r="I159" i="4"/>
  <c r="L163" i="4"/>
  <c r="L162" i="4"/>
  <c r="L161" i="4"/>
  <c r="L160" i="4"/>
  <c r="L159" i="4"/>
  <c r="H163" i="4"/>
  <c r="H164" i="4"/>
  <c r="H162" i="4"/>
  <c r="H161" i="4"/>
  <c r="H160" i="4"/>
  <c r="H159" i="4"/>
  <c r="P162" i="6"/>
  <c r="Q162" i="6"/>
  <c r="P161" i="6"/>
  <c r="Q161" i="6"/>
  <c r="P160" i="6"/>
  <c r="Q160" i="6"/>
  <c r="P159" i="6"/>
  <c r="Q159" i="6"/>
  <c r="P158" i="6"/>
  <c r="Q158" i="6"/>
  <c r="O143" i="6"/>
  <c r="O144" i="4" s="1"/>
  <c r="O142" i="6"/>
  <c r="O143" i="4" s="1"/>
  <c r="O140" i="6"/>
  <c r="O141" i="4" s="1"/>
  <c r="O139" i="6"/>
  <c r="O140" i="4" s="1"/>
  <c r="B141" i="3"/>
  <c r="C141" i="3"/>
  <c r="D141" i="3"/>
  <c r="J141" i="3" s="1"/>
  <c r="E141" i="3"/>
  <c r="R141" i="3"/>
  <c r="S141" i="3" s="1"/>
  <c r="B142" i="3"/>
  <c r="F142" i="3" s="1"/>
  <c r="C142" i="3"/>
  <c r="D142" i="3"/>
  <c r="E142" i="3"/>
  <c r="R142" i="3"/>
  <c r="S142" i="3" s="1"/>
  <c r="B138" i="3"/>
  <c r="F138" i="3" s="1"/>
  <c r="C138" i="3"/>
  <c r="D138" i="3"/>
  <c r="J138" i="3" s="1"/>
  <c r="E138" i="3"/>
  <c r="R138" i="3"/>
  <c r="S138" i="3" s="1"/>
  <c r="B139" i="3"/>
  <c r="F139" i="3" s="1"/>
  <c r="C139" i="3"/>
  <c r="D139" i="3"/>
  <c r="J139" i="3" s="1"/>
  <c r="E139" i="3"/>
  <c r="R139" i="3"/>
  <c r="S139" i="3" s="1"/>
  <c r="C137" i="3"/>
  <c r="B137" i="3"/>
  <c r="F137" i="3" s="1"/>
  <c r="D137" i="3"/>
  <c r="J137" i="3" s="1"/>
  <c r="E137" i="3"/>
  <c r="P142" i="6"/>
  <c r="Q142" i="6"/>
  <c r="P143" i="6"/>
  <c r="Q143" i="6"/>
  <c r="P139" i="6"/>
  <c r="Q139" i="6"/>
  <c r="P140" i="6"/>
  <c r="Q140" i="6"/>
  <c r="I139" i="6"/>
  <c r="B138" i="5" s="1"/>
  <c r="C138" i="5" s="1"/>
  <c r="D138" i="5" s="1"/>
  <c r="G138" i="5" s="1"/>
  <c r="J139" i="6"/>
  <c r="I138" i="5" s="1"/>
  <c r="J138" i="5" s="1"/>
  <c r="K138" i="5" s="1"/>
  <c r="K139" i="6"/>
  <c r="P138" i="5"/>
  <c r="Q138" i="5" s="1"/>
  <c r="R138" i="5" s="1"/>
  <c r="L139" i="6"/>
  <c r="W138" i="5" s="1"/>
  <c r="X138" i="5" s="1"/>
  <c r="Y138" i="5" s="1"/>
  <c r="AB138" i="5" s="1"/>
  <c r="M139" i="6"/>
  <c r="AD138" i="5" s="1"/>
  <c r="AE138" i="5" s="1"/>
  <c r="AF138" i="5" s="1"/>
  <c r="AG138" i="5" s="1"/>
  <c r="V140" i="4" s="1"/>
  <c r="I140" i="6"/>
  <c r="B139" i="5" s="1"/>
  <c r="C139" i="5" s="1"/>
  <c r="D139" i="5" s="1"/>
  <c r="E139" i="5" s="1"/>
  <c r="M141" i="4" s="1"/>
  <c r="J140" i="6"/>
  <c r="I139" i="5"/>
  <c r="J139" i="5" s="1"/>
  <c r="K139" i="5" s="1"/>
  <c r="L139" i="5" s="1"/>
  <c r="R141" i="4" s="1"/>
  <c r="K140" i="6"/>
  <c r="P139" i="5" s="1"/>
  <c r="Q139" i="5" s="1"/>
  <c r="R139" i="5" s="1"/>
  <c r="L140" i="6"/>
  <c r="W139" i="5" s="1"/>
  <c r="X139" i="5" s="1"/>
  <c r="Y139" i="5" s="1"/>
  <c r="M140" i="6"/>
  <c r="AD139" i="5" s="1"/>
  <c r="AE139" i="5" s="1"/>
  <c r="AF139" i="5" s="1"/>
  <c r="I141" i="6"/>
  <c r="B140" i="5" s="1"/>
  <c r="C140" i="5" s="1"/>
  <c r="D140" i="5" s="1"/>
  <c r="G140" i="5" s="1"/>
  <c r="J141" i="6"/>
  <c r="I140" i="5" s="1"/>
  <c r="J140" i="5" s="1"/>
  <c r="K140" i="5" s="1"/>
  <c r="K141" i="6"/>
  <c r="P140" i="5" s="1"/>
  <c r="Q140" i="5" s="1"/>
  <c r="R140" i="5" s="1"/>
  <c r="L141" i="6"/>
  <c r="W140" i="5" s="1"/>
  <c r="X140" i="5" s="1"/>
  <c r="Y140" i="5" s="1"/>
  <c r="M141" i="6"/>
  <c r="AD140" i="5"/>
  <c r="AE140" i="5" s="1"/>
  <c r="AF140" i="5" s="1"/>
  <c r="AI140" i="5" s="1"/>
  <c r="I142" i="6"/>
  <c r="B141" i="5" s="1"/>
  <c r="C141" i="5" s="1"/>
  <c r="D141" i="5" s="1"/>
  <c r="E141" i="5" s="1"/>
  <c r="J142" i="6"/>
  <c r="I141" i="5" s="1"/>
  <c r="J141" i="5" s="1"/>
  <c r="K141" i="5" s="1"/>
  <c r="N141" i="5" s="1"/>
  <c r="K142" i="6"/>
  <c r="P141" i="5" s="1"/>
  <c r="Q141" i="5" s="1"/>
  <c r="R141" i="5" s="1"/>
  <c r="L142" i="6"/>
  <c r="W141" i="5"/>
  <c r="X141" i="5" s="1"/>
  <c r="Y141" i="5" s="1"/>
  <c r="M142" i="6"/>
  <c r="AD141" i="5" s="1"/>
  <c r="AE141" i="5" s="1"/>
  <c r="AF141" i="5" s="1"/>
  <c r="AI141" i="5" s="1"/>
  <c r="I143" i="6"/>
  <c r="B142" i="5" s="1"/>
  <c r="C142" i="5" s="1"/>
  <c r="D142" i="5" s="1"/>
  <c r="G142" i="5" s="1"/>
  <c r="J143" i="6"/>
  <c r="I142" i="5" s="1"/>
  <c r="J142" i="5" s="1"/>
  <c r="K142" i="5" s="1"/>
  <c r="L142" i="5" s="1"/>
  <c r="R144" i="4" s="1"/>
  <c r="K143" i="6"/>
  <c r="P142" i="5" s="1"/>
  <c r="Q142" i="5" s="1"/>
  <c r="R142" i="5" s="1"/>
  <c r="U142" i="5" s="1"/>
  <c r="L143" i="6"/>
  <c r="W142" i="5" s="1"/>
  <c r="X142" i="5" s="1"/>
  <c r="Y142" i="5" s="1"/>
  <c r="Z142" i="5" s="1"/>
  <c r="U144" i="4" s="1"/>
  <c r="M143" i="6"/>
  <c r="AD142" i="5" s="1"/>
  <c r="AE142" i="5" s="1"/>
  <c r="AF142" i="5" s="1"/>
  <c r="F139" i="6"/>
  <c r="J140" i="4" s="1"/>
  <c r="F140" i="6"/>
  <c r="J141" i="4" s="1"/>
  <c r="F141" i="6"/>
  <c r="J142" i="4" s="1"/>
  <c r="F142" i="6"/>
  <c r="J143" i="4" s="1"/>
  <c r="F143" i="6"/>
  <c r="J144" i="4" s="1"/>
  <c r="B138" i="2"/>
  <c r="B139" i="2"/>
  <c r="B140" i="2"/>
  <c r="B141" i="2"/>
  <c r="B142" i="2"/>
  <c r="AS142" i="2" s="1"/>
  <c r="AT142" i="2" s="1"/>
  <c r="AU142" i="2" s="1"/>
  <c r="AB144" i="4" s="1"/>
  <c r="C138" i="2"/>
  <c r="D138" i="2"/>
  <c r="E138" i="2"/>
  <c r="G138" i="2"/>
  <c r="AS138" i="2" s="1"/>
  <c r="AT138" i="2" s="1"/>
  <c r="AU138" i="2" s="1"/>
  <c r="AB140" i="4" s="1"/>
  <c r="C139" i="2"/>
  <c r="D139" i="2"/>
  <c r="E139" i="2"/>
  <c r="G139" i="2"/>
  <c r="C140" i="2"/>
  <c r="D140" i="2"/>
  <c r="E140" i="2"/>
  <c r="G140" i="2"/>
  <c r="C141" i="2"/>
  <c r="D141" i="2"/>
  <c r="E141" i="2"/>
  <c r="G141" i="2"/>
  <c r="C142" i="2"/>
  <c r="G142" i="2"/>
  <c r="D142" i="2"/>
  <c r="E142" i="2"/>
  <c r="B138" i="1"/>
  <c r="C138" i="1" s="1"/>
  <c r="D138" i="1" s="1"/>
  <c r="E138" i="1" s="1"/>
  <c r="F138" i="1" s="1"/>
  <c r="AC140" i="4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J142" i="1" s="1"/>
  <c r="H140" i="4"/>
  <c r="I140" i="4"/>
  <c r="L140" i="4"/>
  <c r="N140" i="4"/>
  <c r="P140" i="4"/>
  <c r="H141" i="4"/>
  <c r="I141" i="4"/>
  <c r="L141" i="4"/>
  <c r="N141" i="4"/>
  <c r="P141" i="4"/>
  <c r="H142" i="4"/>
  <c r="I142" i="4"/>
  <c r="L142" i="4"/>
  <c r="N142" i="4"/>
  <c r="P142" i="4"/>
  <c r="H143" i="4"/>
  <c r="I143" i="4"/>
  <c r="L143" i="4"/>
  <c r="N143" i="4"/>
  <c r="P143" i="4"/>
  <c r="H144" i="4"/>
  <c r="I144" i="4"/>
  <c r="L144" i="4"/>
  <c r="N144" i="4"/>
  <c r="P144" i="4"/>
  <c r="C148" i="9"/>
  <c r="C147" i="9"/>
  <c r="C145" i="9"/>
  <c r="C144" i="9"/>
  <c r="AM148" i="5"/>
  <c r="AM147" i="5"/>
  <c r="AM145" i="5"/>
  <c r="AM144" i="5"/>
  <c r="R148" i="3"/>
  <c r="S148" i="3" s="1"/>
  <c r="E148" i="3"/>
  <c r="D148" i="3"/>
  <c r="C148" i="3"/>
  <c r="B148" i="3"/>
  <c r="F148" i="3" s="1"/>
  <c r="R147" i="3"/>
  <c r="S147" i="3" s="1"/>
  <c r="E147" i="3"/>
  <c r="D147" i="3"/>
  <c r="J147" i="3"/>
  <c r="C147" i="3"/>
  <c r="B147" i="3"/>
  <c r="F147" i="3" s="1"/>
  <c r="R145" i="3"/>
  <c r="S145" i="3"/>
  <c r="E145" i="3"/>
  <c r="D145" i="3"/>
  <c r="J145" i="3" s="1"/>
  <c r="C145" i="3"/>
  <c r="B145" i="3"/>
  <c r="F145" i="3" s="1"/>
  <c r="R144" i="3"/>
  <c r="S144" i="3" s="1"/>
  <c r="E144" i="3"/>
  <c r="D144" i="3"/>
  <c r="C144" i="3"/>
  <c r="B144" i="3"/>
  <c r="F144" i="3" s="1"/>
  <c r="G148" i="2"/>
  <c r="E148" i="2"/>
  <c r="D148" i="2"/>
  <c r="C148" i="2"/>
  <c r="B148" i="2"/>
  <c r="G147" i="2"/>
  <c r="E147" i="2"/>
  <c r="D147" i="2"/>
  <c r="F147" i="2" s="1"/>
  <c r="C147" i="2"/>
  <c r="B147" i="2"/>
  <c r="G145" i="2"/>
  <c r="E145" i="2"/>
  <c r="D145" i="2"/>
  <c r="C145" i="2"/>
  <c r="B145" i="2"/>
  <c r="G144" i="2"/>
  <c r="E144" i="2"/>
  <c r="D144" i="2"/>
  <c r="C144" i="2"/>
  <c r="B144" i="2"/>
  <c r="P150" i="4"/>
  <c r="N150" i="4"/>
  <c r="L150" i="4"/>
  <c r="I150" i="4"/>
  <c r="H150" i="4"/>
  <c r="P149" i="4"/>
  <c r="N149" i="4"/>
  <c r="L149" i="4"/>
  <c r="I149" i="4"/>
  <c r="H149" i="4"/>
  <c r="P147" i="4"/>
  <c r="N147" i="4"/>
  <c r="L147" i="4"/>
  <c r="I147" i="4"/>
  <c r="H147" i="4"/>
  <c r="P146" i="4"/>
  <c r="N146" i="4"/>
  <c r="L146" i="4"/>
  <c r="I146" i="4"/>
  <c r="H146" i="4"/>
  <c r="B148" i="1"/>
  <c r="C148" i="1" s="1"/>
  <c r="D148" i="1" s="1"/>
  <c r="E148" i="1" s="1"/>
  <c r="F148" i="1" s="1"/>
  <c r="AC150" i="4" s="1"/>
  <c r="B147" i="1"/>
  <c r="C147" i="1" s="1"/>
  <c r="D147" i="1" s="1"/>
  <c r="E147" i="1" s="1"/>
  <c r="F147" i="1" s="1"/>
  <c r="B145" i="1"/>
  <c r="C145" i="1" s="1"/>
  <c r="D145" i="1" s="1"/>
  <c r="E145" i="1" s="1"/>
  <c r="F145" i="1" s="1"/>
  <c r="B144" i="1"/>
  <c r="C144" i="1" s="1"/>
  <c r="D144" i="1" s="1"/>
  <c r="E144" i="1" s="1"/>
  <c r="F144" i="1" s="1"/>
  <c r="J144" i="1" s="1"/>
  <c r="M149" i="6"/>
  <c r="AD148" i="5"/>
  <c r="AE148" i="5" s="1"/>
  <c r="AF148" i="5" s="1"/>
  <c r="L149" i="6"/>
  <c r="W148" i="5"/>
  <c r="X148" i="5" s="1"/>
  <c r="Y148" i="5" s="1"/>
  <c r="AB148" i="5" s="1"/>
  <c r="K149" i="6"/>
  <c r="P148" i="5" s="1"/>
  <c r="Q148" i="5" s="1"/>
  <c r="R148" i="5" s="1"/>
  <c r="S148" i="5" s="1"/>
  <c r="J149" i="6"/>
  <c r="I148" i="5" s="1"/>
  <c r="J148" i="5" s="1"/>
  <c r="K148" i="5" s="1"/>
  <c r="N148" i="5" s="1"/>
  <c r="I149" i="6"/>
  <c r="B148" i="5" s="1"/>
  <c r="C148" i="5" s="1"/>
  <c r="D148" i="5" s="1"/>
  <c r="E148" i="5" s="1"/>
  <c r="M148" i="6"/>
  <c r="AD147" i="5"/>
  <c r="AE147" i="5" s="1"/>
  <c r="AF147" i="5" s="1"/>
  <c r="AG147" i="5" s="1"/>
  <c r="L148" i="6"/>
  <c r="W147" i="5" s="1"/>
  <c r="X147" i="5" s="1"/>
  <c r="Y147" i="5" s="1"/>
  <c r="K148" i="6"/>
  <c r="P147" i="5"/>
  <c r="Q147" i="5" s="1"/>
  <c r="R147" i="5" s="1"/>
  <c r="S147" i="5" s="1"/>
  <c r="J148" i="6"/>
  <c r="I147" i="5" s="1"/>
  <c r="J147" i="5" s="1"/>
  <c r="K147" i="5" s="1"/>
  <c r="I148" i="6"/>
  <c r="B147" i="5" s="1"/>
  <c r="C147" i="5" s="1"/>
  <c r="D147" i="5" s="1"/>
  <c r="E147" i="5" s="1"/>
  <c r="M146" i="6"/>
  <c r="AD145" i="5" s="1"/>
  <c r="AE145" i="5" s="1"/>
  <c r="AF145" i="5" s="1"/>
  <c r="AI145" i="5" s="1"/>
  <c r="L146" i="6"/>
  <c r="W145" i="5" s="1"/>
  <c r="X145" i="5"/>
  <c r="Y145" i="5" s="1"/>
  <c r="K146" i="6"/>
  <c r="P145" i="5" s="1"/>
  <c r="Q145" i="5" s="1"/>
  <c r="R145" i="5" s="1"/>
  <c r="J146" i="6"/>
  <c r="I145" i="5" s="1"/>
  <c r="J145" i="5" s="1"/>
  <c r="K145" i="5" s="1"/>
  <c r="I146" i="6"/>
  <c r="B145" i="5" s="1"/>
  <c r="C145" i="5" s="1"/>
  <c r="D145" i="5" s="1"/>
  <c r="G145" i="5" s="1"/>
  <c r="M145" i="6"/>
  <c r="AD144" i="5" s="1"/>
  <c r="AE144" i="5"/>
  <c r="AF144" i="5" s="1"/>
  <c r="AG144" i="5" s="1"/>
  <c r="L145" i="6"/>
  <c r="W144" i="5" s="1"/>
  <c r="X144" i="5" s="1"/>
  <c r="Y144" i="5" s="1"/>
  <c r="Z144" i="5" s="1"/>
  <c r="K145" i="6"/>
  <c r="P144" i="5" s="1"/>
  <c r="Q144" i="5" s="1"/>
  <c r="R144" i="5" s="1"/>
  <c r="J145" i="6"/>
  <c r="I144" i="5" s="1"/>
  <c r="J144" i="5" s="1"/>
  <c r="K144" i="5" s="1"/>
  <c r="N144" i="5" s="1"/>
  <c r="I145" i="6"/>
  <c r="B144" i="5" s="1"/>
  <c r="C144" i="5" s="1"/>
  <c r="D144" i="5" s="1"/>
  <c r="F149" i="6"/>
  <c r="J150" i="4" s="1"/>
  <c r="F148" i="6"/>
  <c r="J149" i="4" s="1"/>
  <c r="F146" i="6"/>
  <c r="J147" i="4" s="1"/>
  <c r="F145" i="6"/>
  <c r="J146" i="4" s="1"/>
  <c r="P145" i="6"/>
  <c r="Q149" i="6"/>
  <c r="P149" i="6"/>
  <c r="Q148" i="6"/>
  <c r="P148" i="6"/>
  <c r="Q147" i="6"/>
  <c r="P147" i="6"/>
  <c r="Q146" i="6"/>
  <c r="P146" i="6"/>
  <c r="Q145" i="6"/>
  <c r="O149" i="6"/>
  <c r="O150" i="4" s="1"/>
  <c r="O148" i="6"/>
  <c r="O149" i="4" s="1"/>
  <c r="O147" i="6"/>
  <c r="O146" i="6"/>
  <c r="O147" i="4"/>
  <c r="O145" i="6"/>
  <c r="O146" i="4"/>
  <c r="P120" i="6"/>
  <c r="L121" i="4"/>
  <c r="Q120" i="6"/>
  <c r="P121" i="6"/>
  <c r="L122" i="4"/>
  <c r="Q121" i="6"/>
  <c r="P122" i="6"/>
  <c r="Q122" i="6"/>
  <c r="P123" i="6"/>
  <c r="L124" i="4"/>
  <c r="Q123" i="6"/>
  <c r="P124" i="6"/>
  <c r="Q124" i="6"/>
  <c r="P126" i="6"/>
  <c r="Q126" i="6"/>
  <c r="P127" i="6"/>
  <c r="L128" i="4"/>
  <c r="Q127" i="6"/>
  <c r="O120" i="6"/>
  <c r="R119" i="3"/>
  <c r="S119" i="3" s="1"/>
  <c r="O121" i="4"/>
  <c r="O121" i="6"/>
  <c r="O122" i="4"/>
  <c r="O122" i="6"/>
  <c r="O123" i="4"/>
  <c r="O123" i="6"/>
  <c r="O124" i="4"/>
  <c r="O124" i="6"/>
  <c r="O125" i="4"/>
  <c r="O126" i="6"/>
  <c r="O127" i="4" s="1"/>
  <c r="O127" i="6"/>
  <c r="O128" i="4" s="1"/>
  <c r="I120" i="6"/>
  <c r="B119" i="5" s="1"/>
  <c r="C119" i="5" s="1"/>
  <c r="D119" i="5" s="1"/>
  <c r="J120" i="6"/>
  <c r="I119" i="5" s="1"/>
  <c r="J119" i="5" s="1"/>
  <c r="K119" i="5" s="1"/>
  <c r="K120" i="6"/>
  <c r="P119" i="5" s="1"/>
  <c r="Q119" i="5" s="1"/>
  <c r="R119" i="5" s="1"/>
  <c r="U119" i="5" s="1"/>
  <c r="L120" i="6"/>
  <c r="W119" i="5" s="1"/>
  <c r="X119" i="5" s="1"/>
  <c r="Y119" i="5" s="1"/>
  <c r="Z119" i="5" s="1"/>
  <c r="U121" i="4" s="1"/>
  <c r="M120" i="6"/>
  <c r="AD119" i="5" s="1"/>
  <c r="AE119" i="5" s="1"/>
  <c r="AF119" i="5" s="1"/>
  <c r="AI119" i="5" s="1"/>
  <c r="I121" i="6"/>
  <c r="B120" i="5"/>
  <c r="C120" i="5" s="1"/>
  <c r="D120" i="5" s="1"/>
  <c r="G120" i="5" s="1"/>
  <c r="J121" i="6"/>
  <c r="I120" i="5" s="1"/>
  <c r="J120" i="5" s="1"/>
  <c r="K120" i="5" s="1"/>
  <c r="N120" i="5" s="1"/>
  <c r="K121" i="6"/>
  <c r="P120" i="5" s="1"/>
  <c r="Q120" i="5" s="1"/>
  <c r="R120" i="5" s="1"/>
  <c r="S120" i="5" s="1"/>
  <c r="S122" i="4" s="1"/>
  <c r="L121" i="6"/>
  <c r="W120" i="5" s="1"/>
  <c r="X120" i="5" s="1"/>
  <c r="Y120" i="5" s="1"/>
  <c r="AB120" i="5" s="1"/>
  <c r="M121" i="6"/>
  <c r="AD120" i="5" s="1"/>
  <c r="AE120" i="5" s="1"/>
  <c r="AF120" i="5" s="1"/>
  <c r="I122" i="6"/>
  <c r="B121" i="5"/>
  <c r="C121" i="5" s="1"/>
  <c r="D121" i="5" s="1"/>
  <c r="G121" i="5" s="1"/>
  <c r="J122" i="6"/>
  <c r="I121" i="5" s="1"/>
  <c r="J121" i="5" s="1"/>
  <c r="K121" i="5" s="1"/>
  <c r="K122" i="6"/>
  <c r="P121" i="5" s="1"/>
  <c r="Q121" i="5" s="1"/>
  <c r="R121" i="5" s="1"/>
  <c r="U121" i="5" s="1"/>
  <c r="L122" i="6"/>
  <c r="W121" i="5" s="1"/>
  <c r="X121" i="5" s="1"/>
  <c r="Y121" i="5" s="1"/>
  <c r="M122" i="6"/>
  <c r="AD121" i="5" s="1"/>
  <c r="AE121" i="5" s="1"/>
  <c r="AF121" i="5" s="1"/>
  <c r="I123" i="6"/>
  <c r="B122" i="5" s="1"/>
  <c r="C122" i="5" s="1"/>
  <c r="D122" i="5" s="1"/>
  <c r="J123" i="6"/>
  <c r="I122" i="5" s="1"/>
  <c r="J122" i="5" s="1"/>
  <c r="K122" i="5" s="1"/>
  <c r="K123" i="6"/>
  <c r="P122" i="5" s="1"/>
  <c r="Q122" i="5" s="1"/>
  <c r="R122" i="5" s="1"/>
  <c r="S122" i="5" s="1"/>
  <c r="S124" i="4" s="1"/>
  <c r="L123" i="6"/>
  <c r="W122" i="5" s="1"/>
  <c r="X122" i="5" s="1"/>
  <c r="Y122" i="5" s="1"/>
  <c r="Z122" i="5" s="1"/>
  <c r="U124" i="4" s="1"/>
  <c r="M123" i="6"/>
  <c r="AD122" i="5" s="1"/>
  <c r="AE122" i="5" s="1"/>
  <c r="AF122" i="5" s="1"/>
  <c r="AG122" i="5" s="1"/>
  <c r="V124" i="4" s="1"/>
  <c r="I124" i="6"/>
  <c r="B123" i="5" s="1"/>
  <c r="C123" i="5" s="1"/>
  <c r="D123" i="5" s="1"/>
  <c r="J124" i="6"/>
  <c r="I123" i="5" s="1"/>
  <c r="J123" i="5" s="1"/>
  <c r="K123" i="5" s="1"/>
  <c r="N123" i="5" s="1"/>
  <c r="K124" i="6"/>
  <c r="P123" i="5" s="1"/>
  <c r="Q123" i="5" s="1"/>
  <c r="R123" i="5" s="1"/>
  <c r="L124" i="6"/>
  <c r="W123" i="5" s="1"/>
  <c r="X123" i="5" s="1"/>
  <c r="Y123" i="5" s="1"/>
  <c r="AB123" i="5" s="1"/>
  <c r="M124" i="6"/>
  <c r="AD123" i="5" s="1"/>
  <c r="AE123" i="5" s="1"/>
  <c r="AF123" i="5" s="1"/>
  <c r="I126" i="6"/>
  <c r="B125" i="5" s="1"/>
  <c r="C125" i="5" s="1"/>
  <c r="D125" i="5" s="1"/>
  <c r="J126" i="6"/>
  <c r="I125" i="5" s="1"/>
  <c r="J125" i="5" s="1"/>
  <c r="K125" i="5" s="1"/>
  <c r="K126" i="6"/>
  <c r="P125" i="5" s="1"/>
  <c r="Q125" i="5" s="1"/>
  <c r="R125" i="5" s="1"/>
  <c r="S125" i="5" s="1"/>
  <c r="S127" i="4" s="1"/>
  <c r="L126" i="6"/>
  <c r="W125" i="5" s="1"/>
  <c r="X125" i="5" s="1"/>
  <c r="Y125" i="5" s="1"/>
  <c r="M126" i="6"/>
  <c r="AD125" i="5" s="1"/>
  <c r="AE125" i="5" s="1"/>
  <c r="AF125" i="5" s="1"/>
  <c r="AG125" i="5" s="1"/>
  <c r="V127" i="4" s="1"/>
  <c r="I127" i="6"/>
  <c r="B126" i="5" s="1"/>
  <c r="C126" i="5" s="1"/>
  <c r="D126" i="5" s="1"/>
  <c r="J127" i="6"/>
  <c r="I126" i="5" s="1"/>
  <c r="J126" i="5" s="1"/>
  <c r="K126" i="5" s="1"/>
  <c r="K127" i="6"/>
  <c r="P126" i="5" s="1"/>
  <c r="Q126" i="5" s="1"/>
  <c r="R126" i="5" s="1"/>
  <c r="S126" i="5" s="1"/>
  <c r="S128" i="4" s="1"/>
  <c r="L127" i="6"/>
  <c r="W126" i="5" s="1"/>
  <c r="X126" i="5" s="1"/>
  <c r="Y126" i="5" s="1"/>
  <c r="M127" i="6"/>
  <c r="AD126" i="5" s="1"/>
  <c r="AE126" i="5" s="1"/>
  <c r="AF126" i="5" s="1"/>
  <c r="F120" i="6"/>
  <c r="J121" i="4"/>
  <c r="F121" i="6"/>
  <c r="J122" i="4"/>
  <c r="F122" i="6"/>
  <c r="J123" i="4"/>
  <c r="F123" i="6"/>
  <c r="J124" i="4"/>
  <c r="F124" i="6"/>
  <c r="J125" i="4"/>
  <c r="F127" i="6"/>
  <c r="J128" i="4"/>
  <c r="B119" i="1"/>
  <c r="C119" i="1" s="1"/>
  <c r="D119" i="1" s="1"/>
  <c r="E119" i="1" s="1"/>
  <c r="F119" i="1" s="1"/>
  <c r="AC121" i="4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I122" i="1" s="1"/>
  <c r="B123" i="1"/>
  <c r="C123" i="1" s="1"/>
  <c r="D123" i="1" s="1"/>
  <c r="E123" i="1" s="1"/>
  <c r="F123" i="1" s="1"/>
  <c r="G123" i="1" s="1"/>
  <c r="B126" i="1"/>
  <c r="C126" i="1" s="1"/>
  <c r="D126" i="1" s="1"/>
  <c r="E126" i="1" s="1"/>
  <c r="F126" i="1" s="1"/>
  <c r="H121" i="4"/>
  <c r="I121" i="4"/>
  <c r="N121" i="4"/>
  <c r="P121" i="4"/>
  <c r="H122" i="4"/>
  <c r="I122" i="4"/>
  <c r="N122" i="4"/>
  <c r="P122" i="4"/>
  <c r="H123" i="4"/>
  <c r="I123" i="4"/>
  <c r="L123" i="4"/>
  <c r="N123" i="4"/>
  <c r="P123" i="4"/>
  <c r="H124" i="4"/>
  <c r="I124" i="4"/>
  <c r="N124" i="4"/>
  <c r="P124" i="4"/>
  <c r="H125" i="4"/>
  <c r="I125" i="4"/>
  <c r="L125" i="4"/>
  <c r="N125" i="4"/>
  <c r="P125" i="4"/>
  <c r="H128" i="4"/>
  <c r="I128" i="4"/>
  <c r="N128" i="4"/>
  <c r="P128" i="4"/>
  <c r="B119" i="2"/>
  <c r="C119" i="2"/>
  <c r="D119" i="2"/>
  <c r="E119" i="2"/>
  <c r="G119" i="2"/>
  <c r="AS119" i="2" s="1"/>
  <c r="AT119" i="2" s="1"/>
  <c r="AU119" i="2" s="1"/>
  <c r="AB121" i="4" s="1"/>
  <c r="B120" i="2"/>
  <c r="C120" i="2"/>
  <c r="D120" i="2"/>
  <c r="E120" i="2"/>
  <c r="G120" i="2"/>
  <c r="B121" i="2"/>
  <c r="C121" i="2"/>
  <c r="D121" i="2"/>
  <c r="F121" i="2" s="1"/>
  <c r="Q121" i="2" s="1"/>
  <c r="S121" i="2" s="1"/>
  <c r="T121" i="2" s="1"/>
  <c r="U121" i="2" s="1"/>
  <c r="W123" i="4" s="1"/>
  <c r="E121" i="2"/>
  <c r="G121" i="2"/>
  <c r="B122" i="2"/>
  <c r="C122" i="2"/>
  <c r="D122" i="2"/>
  <c r="E122" i="2"/>
  <c r="G122" i="2"/>
  <c r="AS122" i="2" s="1"/>
  <c r="AT122" i="2" s="1"/>
  <c r="AU122" i="2" s="1"/>
  <c r="AB124" i="4" s="1"/>
  <c r="B123" i="2"/>
  <c r="AS123" i="2" s="1"/>
  <c r="AT123" i="2" s="1"/>
  <c r="AU123" i="2" s="1"/>
  <c r="AB125" i="4" s="1"/>
  <c r="C123" i="2"/>
  <c r="D123" i="2"/>
  <c r="E123" i="2"/>
  <c r="F123" i="2" s="1"/>
  <c r="AL123" i="2" s="1"/>
  <c r="G123" i="2"/>
  <c r="B125" i="2"/>
  <c r="C125" i="2"/>
  <c r="D125" i="2"/>
  <c r="E125" i="2"/>
  <c r="G125" i="2"/>
  <c r="B126" i="2"/>
  <c r="C126" i="2"/>
  <c r="D126" i="2"/>
  <c r="E126" i="2"/>
  <c r="G126" i="2"/>
  <c r="B119" i="3"/>
  <c r="F119" i="3" s="1"/>
  <c r="C119" i="3"/>
  <c r="G119" i="3" s="1"/>
  <c r="I119" i="3" s="1"/>
  <c r="K119" i="3" s="1"/>
  <c r="D119" i="3"/>
  <c r="J119" i="3" s="1"/>
  <c r="E119" i="3"/>
  <c r="B120" i="3"/>
  <c r="F120" i="3" s="1"/>
  <c r="C120" i="3"/>
  <c r="D120" i="3"/>
  <c r="E120" i="3"/>
  <c r="R120" i="3"/>
  <c r="S120" i="3" s="1"/>
  <c r="B121" i="3"/>
  <c r="F121" i="3" s="1"/>
  <c r="G121" i="3" s="1"/>
  <c r="I121" i="3" s="1"/>
  <c r="K121" i="3" s="1"/>
  <c r="C121" i="3"/>
  <c r="D121" i="3"/>
  <c r="J121" i="3" s="1"/>
  <c r="E121" i="3"/>
  <c r="R121" i="3"/>
  <c r="S121" i="3" s="1"/>
  <c r="B122" i="3"/>
  <c r="F122" i="3" s="1"/>
  <c r="C122" i="3"/>
  <c r="D122" i="3"/>
  <c r="J122" i="3" s="1"/>
  <c r="E122" i="3"/>
  <c r="R122" i="3"/>
  <c r="S122" i="3" s="1"/>
  <c r="B123" i="3"/>
  <c r="F123" i="3" s="1"/>
  <c r="C123" i="3"/>
  <c r="D123" i="3"/>
  <c r="J123" i="3" s="1"/>
  <c r="E123" i="3"/>
  <c r="R123" i="3"/>
  <c r="S123" i="3" s="1"/>
  <c r="B125" i="3"/>
  <c r="F125" i="3" s="1"/>
  <c r="C125" i="3"/>
  <c r="D125" i="3"/>
  <c r="J125" i="3" s="1"/>
  <c r="E125" i="3"/>
  <c r="R125" i="3"/>
  <c r="S125" i="3" s="1"/>
  <c r="B126" i="3"/>
  <c r="F126" i="3" s="1"/>
  <c r="C126" i="3"/>
  <c r="D126" i="3"/>
  <c r="J126" i="3" s="1"/>
  <c r="E126" i="3"/>
  <c r="R126" i="3"/>
  <c r="S126" i="3" s="1"/>
  <c r="AM119" i="5"/>
  <c r="AM120" i="5"/>
  <c r="AM121" i="5"/>
  <c r="AM122" i="5"/>
  <c r="AM123" i="5"/>
  <c r="AM125" i="5"/>
  <c r="AM126" i="5"/>
  <c r="C116" i="9"/>
  <c r="C117" i="9"/>
  <c r="C118" i="9"/>
  <c r="AM116" i="5"/>
  <c r="AM117" i="5"/>
  <c r="AM118" i="5"/>
  <c r="B116" i="3"/>
  <c r="F116" i="3" s="1"/>
  <c r="C116" i="3"/>
  <c r="D116" i="3"/>
  <c r="J116" i="3" s="1"/>
  <c r="E116" i="3"/>
  <c r="R116" i="3"/>
  <c r="S116" i="3" s="1"/>
  <c r="B117" i="3"/>
  <c r="F117" i="3" s="1"/>
  <c r="C117" i="3"/>
  <c r="D117" i="3"/>
  <c r="J117" i="3" s="1"/>
  <c r="E117" i="3"/>
  <c r="R117" i="3"/>
  <c r="S117" i="3" s="1"/>
  <c r="B118" i="3"/>
  <c r="F118" i="3" s="1"/>
  <c r="C118" i="3"/>
  <c r="D118" i="3"/>
  <c r="E118" i="3"/>
  <c r="R118" i="3"/>
  <c r="S118" i="3" s="1"/>
  <c r="B116" i="2"/>
  <c r="C116" i="2"/>
  <c r="AS116" i="2" s="1"/>
  <c r="AT116" i="2" s="1"/>
  <c r="AU116" i="2" s="1"/>
  <c r="AB118" i="4" s="1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G118" i="1" s="1"/>
  <c r="H118" i="4"/>
  <c r="I118" i="4"/>
  <c r="L118" i="4"/>
  <c r="N118" i="4"/>
  <c r="P118" i="4"/>
  <c r="H119" i="4"/>
  <c r="I119" i="4"/>
  <c r="L119" i="4"/>
  <c r="N119" i="4"/>
  <c r="P119" i="4"/>
  <c r="H120" i="4"/>
  <c r="I120" i="4"/>
  <c r="L120" i="4"/>
  <c r="N120" i="4"/>
  <c r="P120" i="4"/>
  <c r="I117" i="6"/>
  <c r="B116" i="5" s="1"/>
  <c r="C116" i="5" s="1"/>
  <c r="D116" i="5" s="1"/>
  <c r="G116" i="5" s="1"/>
  <c r="P117" i="6"/>
  <c r="Q117" i="6"/>
  <c r="P118" i="6"/>
  <c r="Q118" i="6"/>
  <c r="P119" i="6"/>
  <c r="Q119" i="6"/>
  <c r="O119" i="6"/>
  <c r="O120" i="4"/>
  <c r="M119" i="6"/>
  <c r="AD118" i="5" s="1"/>
  <c r="AE118" i="5" s="1"/>
  <c r="AF118" i="5" s="1"/>
  <c r="L119" i="6"/>
  <c r="W118" i="5" s="1"/>
  <c r="X118" i="5" s="1"/>
  <c r="Y118" i="5" s="1"/>
  <c r="K119" i="6"/>
  <c r="P118" i="5" s="1"/>
  <c r="Q118" i="5" s="1"/>
  <c r="R118" i="5" s="1"/>
  <c r="J119" i="6"/>
  <c r="I118" i="5" s="1"/>
  <c r="J118" i="5" s="1"/>
  <c r="K118" i="5" s="1"/>
  <c r="L118" i="5" s="1"/>
  <c r="R120" i="4" s="1"/>
  <c r="I119" i="6"/>
  <c r="B118" i="5" s="1"/>
  <c r="C118" i="5" s="1"/>
  <c r="D118" i="5" s="1"/>
  <c r="E118" i="5" s="1"/>
  <c r="F119" i="6"/>
  <c r="J120" i="4" s="1"/>
  <c r="O118" i="6"/>
  <c r="O119" i="4" s="1"/>
  <c r="M118" i="6"/>
  <c r="AD117" i="5" s="1"/>
  <c r="AE117" i="5" s="1"/>
  <c r="AF117" i="5" s="1"/>
  <c r="L118" i="6"/>
  <c r="W117" i="5" s="1"/>
  <c r="X117" i="5" s="1"/>
  <c r="Y117" i="5" s="1"/>
  <c r="K118" i="6"/>
  <c r="P117" i="5" s="1"/>
  <c r="Q117" i="5" s="1"/>
  <c r="R117" i="5" s="1"/>
  <c r="J118" i="6"/>
  <c r="I117" i="5" s="1"/>
  <c r="J117" i="5" s="1"/>
  <c r="K117" i="5" s="1"/>
  <c r="N117" i="5" s="1"/>
  <c r="I118" i="6"/>
  <c r="B117" i="5" s="1"/>
  <c r="C117" i="5" s="1"/>
  <c r="D117" i="5" s="1"/>
  <c r="E117" i="5" s="1"/>
  <c r="F118" i="6"/>
  <c r="J119" i="4"/>
  <c r="O117" i="6"/>
  <c r="O118" i="4"/>
  <c r="M117" i="6"/>
  <c r="AD116" i="5" s="1"/>
  <c r="AE116" i="5" s="1"/>
  <c r="AF116" i="5" s="1"/>
  <c r="AI116" i="5" s="1"/>
  <c r="L117" i="6"/>
  <c r="W116" i="5" s="1"/>
  <c r="X116" i="5" s="1"/>
  <c r="Y116" i="5" s="1"/>
  <c r="K117" i="6"/>
  <c r="P116" i="5"/>
  <c r="Q116" i="5" s="1"/>
  <c r="R116" i="5" s="1"/>
  <c r="U116" i="5" s="1"/>
  <c r="J117" i="6"/>
  <c r="I116" i="5" s="1"/>
  <c r="J116" i="5" s="1"/>
  <c r="K116" i="5" s="1"/>
  <c r="N116" i="5" s="1"/>
  <c r="F117" i="6"/>
  <c r="J118" i="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E8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E15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E1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E4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X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E6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E7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E8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E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E95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E100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E105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E166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E112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5" i="9"/>
  <c r="O89" i="6"/>
  <c r="O90" i="4" s="1"/>
  <c r="P46" i="6"/>
  <c r="R45" i="3" s="1"/>
  <c r="S45" i="3" s="1"/>
  <c r="O47" i="4" s="1"/>
  <c r="Q47" i="6"/>
  <c r="I44" i="6"/>
  <c r="B43" i="5" s="1"/>
  <c r="C43" i="5" s="1"/>
  <c r="D43" i="5" s="1"/>
  <c r="I45" i="6"/>
  <c r="B44" i="5" s="1"/>
  <c r="C44" i="5" s="1"/>
  <c r="D44" i="5" s="1"/>
  <c r="G44" i="5" s="1"/>
  <c r="J45" i="6"/>
  <c r="I44" i="5" s="1"/>
  <c r="J44" i="5" s="1"/>
  <c r="K44" i="5" s="1"/>
  <c r="N44" i="5" s="1"/>
  <c r="I46" i="6"/>
  <c r="B45" i="5" s="1"/>
  <c r="C45" i="5" s="1"/>
  <c r="D45" i="5" s="1"/>
  <c r="G45" i="5" s="1"/>
  <c r="Q31" i="6"/>
  <c r="Q32" i="6"/>
  <c r="Q33" i="6"/>
  <c r="Q34" i="6"/>
  <c r="Q35" i="6"/>
  <c r="Q36" i="6"/>
  <c r="Q37" i="6"/>
  <c r="Q38" i="6"/>
  <c r="Q39" i="6"/>
  <c r="AL39" i="9"/>
  <c r="Q40" i="6"/>
  <c r="Q41" i="6"/>
  <c r="Q42" i="6"/>
  <c r="Q43" i="6"/>
  <c r="Q44" i="6"/>
  <c r="O44" i="9" s="1"/>
  <c r="Q48" i="6"/>
  <c r="Q49" i="6"/>
  <c r="Q50" i="6"/>
  <c r="Q51" i="6"/>
  <c r="Q52" i="6"/>
  <c r="Q53" i="6"/>
  <c r="Q55" i="6"/>
  <c r="Q57" i="6"/>
  <c r="Q58" i="6"/>
  <c r="Q59" i="6"/>
  <c r="Q60" i="6"/>
  <c r="Q61" i="6"/>
  <c r="Q62" i="6"/>
  <c r="Q63" i="6"/>
  <c r="Q64" i="6"/>
  <c r="Q65" i="6"/>
  <c r="Q67" i="6"/>
  <c r="Q69" i="6"/>
  <c r="Q70" i="6"/>
  <c r="Q72" i="6"/>
  <c r="Q74" i="6"/>
  <c r="Q75" i="6"/>
  <c r="Q76" i="6"/>
  <c r="Q77" i="6"/>
  <c r="Q78" i="6"/>
  <c r="Q79" i="6"/>
  <c r="Q80" i="6"/>
  <c r="Q82" i="6"/>
  <c r="Q83" i="6"/>
  <c r="Q84" i="6"/>
  <c r="Q86" i="6"/>
  <c r="Q87" i="6"/>
  <c r="Q89" i="6"/>
  <c r="Q90" i="6"/>
  <c r="Q92" i="6"/>
  <c r="Q93" i="6"/>
  <c r="Q97" i="6"/>
  <c r="Q98" i="6"/>
  <c r="Q100" i="6"/>
  <c r="Q102" i="6"/>
  <c r="Q103" i="6"/>
  <c r="Q104" i="6"/>
  <c r="Q105" i="6"/>
  <c r="Q107" i="6"/>
  <c r="Q108" i="6"/>
  <c r="Q109" i="6"/>
  <c r="Q110" i="6"/>
  <c r="Q111" i="6"/>
  <c r="Q112" i="6"/>
  <c r="Q114" i="6"/>
  <c r="Q115" i="6"/>
  <c r="Q116" i="6"/>
  <c r="Q128" i="6"/>
  <c r="Q129" i="6"/>
  <c r="Q130" i="6"/>
  <c r="Q131" i="6"/>
  <c r="Q132" i="6"/>
  <c r="Q133" i="6"/>
  <c r="Q134" i="6"/>
  <c r="Q135" i="6"/>
  <c r="Q138" i="6"/>
  <c r="Q141" i="6"/>
  <c r="Q144" i="6"/>
  <c r="Q150" i="6"/>
  <c r="Q151" i="6"/>
  <c r="Q152" i="6"/>
  <c r="Q153" i="6"/>
  <c r="Q155" i="6"/>
  <c r="Q156" i="6"/>
  <c r="Q163" i="6"/>
  <c r="Q164" i="6"/>
  <c r="Q165" i="6"/>
  <c r="Q166" i="6"/>
  <c r="Q167" i="6"/>
  <c r="Q168" i="6"/>
  <c r="Q169" i="6"/>
  <c r="Q170" i="6"/>
  <c r="Q171" i="6"/>
  <c r="Q173" i="6"/>
  <c r="Q174" i="6"/>
  <c r="Q175" i="6"/>
  <c r="Q176" i="6"/>
  <c r="Q177" i="6"/>
  <c r="Q178" i="6"/>
  <c r="Q180" i="6"/>
  <c r="Q181" i="6"/>
  <c r="Q182" i="6"/>
  <c r="Q183" i="6"/>
  <c r="Q184" i="6"/>
  <c r="Q185" i="6"/>
  <c r="Q186" i="6"/>
  <c r="Q6" i="6"/>
  <c r="Q7" i="6"/>
  <c r="Q9" i="6"/>
  <c r="Q10" i="6"/>
  <c r="Q11" i="6"/>
  <c r="Q13" i="6"/>
  <c r="Q14" i="6"/>
  <c r="Q16" i="6"/>
  <c r="Q18" i="6"/>
  <c r="Q20" i="6"/>
  <c r="Q21" i="6"/>
  <c r="Q22" i="6"/>
  <c r="Q23" i="6"/>
  <c r="Q24" i="6"/>
  <c r="Q25" i="6"/>
  <c r="Q29" i="6"/>
  <c r="Q4" i="6"/>
  <c r="P4" i="6"/>
  <c r="N39" i="9"/>
  <c r="V39" i="9"/>
  <c r="AD39" i="9"/>
  <c r="X39" i="9"/>
  <c r="AN39" i="9"/>
  <c r="BD39" i="9"/>
  <c r="AR39" i="9"/>
  <c r="BP39" i="9"/>
  <c r="U39" i="9"/>
  <c r="AE39" i="9"/>
  <c r="AM39" i="9"/>
  <c r="AU39" i="9"/>
  <c r="AF39" i="9"/>
  <c r="AV39" i="9"/>
  <c r="BL39" i="9"/>
  <c r="AJ39" i="9"/>
  <c r="BH39" i="9"/>
  <c r="AC39" i="9"/>
  <c r="AG39" i="9"/>
  <c r="AO39" i="9"/>
  <c r="AW39" i="9"/>
  <c r="Z39" i="9"/>
  <c r="AH39" i="9"/>
  <c r="AP39" i="9"/>
  <c r="BG39" i="9"/>
  <c r="AB39" i="9"/>
  <c r="AZ3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7" i="9"/>
  <c r="C58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37" i="9"/>
  <c r="C140" i="9"/>
  <c r="C143" i="9"/>
  <c r="C146" i="9"/>
  <c r="C149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4" i="9"/>
  <c r="J46" i="6"/>
  <c r="I45" i="5" s="1"/>
  <c r="J45" i="5" s="1"/>
  <c r="K45" i="5" s="1"/>
  <c r="K46" i="6"/>
  <c r="P45" i="5" s="1"/>
  <c r="Q45" i="5" s="1"/>
  <c r="R45" i="5" s="1"/>
  <c r="L46" i="6"/>
  <c r="W45" i="5" s="1"/>
  <c r="X45" i="5" s="1"/>
  <c r="Y45" i="5" s="1"/>
  <c r="Z45" i="5" s="1"/>
  <c r="U47" i="4" s="1"/>
  <c r="M46" i="6"/>
  <c r="AD45" i="5" s="1"/>
  <c r="AE45" i="5" s="1"/>
  <c r="AF45" i="5" s="1"/>
  <c r="F46" i="6"/>
  <c r="J47" i="4" s="1"/>
  <c r="J186" i="3"/>
  <c r="J187" i="3"/>
  <c r="J188" i="3"/>
  <c r="O45" i="6"/>
  <c r="C44" i="3"/>
  <c r="K45" i="6"/>
  <c r="P44" i="5" s="1"/>
  <c r="Q44" i="5" s="1"/>
  <c r="R44" i="5" s="1"/>
  <c r="L45" i="6"/>
  <c r="W44" i="5" s="1"/>
  <c r="X44" i="5" s="1"/>
  <c r="Y44" i="5" s="1"/>
  <c r="M45" i="6"/>
  <c r="AD44" i="5" s="1"/>
  <c r="AE44" i="5" s="1"/>
  <c r="AF44" i="5" s="1"/>
  <c r="B44" i="1"/>
  <c r="C44" i="1" s="1"/>
  <c r="D44" i="1" s="1"/>
  <c r="E44" i="1" s="1"/>
  <c r="F44" i="1" s="1"/>
  <c r="B45" i="1"/>
  <c r="C45" i="1" s="1"/>
  <c r="D45" i="1" s="1"/>
  <c r="E45" i="1" s="1"/>
  <c r="F45" i="1" s="1"/>
  <c r="AM44" i="5"/>
  <c r="AM45" i="5"/>
  <c r="B44" i="3"/>
  <c r="F44" i="3" s="1"/>
  <c r="D44" i="3"/>
  <c r="J44" i="3" s="1"/>
  <c r="E44" i="3"/>
  <c r="R44" i="3"/>
  <c r="S44" i="3" s="1"/>
  <c r="O46" i="4" s="1"/>
  <c r="B45" i="3"/>
  <c r="D45" i="3"/>
  <c r="J45" i="3" s="1"/>
  <c r="E45" i="3"/>
  <c r="B44" i="2"/>
  <c r="C44" i="2"/>
  <c r="AS44" i="2" s="1"/>
  <c r="AT44" i="2" s="1"/>
  <c r="AU44" i="2" s="1"/>
  <c r="AB46" i="4" s="1"/>
  <c r="D44" i="2"/>
  <c r="E44" i="2"/>
  <c r="G44" i="2"/>
  <c r="B45" i="2"/>
  <c r="C45" i="2"/>
  <c r="D45" i="2"/>
  <c r="E45" i="2"/>
  <c r="G45" i="2"/>
  <c r="H46" i="4"/>
  <c r="I46" i="4"/>
  <c r="L46" i="4"/>
  <c r="N46" i="4"/>
  <c r="P46" i="4"/>
  <c r="H47" i="4"/>
  <c r="I47" i="4"/>
  <c r="N47" i="4"/>
  <c r="P47" i="4"/>
  <c r="F45" i="6"/>
  <c r="J46" i="4" s="1"/>
  <c r="I24" i="6"/>
  <c r="B23" i="5" s="1"/>
  <c r="C23" i="5" s="1"/>
  <c r="D23" i="5" s="1"/>
  <c r="E23" i="5" s="1"/>
  <c r="T25" i="4" s="1"/>
  <c r="J24" i="6"/>
  <c r="I23" i="5" s="1"/>
  <c r="J23" i="5" s="1"/>
  <c r="K23" i="5" s="1"/>
  <c r="L23" i="5" s="1"/>
  <c r="R25" i="4" s="1"/>
  <c r="K24" i="6"/>
  <c r="P23" i="5" s="1"/>
  <c r="Q23" i="5" s="1"/>
  <c r="R23" i="5" s="1"/>
  <c r="S23" i="5" s="1"/>
  <c r="S25" i="4" s="1"/>
  <c r="L24" i="6"/>
  <c r="W23" i="5" s="1"/>
  <c r="X23" i="5" s="1"/>
  <c r="Y23" i="5" s="1"/>
  <c r="M24" i="6"/>
  <c r="AD23" i="5" s="1"/>
  <c r="AE23" i="5" s="1"/>
  <c r="AF23" i="5" s="1"/>
  <c r="AI23" i="5" s="1"/>
  <c r="I23" i="6"/>
  <c r="O24" i="6"/>
  <c r="O25" i="4" s="1"/>
  <c r="F24" i="6"/>
  <c r="J25" i="4" s="1"/>
  <c r="AM23" i="5"/>
  <c r="B23" i="3"/>
  <c r="C23" i="3"/>
  <c r="D23" i="3"/>
  <c r="J23" i="3" s="1"/>
  <c r="E23" i="3"/>
  <c r="R23" i="3"/>
  <c r="S23" i="3" s="1"/>
  <c r="B23" i="2"/>
  <c r="C23" i="2"/>
  <c r="D23" i="2"/>
  <c r="E23" i="2"/>
  <c r="G23" i="2"/>
  <c r="B23" i="1"/>
  <c r="C23" i="1" s="1"/>
  <c r="D23" i="1" s="1"/>
  <c r="E23" i="1" s="1"/>
  <c r="F23" i="1" s="1"/>
  <c r="H25" i="4"/>
  <c r="I25" i="4"/>
  <c r="L25" i="4"/>
  <c r="N25" i="4"/>
  <c r="P25" i="4"/>
  <c r="P24" i="6"/>
  <c r="F21" i="6"/>
  <c r="I21" i="6"/>
  <c r="B20" i="5"/>
  <c r="C20" i="5" s="1"/>
  <c r="D20" i="5" s="1"/>
  <c r="J21" i="6"/>
  <c r="K21" i="6"/>
  <c r="L21" i="6"/>
  <c r="W20" i="5" s="1"/>
  <c r="X20" i="5" s="1"/>
  <c r="Y20" i="5" s="1"/>
  <c r="M21" i="6"/>
  <c r="O21" i="6"/>
  <c r="O22" i="4"/>
  <c r="P21" i="6"/>
  <c r="I4" i="6"/>
  <c r="B3" i="5" s="1"/>
  <c r="C3" i="5" s="1"/>
  <c r="D3" i="5" s="1"/>
  <c r="G3" i="5" s="1"/>
  <c r="I5" i="6"/>
  <c r="B4" i="5" s="1"/>
  <c r="C4" i="5" s="1"/>
  <c r="D4" i="5" s="1"/>
  <c r="G4" i="5" s="1"/>
  <c r="J5" i="6"/>
  <c r="K5" i="6"/>
  <c r="L5" i="6"/>
  <c r="W4" i="5" s="1"/>
  <c r="X4" i="5" s="1"/>
  <c r="Y4" i="5" s="1"/>
  <c r="Z4" i="5" s="1"/>
  <c r="U6" i="4" s="1"/>
  <c r="M5" i="6"/>
  <c r="AD4" i="5" s="1"/>
  <c r="AE4" i="5" s="1"/>
  <c r="AF4" i="5" s="1"/>
  <c r="I6" i="6"/>
  <c r="J6" i="6"/>
  <c r="I5" i="5" s="1"/>
  <c r="J5" i="5" s="1"/>
  <c r="K5" i="5" s="1"/>
  <c r="L5" i="5" s="1"/>
  <c r="R7" i="4" s="1"/>
  <c r="K6" i="6"/>
  <c r="L6" i="6"/>
  <c r="M6" i="6"/>
  <c r="I7" i="6"/>
  <c r="J7" i="6"/>
  <c r="K7" i="6"/>
  <c r="P6" i="5" s="1"/>
  <c r="Q6" i="5" s="1"/>
  <c r="R6" i="5" s="1"/>
  <c r="L7" i="6"/>
  <c r="W6" i="5" s="1"/>
  <c r="X6" i="5" s="1"/>
  <c r="Y6" i="5" s="1"/>
  <c r="Z6" i="5" s="1"/>
  <c r="U8" i="4" s="1"/>
  <c r="M7" i="6"/>
  <c r="AD6" i="5" s="1"/>
  <c r="AE6" i="5" s="1"/>
  <c r="AF6" i="5" s="1"/>
  <c r="AG6" i="5" s="1"/>
  <c r="V8" i="4" s="1"/>
  <c r="I8" i="6"/>
  <c r="J8" i="6"/>
  <c r="K8" i="6"/>
  <c r="L8" i="6"/>
  <c r="M8" i="6"/>
  <c r="AD7" i="5" s="1"/>
  <c r="AE7" i="5" s="1"/>
  <c r="AF7" i="5" s="1"/>
  <c r="AI7" i="5" s="1"/>
  <c r="I9" i="6"/>
  <c r="B8" i="5" s="1"/>
  <c r="C8" i="5" s="1"/>
  <c r="D8" i="5" s="1"/>
  <c r="J9" i="6"/>
  <c r="I8" i="5" s="1"/>
  <c r="J8" i="5" s="1"/>
  <c r="K8" i="5" s="1"/>
  <c r="K9" i="6"/>
  <c r="L9" i="6"/>
  <c r="M9" i="6"/>
  <c r="I10" i="6"/>
  <c r="J10" i="6"/>
  <c r="K10" i="6"/>
  <c r="P9" i="5" s="1"/>
  <c r="Q9" i="5" s="1"/>
  <c r="R9" i="5" s="1"/>
  <c r="S9" i="5" s="1"/>
  <c r="S11" i="4" s="1"/>
  <c r="L10" i="6"/>
  <c r="W9" i="5" s="1"/>
  <c r="X9" i="5" s="1"/>
  <c r="Y9" i="5" s="1"/>
  <c r="M10" i="6"/>
  <c r="AD9" i="5" s="1"/>
  <c r="AE9" i="5" s="1"/>
  <c r="AF9" i="5" s="1"/>
  <c r="I11" i="6"/>
  <c r="J11" i="6"/>
  <c r="K11" i="6"/>
  <c r="L11" i="6"/>
  <c r="M11" i="6"/>
  <c r="I12" i="6"/>
  <c r="B11" i="5" s="1"/>
  <c r="C11" i="5" s="1"/>
  <c r="D11" i="5" s="1"/>
  <c r="G11" i="5" s="1"/>
  <c r="J12" i="6"/>
  <c r="I11" i="5" s="1"/>
  <c r="J11" i="5" s="1"/>
  <c r="K11" i="5" s="1"/>
  <c r="L11" i="5" s="1"/>
  <c r="R13" i="4" s="1"/>
  <c r="K12" i="6"/>
  <c r="P11" i="5" s="1"/>
  <c r="Q11" i="5" s="1"/>
  <c r="R11" i="5" s="1"/>
  <c r="L12" i="6"/>
  <c r="W11" i="5" s="1"/>
  <c r="X11" i="5" s="1"/>
  <c r="Y11" i="5" s="1"/>
  <c r="M12" i="6"/>
  <c r="I13" i="6"/>
  <c r="J13" i="6"/>
  <c r="K13" i="6"/>
  <c r="L13" i="6"/>
  <c r="W12" i="5" s="1"/>
  <c r="X12" i="5" s="1"/>
  <c r="Y12" i="5" s="1"/>
  <c r="AB12" i="5" s="1"/>
  <c r="M13" i="6"/>
  <c r="I14" i="6"/>
  <c r="B13" i="5" s="1"/>
  <c r="C13" i="5" s="1"/>
  <c r="D13" i="5" s="1"/>
  <c r="J14" i="6"/>
  <c r="K14" i="6"/>
  <c r="L14" i="6"/>
  <c r="M14" i="6"/>
  <c r="I15" i="6"/>
  <c r="J15" i="6"/>
  <c r="I14" i="5" s="1"/>
  <c r="J14" i="5" s="1"/>
  <c r="K14" i="5" s="1"/>
  <c r="L14" i="5" s="1"/>
  <c r="R16" i="4" s="1"/>
  <c r="K15" i="6"/>
  <c r="P14" i="5" s="1"/>
  <c r="Q14" i="5" s="1"/>
  <c r="R14" i="5" s="1"/>
  <c r="S14" i="5" s="1"/>
  <c r="S16" i="4" s="1"/>
  <c r="L15" i="6"/>
  <c r="W14" i="5" s="1"/>
  <c r="X14" i="5" s="1"/>
  <c r="Y14" i="5" s="1"/>
  <c r="Z14" i="5" s="1"/>
  <c r="U16" i="4" s="1"/>
  <c r="M15" i="6"/>
  <c r="I16" i="6"/>
  <c r="J16" i="6"/>
  <c r="K16" i="6"/>
  <c r="L16" i="6"/>
  <c r="W15" i="5" s="1"/>
  <c r="X15" i="5" s="1"/>
  <c r="Y15" i="5" s="1"/>
  <c r="M16" i="6"/>
  <c r="AD15" i="5"/>
  <c r="AE15" i="5" s="1"/>
  <c r="AF15" i="5" s="1"/>
  <c r="AI15" i="5" s="1"/>
  <c r="I17" i="6"/>
  <c r="J17" i="6"/>
  <c r="I16" i="5" s="1"/>
  <c r="J16" i="5" s="1"/>
  <c r="K16" i="5" s="1"/>
  <c r="K17" i="6"/>
  <c r="L17" i="6"/>
  <c r="M17" i="6"/>
  <c r="AD16" i="5" s="1"/>
  <c r="AE16" i="5" s="1"/>
  <c r="AF16" i="5" s="1"/>
  <c r="AI16" i="5" s="1"/>
  <c r="I18" i="6"/>
  <c r="B17" i="5" s="1"/>
  <c r="J18" i="6"/>
  <c r="K18" i="6"/>
  <c r="P17" i="5" s="1"/>
  <c r="Q17" i="5" s="1"/>
  <c r="R17" i="5" s="1"/>
  <c r="L18" i="6"/>
  <c r="W17" i="5" s="1"/>
  <c r="X17" i="5" s="1"/>
  <c r="Y17" i="5" s="1"/>
  <c r="M18" i="6"/>
  <c r="AD17" i="5" s="1"/>
  <c r="AE17" i="5" s="1"/>
  <c r="AF17" i="5" s="1"/>
  <c r="AI17" i="5" s="1"/>
  <c r="I19" i="6"/>
  <c r="J19" i="6"/>
  <c r="K19" i="6"/>
  <c r="L19" i="6"/>
  <c r="M19" i="6"/>
  <c r="I18" i="5" s="1"/>
  <c r="J18" i="5" s="1"/>
  <c r="K18" i="5" s="1"/>
  <c r="I20" i="6"/>
  <c r="B19" i="5" s="1"/>
  <c r="C19" i="5" s="1"/>
  <c r="D19" i="5" s="1"/>
  <c r="J20" i="6"/>
  <c r="K20" i="6"/>
  <c r="P19" i="5" s="1"/>
  <c r="Q19" i="5" s="1"/>
  <c r="R19" i="5" s="1"/>
  <c r="L20" i="6"/>
  <c r="W19" i="5" s="1"/>
  <c r="X19" i="5" s="1"/>
  <c r="Y19" i="5" s="1"/>
  <c r="M20" i="6"/>
  <c r="I22" i="6"/>
  <c r="J22" i="6"/>
  <c r="K22" i="6"/>
  <c r="L22" i="6"/>
  <c r="W21" i="5" s="1"/>
  <c r="X21" i="5" s="1"/>
  <c r="Y21" i="5" s="1"/>
  <c r="Z21" i="5" s="1"/>
  <c r="U23" i="4" s="1"/>
  <c r="M22" i="6"/>
  <c r="AD21" i="5" s="1"/>
  <c r="AE21" i="5" s="1"/>
  <c r="AF21" i="5" s="1"/>
  <c r="AI21" i="5" s="1"/>
  <c r="J23" i="6"/>
  <c r="I22" i="5" s="1"/>
  <c r="J22" i="5" s="1"/>
  <c r="K22" i="5" s="1"/>
  <c r="L22" i="5" s="1"/>
  <c r="R24" i="4" s="1"/>
  <c r="K23" i="6"/>
  <c r="L23" i="6"/>
  <c r="M23" i="6"/>
  <c r="I25" i="6"/>
  <c r="J25" i="6"/>
  <c r="K25" i="6"/>
  <c r="P24" i="5" s="1"/>
  <c r="Q24" i="5" s="1"/>
  <c r="R24" i="5" s="1"/>
  <c r="U24" i="5" s="1"/>
  <c r="L25" i="6"/>
  <c r="W24" i="5" s="1"/>
  <c r="X24" i="5" s="1"/>
  <c r="Y24" i="5" s="1"/>
  <c r="Z24" i="5" s="1"/>
  <c r="U26" i="4" s="1"/>
  <c r="M25" i="6"/>
  <c r="AD24" i="5" s="1"/>
  <c r="AE24" i="5" s="1"/>
  <c r="AF24" i="5" s="1"/>
  <c r="I29" i="6"/>
  <c r="J29" i="6"/>
  <c r="K29" i="6"/>
  <c r="L29" i="6"/>
  <c r="W28" i="5" s="1"/>
  <c r="X28" i="5" s="1"/>
  <c r="Y28" i="5" s="1"/>
  <c r="M29" i="6"/>
  <c r="AD28" i="5" s="1"/>
  <c r="AE28" i="5" s="1"/>
  <c r="AF28" i="5" s="1"/>
  <c r="AI28" i="5" s="1"/>
  <c r="I30" i="6"/>
  <c r="B29" i="5" s="1"/>
  <c r="C29" i="5" s="1"/>
  <c r="D29" i="5" s="1"/>
  <c r="G29" i="5" s="1"/>
  <c r="J30" i="6"/>
  <c r="I29" i="5" s="1"/>
  <c r="J29" i="5" s="1"/>
  <c r="K29" i="5" s="1"/>
  <c r="K30" i="6"/>
  <c r="L30" i="6"/>
  <c r="W29" i="5" s="1"/>
  <c r="X29" i="5" s="1"/>
  <c r="Y29" i="5" s="1"/>
  <c r="Z29" i="5" s="1"/>
  <c r="U31" i="4" s="1"/>
  <c r="M30" i="6"/>
  <c r="I31" i="6"/>
  <c r="J31" i="6"/>
  <c r="K31" i="6"/>
  <c r="L31" i="6"/>
  <c r="W30" i="5" s="1"/>
  <c r="X30" i="5" s="1"/>
  <c r="Y30" i="5" s="1"/>
  <c r="M31" i="6"/>
  <c r="AD30" i="5" s="1"/>
  <c r="AE30" i="5" s="1"/>
  <c r="AF30" i="5" s="1"/>
  <c r="I32" i="6"/>
  <c r="B31" i="5" s="1"/>
  <c r="C31" i="5" s="1"/>
  <c r="D31" i="5" s="1"/>
  <c r="J32" i="6"/>
  <c r="K32" i="6"/>
  <c r="L32" i="6"/>
  <c r="M32" i="6"/>
  <c r="AD31" i="5" s="1"/>
  <c r="AE31" i="5" s="1"/>
  <c r="AF31" i="5" s="1"/>
  <c r="I33" i="6"/>
  <c r="J33" i="6"/>
  <c r="I32" i="5" s="1"/>
  <c r="J32" i="5" s="1"/>
  <c r="K32" i="5" s="1"/>
  <c r="K33" i="6"/>
  <c r="L33" i="6"/>
  <c r="W32" i="5" s="1"/>
  <c r="X32" i="5" s="1"/>
  <c r="Y32" i="5" s="1"/>
  <c r="M33" i="6"/>
  <c r="AD32" i="5" s="1"/>
  <c r="AE32" i="5" s="1"/>
  <c r="AF32" i="5" s="1"/>
  <c r="I34" i="6"/>
  <c r="J34" i="6"/>
  <c r="K34" i="6"/>
  <c r="L34" i="6"/>
  <c r="W33" i="5" s="1"/>
  <c r="X33" i="5" s="1"/>
  <c r="Y33" i="5" s="1"/>
  <c r="Z33" i="5" s="1"/>
  <c r="U35" i="4" s="1"/>
  <c r="M34" i="6"/>
  <c r="AD33" i="5" s="1"/>
  <c r="AE33" i="5" s="1"/>
  <c r="AF33" i="5" s="1"/>
  <c r="AI33" i="5" s="1"/>
  <c r="I35" i="6"/>
  <c r="B34" i="5" s="1"/>
  <c r="C34" i="5" s="1"/>
  <c r="D34" i="5" s="1"/>
  <c r="J35" i="6"/>
  <c r="I34" i="5" s="1"/>
  <c r="J34" i="5" s="1"/>
  <c r="K34" i="5" s="1"/>
  <c r="L34" i="5" s="1"/>
  <c r="R36" i="4" s="1"/>
  <c r="K35" i="6"/>
  <c r="L35" i="6"/>
  <c r="M35" i="6"/>
  <c r="I36" i="6"/>
  <c r="J36" i="6"/>
  <c r="K36" i="6"/>
  <c r="P35" i="5" s="1"/>
  <c r="Q35" i="5" s="1"/>
  <c r="R35" i="5" s="1"/>
  <c r="S35" i="5" s="1"/>
  <c r="S37" i="4" s="1"/>
  <c r="L36" i="6"/>
  <c r="W35" i="5" s="1"/>
  <c r="X35" i="5" s="1"/>
  <c r="Y35" i="5" s="1"/>
  <c r="Z35" i="5" s="1"/>
  <c r="U37" i="4" s="1"/>
  <c r="M36" i="6"/>
  <c r="AD35" i="5" s="1"/>
  <c r="AE35" i="5" s="1"/>
  <c r="AF35" i="5" s="1"/>
  <c r="I37" i="6"/>
  <c r="J37" i="6"/>
  <c r="K37" i="6"/>
  <c r="L37" i="6"/>
  <c r="M37" i="6"/>
  <c r="AD36" i="5" s="1"/>
  <c r="AE36" i="5" s="1"/>
  <c r="AF36" i="5" s="1"/>
  <c r="AI36" i="5" s="1"/>
  <c r="I38" i="6"/>
  <c r="B37" i="5" s="1"/>
  <c r="C37" i="5" s="1"/>
  <c r="D37" i="5" s="1"/>
  <c r="J38" i="6"/>
  <c r="I37" i="5" s="1"/>
  <c r="J37" i="5" s="1"/>
  <c r="K37" i="5" s="1"/>
  <c r="N37" i="5" s="1"/>
  <c r="K38" i="6"/>
  <c r="P37" i="5" s="1"/>
  <c r="Q37" i="5" s="1"/>
  <c r="R37" i="5" s="1"/>
  <c r="L38" i="6"/>
  <c r="M38" i="6"/>
  <c r="I39" i="6"/>
  <c r="J39" i="6"/>
  <c r="I38" i="5" s="1"/>
  <c r="J38" i="5" s="1"/>
  <c r="K38" i="5" s="1"/>
  <c r="K39" i="6"/>
  <c r="L39" i="6"/>
  <c r="W38" i="5" s="1"/>
  <c r="X38" i="5" s="1"/>
  <c r="Y38" i="5" s="1"/>
  <c r="AB38" i="5" s="1"/>
  <c r="M39" i="6"/>
  <c r="AD38" i="5" s="1"/>
  <c r="AE38" i="5" s="1"/>
  <c r="AF38" i="5" s="1"/>
  <c r="I40" i="6"/>
  <c r="B39" i="5"/>
  <c r="C39" i="5" s="1"/>
  <c r="D39" i="5" s="1"/>
  <c r="J40" i="6"/>
  <c r="K40" i="6"/>
  <c r="L40" i="6"/>
  <c r="W39" i="5" s="1"/>
  <c r="X39" i="5" s="1"/>
  <c r="Y39" i="5" s="1"/>
  <c r="AB39" i="5" s="1"/>
  <c r="M40" i="6"/>
  <c r="I41" i="6"/>
  <c r="B40" i="5" s="1"/>
  <c r="J41" i="6"/>
  <c r="I40" i="5" s="1"/>
  <c r="J40" i="5" s="1"/>
  <c r="K40" i="5" s="1"/>
  <c r="K41" i="6"/>
  <c r="L41" i="6"/>
  <c r="W40" i="5" s="1"/>
  <c r="X40" i="5" s="1"/>
  <c r="Y40" i="5" s="1"/>
  <c r="M41" i="6"/>
  <c r="AD40" i="5" s="1"/>
  <c r="AE40" i="5" s="1"/>
  <c r="AF40" i="5" s="1"/>
  <c r="AI40" i="5" s="1"/>
  <c r="I42" i="6"/>
  <c r="J42" i="6"/>
  <c r="K42" i="6"/>
  <c r="L42" i="6"/>
  <c r="M42" i="6"/>
  <c r="AD41" i="5" s="1"/>
  <c r="AE41" i="5" s="1"/>
  <c r="AF41" i="5" s="1"/>
  <c r="AI41" i="5" s="1"/>
  <c r="I43" i="6"/>
  <c r="J43" i="6"/>
  <c r="K43" i="6"/>
  <c r="L43" i="6"/>
  <c r="M43" i="6"/>
  <c r="AD42" i="5" s="1"/>
  <c r="J44" i="6"/>
  <c r="L44" i="6"/>
  <c r="W43" i="5" s="1"/>
  <c r="X43" i="5" s="1"/>
  <c r="Y43" i="5" s="1"/>
  <c r="M44" i="6"/>
  <c r="AD43" i="5" s="1"/>
  <c r="AE43" i="5" s="1"/>
  <c r="AF43" i="5" s="1"/>
  <c r="I47" i="6"/>
  <c r="J47" i="6"/>
  <c r="I46" i="5" s="1"/>
  <c r="J46" i="5" s="1"/>
  <c r="K46" i="5" s="1"/>
  <c r="K47" i="6"/>
  <c r="L47" i="6"/>
  <c r="W46" i="5" s="1"/>
  <c r="X46" i="5" s="1"/>
  <c r="Y46" i="5" s="1"/>
  <c r="M47" i="6"/>
  <c r="AD46" i="5" s="1"/>
  <c r="AE46" i="5" s="1"/>
  <c r="AF46" i="5" s="1"/>
  <c r="I48" i="6"/>
  <c r="J48" i="6"/>
  <c r="K48" i="6"/>
  <c r="P47" i="5"/>
  <c r="Q47" i="5" s="1"/>
  <c r="R47" i="5" s="1"/>
  <c r="L48" i="6"/>
  <c r="M48" i="6"/>
  <c r="I49" i="6"/>
  <c r="J49" i="6"/>
  <c r="K49" i="6"/>
  <c r="L49" i="6"/>
  <c r="M49" i="6"/>
  <c r="AD48" i="5"/>
  <c r="AE48" i="5" s="1"/>
  <c r="AF48" i="5" s="1"/>
  <c r="I50" i="6"/>
  <c r="B49" i="5" s="1"/>
  <c r="C49" i="5" s="1"/>
  <c r="D49" i="5" s="1"/>
  <c r="J50" i="6"/>
  <c r="I49" i="5" s="1"/>
  <c r="J49" i="5" s="1"/>
  <c r="K49" i="5" s="1"/>
  <c r="N49" i="5" s="1"/>
  <c r="K50" i="6"/>
  <c r="P49" i="5" s="1"/>
  <c r="Q49" i="5" s="1"/>
  <c r="R49" i="5" s="1"/>
  <c r="L50" i="6"/>
  <c r="W49" i="5" s="1"/>
  <c r="X49" i="5" s="1"/>
  <c r="Y49" i="5" s="1"/>
  <c r="M50" i="6"/>
  <c r="AD49" i="5" s="1"/>
  <c r="AE49" i="5" s="1"/>
  <c r="AF49" i="5" s="1"/>
  <c r="AG49" i="5" s="1"/>
  <c r="V51" i="4" s="1"/>
  <c r="I51" i="6"/>
  <c r="J51" i="6"/>
  <c r="K51" i="6"/>
  <c r="L51" i="6"/>
  <c r="W50" i="5" s="1"/>
  <c r="X50" i="5" s="1"/>
  <c r="Y50" i="5" s="1"/>
  <c r="Z50" i="5" s="1"/>
  <c r="U52" i="4" s="1"/>
  <c r="M51" i="6"/>
  <c r="I52" i="6"/>
  <c r="B51" i="5" s="1"/>
  <c r="C51" i="5" s="1"/>
  <c r="D51" i="5" s="1"/>
  <c r="J52" i="6"/>
  <c r="K52" i="6"/>
  <c r="P51" i="5" s="1"/>
  <c r="Q51" i="5" s="1"/>
  <c r="R51" i="5" s="1"/>
  <c r="U51" i="5" s="1"/>
  <c r="L52" i="6"/>
  <c r="M52" i="6"/>
  <c r="I53" i="6"/>
  <c r="J53" i="6"/>
  <c r="I52" i="5" s="1"/>
  <c r="J52" i="5" s="1"/>
  <c r="K52" i="5" s="1"/>
  <c r="K53" i="6"/>
  <c r="P52" i="5" s="1"/>
  <c r="Q52" i="5" s="1"/>
  <c r="R52" i="5" s="1"/>
  <c r="S52" i="5" s="1"/>
  <c r="S54" i="4" s="1"/>
  <c r="L53" i="6"/>
  <c r="W52" i="5" s="1"/>
  <c r="X52" i="5" s="1"/>
  <c r="Y52" i="5" s="1"/>
  <c r="M53" i="6"/>
  <c r="AD52" i="5" s="1"/>
  <c r="AE52" i="5" s="1"/>
  <c r="AF52" i="5" s="1"/>
  <c r="AG52" i="5" s="1"/>
  <c r="V54" i="4" s="1"/>
  <c r="I55" i="6"/>
  <c r="B54" i="5" s="1"/>
  <c r="C54" i="5" s="1"/>
  <c r="D54" i="5" s="1"/>
  <c r="G54" i="5" s="1"/>
  <c r="J55" i="6"/>
  <c r="I54" i="5" s="1"/>
  <c r="J54" i="5" s="1"/>
  <c r="K54" i="5" s="1"/>
  <c r="K55" i="6"/>
  <c r="P54" i="5" s="1"/>
  <c r="Q54" i="5" s="1"/>
  <c r="R54" i="5" s="1"/>
  <c r="U54" i="5" s="1"/>
  <c r="L55" i="6"/>
  <c r="W54" i="5" s="1"/>
  <c r="X54" i="5" s="1"/>
  <c r="Y54" i="5" s="1"/>
  <c r="M55" i="6"/>
  <c r="AD54" i="5"/>
  <c r="AE54" i="5" s="1"/>
  <c r="AF54" i="5" s="1"/>
  <c r="AG54" i="5" s="1"/>
  <c r="V56" i="4" s="1"/>
  <c r="I57" i="6"/>
  <c r="B56" i="5" s="1"/>
  <c r="C56" i="5" s="1"/>
  <c r="D56" i="5" s="1"/>
  <c r="G56" i="5" s="1"/>
  <c r="J57" i="6"/>
  <c r="K57" i="6"/>
  <c r="L57" i="6"/>
  <c r="M57" i="6"/>
  <c r="AD56" i="5" s="1"/>
  <c r="AE56" i="5" s="1"/>
  <c r="AF56" i="5" s="1"/>
  <c r="AI56" i="5" s="1"/>
  <c r="I58" i="6"/>
  <c r="J58" i="6"/>
  <c r="K58" i="6"/>
  <c r="P57" i="5" s="1"/>
  <c r="Q57" i="5" s="1"/>
  <c r="R57" i="5" s="1"/>
  <c r="L58" i="6"/>
  <c r="M58" i="6"/>
  <c r="AD57" i="5" s="1"/>
  <c r="AE57" i="5" s="1"/>
  <c r="AF57" i="5" s="1"/>
  <c r="I59" i="6"/>
  <c r="J59" i="6"/>
  <c r="K59" i="6"/>
  <c r="L59" i="6"/>
  <c r="W58" i="5" s="1"/>
  <c r="X58" i="5" s="1"/>
  <c r="Y58" i="5" s="1"/>
  <c r="M59" i="6"/>
  <c r="I60" i="6"/>
  <c r="B59" i="5" s="1"/>
  <c r="C59" i="5" s="1"/>
  <c r="D59" i="5" s="1"/>
  <c r="E59" i="5" s="1"/>
  <c r="T61" i="4" s="1"/>
  <c r="J60" i="6"/>
  <c r="K60" i="6"/>
  <c r="P59" i="5" s="1"/>
  <c r="Q59" i="5" s="1"/>
  <c r="R59" i="5" s="1"/>
  <c r="L60" i="6"/>
  <c r="M60" i="6"/>
  <c r="I61" i="6"/>
  <c r="J61" i="6"/>
  <c r="K61" i="6"/>
  <c r="P60" i="5" s="1"/>
  <c r="Q60" i="5" s="1"/>
  <c r="R60" i="5" s="1"/>
  <c r="L61" i="6"/>
  <c r="W60" i="5" s="1"/>
  <c r="X60" i="5" s="1"/>
  <c r="Y60" i="5" s="1"/>
  <c r="AB60" i="5" s="1"/>
  <c r="M61" i="6"/>
  <c r="I62" i="6"/>
  <c r="B61" i="5" s="1"/>
  <c r="C61" i="5" s="1"/>
  <c r="D61" i="5" s="1"/>
  <c r="J62" i="6"/>
  <c r="K62" i="6"/>
  <c r="L62" i="6"/>
  <c r="W61" i="5" s="1"/>
  <c r="X61" i="5" s="1"/>
  <c r="Y61" i="5" s="1"/>
  <c r="M62" i="6"/>
  <c r="I63" i="6"/>
  <c r="B62" i="5" s="1"/>
  <c r="C62" i="5" s="1"/>
  <c r="D62" i="5" s="1"/>
  <c r="G62" i="5" s="1"/>
  <c r="J63" i="6"/>
  <c r="I62" i="5" s="1"/>
  <c r="J62" i="5" s="1"/>
  <c r="K62" i="5" s="1"/>
  <c r="L62" i="5" s="1"/>
  <c r="R64" i="4" s="1"/>
  <c r="K63" i="6"/>
  <c r="P62" i="5" s="1"/>
  <c r="Q62" i="5" s="1"/>
  <c r="R62" i="5" s="1"/>
  <c r="S62" i="5" s="1"/>
  <c r="S64" i="4" s="1"/>
  <c r="L63" i="6"/>
  <c r="W62" i="5" s="1"/>
  <c r="X62" i="5" s="1"/>
  <c r="Y62" i="5" s="1"/>
  <c r="M63" i="6"/>
  <c r="I64" i="6"/>
  <c r="J64" i="6"/>
  <c r="I63" i="5" s="1"/>
  <c r="J63" i="5" s="1"/>
  <c r="K63" i="5" s="1"/>
  <c r="L63" i="5" s="1"/>
  <c r="R65" i="4" s="1"/>
  <c r="K64" i="6"/>
  <c r="L64" i="6"/>
  <c r="W63" i="5" s="1"/>
  <c r="X63" i="5" s="1"/>
  <c r="Y63" i="5" s="1"/>
  <c r="Z63" i="5" s="1"/>
  <c r="U65" i="4" s="1"/>
  <c r="M64" i="6"/>
  <c r="AD63" i="5" s="1"/>
  <c r="AE63" i="5" s="1"/>
  <c r="AF63" i="5" s="1"/>
  <c r="I65" i="6"/>
  <c r="J65" i="6"/>
  <c r="I64" i="5" s="1"/>
  <c r="J64" i="5" s="1"/>
  <c r="K64" i="5" s="1"/>
  <c r="L64" i="5" s="1"/>
  <c r="R66" i="4" s="1"/>
  <c r="K65" i="6"/>
  <c r="L65" i="6"/>
  <c r="W64" i="5" s="1"/>
  <c r="X64" i="5" s="1"/>
  <c r="Y64" i="5" s="1"/>
  <c r="M65" i="6"/>
  <c r="AD64" i="5" s="1"/>
  <c r="AE64" i="5" s="1"/>
  <c r="AF64" i="5" s="1"/>
  <c r="I66" i="6"/>
  <c r="J66" i="6"/>
  <c r="K66" i="6"/>
  <c r="L66" i="6"/>
  <c r="W65" i="5" s="1"/>
  <c r="X65" i="5" s="1"/>
  <c r="Y65" i="5" s="1"/>
  <c r="AB65" i="5" s="1"/>
  <c r="M66" i="6"/>
  <c r="AD65" i="5" s="1"/>
  <c r="AE65" i="5" s="1"/>
  <c r="AF65" i="5" s="1"/>
  <c r="AI65" i="5" s="1"/>
  <c r="I67" i="6"/>
  <c r="B66" i="5" s="1"/>
  <c r="C66" i="5" s="1"/>
  <c r="D66" i="5" s="1"/>
  <c r="G66" i="5" s="1"/>
  <c r="J67" i="6"/>
  <c r="K67" i="6"/>
  <c r="P66" i="5" s="1"/>
  <c r="Q66" i="5" s="1"/>
  <c r="R66" i="5" s="1"/>
  <c r="L67" i="6"/>
  <c r="M67" i="6"/>
  <c r="I68" i="6"/>
  <c r="B67" i="5" s="1"/>
  <c r="C67" i="5" s="1"/>
  <c r="D67" i="5" s="1"/>
  <c r="G67" i="5" s="1"/>
  <c r="J68" i="6"/>
  <c r="K68" i="6"/>
  <c r="P67" i="5" s="1"/>
  <c r="Q67" i="5" s="1"/>
  <c r="R67" i="5" s="1"/>
  <c r="L68" i="6"/>
  <c r="W67" i="5" s="1"/>
  <c r="X67" i="5" s="1"/>
  <c r="Y67" i="5" s="1"/>
  <c r="Z67" i="5" s="1"/>
  <c r="U69" i="4" s="1"/>
  <c r="M68" i="6"/>
  <c r="I69" i="6"/>
  <c r="J69" i="6"/>
  <c r="K69" i="6"/>
  <c r="L69" i="6"/>
  <c r="W68" i="5" s="1"/>
  <c r="X68" i="5" s="1"/>
  <c r="Y68" i="5" s="1"/>
  <c r="AB68" i="5" s="1"/>
  <c r="M69" i="6"/>
  <c r="AD68" i="5" s="1"/>
  <c r="AE68" i="5" s="1"/>
  <c r="AF68" i="5" s="1"/>
  <c r="I70" i="6"/>
  <c r="B69" i="5" s="1"/>
  <c r="C69" i="5" s="1"/>
  <c r="D69" i="5" s="1"/>
  <c r="J70" i="6"/>
  <c r="K70" i="6"/>
  <c r="L70" i="6"/>
  <c r="M70" i="6"/>
  <c r="I71" i="6"/>
  <c r="B70" i="5" s="1"/>
  <c r="C70" i="5" s="1"/>
  <c r="D70" i="5" s="1"/>
  <c r="J71" i="6"/>
  <c r="I70" i="5"/>
  <c r="J70" i="5" s="1"/>
  <c r="K70" i="5" s="1"/>
  <c r="K71" i="6"/>
  <c r="L71" i="6"/>
  <c r="W70" i="5" s="1"/>
  <c r="X70" i="5" s="1"/>
  <c r="Y70" i="5" s="1"/>
  <c r="Z70" i="5" s="1"/>
  <c r="U72" i="4" s="1"/>
  <c r="M71" i="6"/>
  <c r="I72" i="6"/>
  <c r="J72" i="6"/>
  <c r="I71" i="5" s="1"/>
  <c r="J71" i="5" s="1"/>
  <c r="K71" i="5" s="1"/>
  <c r="L71" i="5" s="1"/>
  <c r="R73" i="4" s="1"/>
  <c r="K72" i="6"/>
  <c r="P71" i="5" s="1"/>
  <c r="Q71" i="5" s="1"/>
  <c r="R71" i="5" s="1"/>
  <c r="U71" i="5" s="1"/>
  <c r="L72" i="6"/>
  <c r="W71" i="5"/>
  <c r="X71" i="5" s="1"/>
  <c r="Y71" i="5" s="1"/>
  <c r="M72" i="6"/>
  <c r="AD71" i="5" s="1"/>
  <c r="AE71" i="5" s="1"/>
  <c r="AF71" i="5" s="1"/>
  <c r="I73" i="6"/>
  <c r="J73" i="6"/>
  <c r="I72" i="5" s="1"/>
  <c r="J72" i="5" s="1"/>
  <c r="K72" i="5" s="1"/>
  <c r="K73" i="6"/>
  <c r="L73" i="6"/>
  <c r="M73" i="6"/>
  <c r="AD72" i="5" s="1"/>
  <c r="AE72" i="5" s="1"/>
  <c r="AF72" i="5" s="1"/>
  <c r="AI72" i="5" s="1"/>
  <c r="I74" i="6"/>
  <c r="J74" i="6"/>
  <c r="K74" i="6"/>
  <c r="L74" i="6"/>
  <c r="W73" i="5" s="1"/>
  <c r="X73" i="5" s="1"/>
  <c r="Y73" i="5" s="1"/>
  <c r="Z73" i="5" s="1"/>
  <c r="U75" i="4" s="1"/>
  <c r="M74" i="6"/>
  <c r="AD73" i="5" s="1"/>
  <c r="AE73" i="5" s="1"/>
  <c r="AF73" i="5" s="1"/>
  <c r="I75" i="6"/>
  <c r="J75" i="6"/>
  <c r="K75" i="6"/>
  <c r="P74" i="5" s="1"/>
  <c r="Q74" i="5" s="1"/>
  <c r="R74" i="5" s="1"/>
  <c r="L75" i="6"/>
  <c r="M75" i="6"/>
  <c r="AD74" i="5" s="1"/>
  <c r="AE74" i="5" s="1"/>
  <c r="AF74" i="5" s="1"/>
  <c r="I76" i="6"/>
  <c r="B75" i="5" s="1"/>
  <c r="C75" i="5" s="1"/>
  <c r="D75" i="5" s="1"/>
  <c r="G75" i="5" s="1"/>
  <c r="J76" i="6"/>
  <c r="K76" i="6"/>
  <c r="P75" i="5" s="1"/>
  <c r="Q75" i="5" s="1"/>
  <c r="R75" i="5" s="1"/>
  <c r="U75" i="5" s="1"/>
  <c r="L76" i="6"/>
  <c r="W75" i="5" s="1"/>
  <c r="X75" i="5" s="1"/>
  <c r="Y75" i="5" s="1"/>
  <c r="Z75" i="5" s="1"/>
  <c r="U77" i="4" s="1"/>
  <c r="M76" i="6"/>
  <c r="I77" i="6"/>
  <c r="J77" i="6"/>
  <c r="I76" i="5" s="1"/>
  <c r="J76" i="5" s="1"/>
  <c r="K76" i="5" s="1"/>
  <c r="L76" i="5" s="1"/>
  <c r="R78" i="4" s="1"/>
  <c r="K77" i="6"/>
  <c r="L77" i="6"/>
  <c r="W76" i="5" s="1"/>
  <c r="X76" i="5" s="1"/>
  <c r="Y76" i="5" s="1"/>
  <c r="M77" i="6"/>
  <c r="I78" i="6"/>
  <c r="B77" i="5" s="1"/>
  <c r="C77" i="5" s="1"/>
  <c r="D77" i="5" s="1"/>
  <c r="G77" i="5" s="1"/>
  <c r="J78" i="6"/>
  <c r="K78" i="6"/>
  <c r="L78" i="6"/>
  <c r="M78" i="6"/>
  <c r="AD77" i="5" s="1"/>
  <c r="AE77" i="5" s="1"/>
  <c r="AF77" i="5" s="1"/>
  <c r="AI77" i="5" s="1"/>
  <c r="I79" i="6"/>
  <c r="J79" i="6"/>
  <c r="I78" i="5"/>
  <c r="J78" i="5" s="1"/>
  <c r="K78" i="5" s="1"/>
  <c r="L78" i="5" s="1"/>
  <c r="R80" i="4" s="1"/>
  <c r="K79" i="6"/>
  <c r="P78" i="5" s="1"/>
  <c r="Q78" i="5" s="1"/>
  <c r="R78" i="5" s="1"/>
  <c r="L79" i="6"/>
  <c r="W78" i="5" s="1"/>
  <c r="X78" i="5" s="1"/>
  <c r="Y78" i="5" s="1"/>
  <c r="M79" i="6"/>
  <c r="I80" i="6"/>
  <c r="J80" i="6"/>
  <c r="I79" i="5"/>
  <c r="J79" i="5" s="1"/>
  <c r="K79" i="5" s="1"/>
  <c r="L79" i="5" s="1"/>
  <c r="R81" i="4" s="1"/>
  <c r="K80" i="6"/>
  <c r="L80" i="6"/>
  <c r="W79" i="5" s="1"/>
  <c r="X79" i="5" s="1"/>
  <c r="Y79" i="5" s="1"/>
  <c r="M80" i="6"/>
  <c r="AD79" i="5" s="1"/>
  <c r="AE79" i="5" s="1"/>
  <c r="AF79" i="5" s="1"/>
  <c r="AI79" i="5" s="1"/>
  <c r="I82" i="6"/>
  <c r="J82" i="6"/>
  <c r="I81" i="5" s="1"/>
  <c r="J81" i="5" s="1"/>
  <c r="K81" i="5" s="1"/>
  <c r="K82" i="6"/>
  <c r="L82" i="6"/>
  <c r="M82" i="6"/>
  <c r="AD81" i="5" s="1"/>
  <c r="AE81" i="5" s="1"/>
  <c r="AF81" i="5" s="1"/>
  <c r="I83" i="6"/>
  <c r="J83" i="6"/>
  <c r="I82" i="5" s="1"/>
  <c r="J82" i="5" s="1"/>
  <c r="K82" i="5" s="1"/>
  <c r="K83" i="6"/>
  <c r="P82" i="5" s="1"/>
  <c r="Q82" i="5" s="1"/>
  <c r="R82" i="5" s="1"/>
  <c r="L83" i="6"/>
  <c r="W82" i="5" s="1"/>
  <c r="X82" i="5" s="1"/>
  <c r="Y82" i="5" s="1"/>
  <c r="AB82" i="5" s="1"/>
  <c r="M83" i="6"/>
  <c r="AD82" i="5" s="1"/>
  <c r="AE82" i="5" s="1"/>
  <c r="AF82" i="5" s="1"/>
  <c r="AG82" i="5" s="1"/>
  <c r="V84" i="4" s="1"/>
  <c r="I84" i="6"/>
  <c r="J84" i="6"/>
  <c r="K84" i="6"/>
  <c r="L84" i="6"/>
  <c r="W83" i="5" s="1"/>
  <c r="X83" i="5" s="1"/>
  <c r="Y83" i="5" s="1"/>
  <c r="Z83" i="5" s="1"/>
  <c r="U85" i="4" s="1"/>
  <c r="M84" i="6"/>
  <c r="I85" i="6"/>
  <c r="B84" i="5" s="1"/>
  <c r="C84" i="5" s="1"/>
  <c r="D84" i="5" s="1"/>
  <c r="G84" i="5" s="1"/>
  <c r="J85" i="6"/>
  <c r="K85" i="6"/>
  <c r="P84" i="5" s="1"/>
  <c r="Q84" i="5" s="1"/>
  <c r="R84" i="5" s="1"/>
  <c r="U84" i="5" s="1"/>
  <c r="L85" i="6"/>
  <c r="W84" i="5" s="1"/>
  <c r="X84" i="5" s="1"/>
  <c r="Y84" i="5" s="1"/>
  <c r="Z84" i="5" s="1"/>
  <c r="U86" i="4" s="1"/>
  <c r="M85" i="6"/>
  <c r="I86" i="6"/>
  <c r="J86" i="6"/>
  <c r="K86" i="6"/>
  <c r="L86" i="6"/>
  <c r="W85" i="5" s="1"/>
  <c r="X85" i="5" s="1"/>
  <c r="Y85" i="5" s="1"/>
  <c r="M86" i="6"/>
  <c r="I87" i="6"/>
  <c r="B86" i="5" s="1"/>
  <c r="C86" i="5" s="1"/>
  <c r="D86" i="5" s="1"/>
  <c r="G86" i="5" s="1"/>
  <c r="J87" i="6"/>
  <c r="K87" i="6"/>
  <c r="L87" i="6"/>
  <c r="M87" i="6"/>
  <c r="AD86" i="5" s="1"/>
  <c r="AE86" i="5" s="1"/>
  <c r="AF86" i="5" s="1"/>
  <c r="I88" i="6"/>
  <c r="J88" i="6"/>
  <c r="I87" i="5" s="1"/>
  <c r="J87" i="5" s="1"/>
  <c r="K87" i="5" s="1"/>
  <c r="L87" i="5" s="1"/>
  <c r="R89" i="4" s="1"/>
  <c r="K88" i="6"/>
  <c r="P87" i="5" s="1"/>
  <c r="Q87" i="5" s="1"/>
  <c r="R87" i="5" s="1"/>
  <c r="L88" i="6"/>
  <c r="W87" i="5" s="1"/>
  <c r="X87" i="5" s="1"/>
  <c r="Y87" i="5" s="1"/>
  <c r="Z87" i="5" s="1"/>
  <c r="U89" i="4" s="1"/>
  <c r="M88" i="6"/>
  <c r="I89" i="6"/>
  <c r="J89" i="6"/>
  <c r="I88" i="5" s="1"/>
  <c r="J88" i="5" s="1"/>
  <c r="K88" i="5" s="1"/>
  <c r="L88" i="5" s="1"/>
  <c r="R90" i="4" s="1"/>
  <c r="K89" i="6"/>
  <c r="P88" i="5" s="1"/>
  <c r="Q88" i="5" s="1"/>
  <c r="R88" i="5" s="1"/>
  <c r="L89" i="6"/>
  <c r="W88" i="5" s="1"/>
  <c r="X88" i="5" s="1"/>
  <c r="Y88" i="5" s="1"/>
  <c r="M89" i="6"/>
  <c r="AD88" i="5" s="1"/>
  <c r="AE88" i="5" s="1"/>
  <c r="AF88" i="5" s="1"/>
  <c r="AI88" i="5" s="1"/>
  <c r="I90" i="6"/>
  <c r="J90" i="6"/>
  <c r="I89" i="5" s="1"/>
  <c r="J89" i="5" s="1"/>
  <c r="K89" i="5" s="1"/>
  <c r="L89" i="5" s="1"/>
  <c r="R91" i="4" s="1"/>
  <c r="K90" i="6"/>
  <c r="L90" i="6"/>
  <c r="M90" i="6"/>
  <c r="AD89" i="5"/>
  <c r="AE89" i="5" s="1"/>
  <c r="AF89" i="5" s="1"/>
  <c r="AG89" i="5" s="1"/>
  <c r="V91" i="4" s="1"/>
  <c r="I91" i="6"/>
  <c r="J91" i="6"/>
  <c r="K91" i="6"/>
  <c r="P90" i="5" s="1"/>
  <c r="Q90" i="5" s="1"/>
  <c r="R90" i="5" s="1"/>
  <c r="S90" i="5" s="1"/>
  <c r="S92" i="4" s="1"/>
  <c r="L91" i="6"/>
  <c r="W90" i="5"/>
  <c r="X90" i="5" s="1"/>
  <c r="Y90" i="5" s="1"/>
  <c r="Z90" i="5" s="1"/>
  <c r="U92" i="4" s="1"/>
  <c r="M91" i="6"/>
  <c r="AD90" i="5"/>
  <c r="AE90" i="5" s="1"/>
  <c r="AF90" i="5" s="1"/>
  <c r="AI90" i="5" s="1"/>
  <c r="I92" i="6"/>
  <c r="J92" i="6"/>
  <c r="K92" i="6"/>
  <c r="L92" i="6"/>
  <c r="M92" i="6"/>
  <c r="I93" i="6"/>
  <c r="B92" i="5" s="1"/>
  <c r="C92" i="5" s="1"/>
  <c r="D92" i="5" s="1"/>
  <c r="G92" i="5" s="1"/>
  <c r="J93" i="6"/>
  <c r="K93" i="6"/>
  <c r="P92" i="5" s="1"/>
  <c r="Q92" i="5" s="1"/>
  <c r="R92" i="5" s="1"/>
  <c r="U92" i="5" s="1"/>
  <c r="L93" i="6"/>
  <c r="W92" i="5" s="1"/>
  <c r="X92" i="5" s="1"/>
  <c r="Y92" i="5" s="1"/>
  <c r="Z92" i="5" s="1"/>
  <c r="U94" i="4" s="1"/>
  <c r="M93" i="6"/>
  <c r="I94" i="6"/>
  <c r="J94" i="6"/>
  <c r="K94" i="6"/>
  <c r="L94" i="6"/>
  <c r="W93" i="5"/>
  <c r="X93" i="5" s="1"/>
  <c r="Y93" i="5" s="1"/>
  <c r="M94" i="6"/>
  <c r="I95" i="6"/>
  <c r="B94" i="5" s="1"/>
  <c r="C94" i="5" s="1"/>
  <c r="D94" i="5" s="1"/>
  <c r="G94" i="5" s="1"/>
  <c r="J95" i="6"/>
  <c r="K95" i="6"/>
  <c r="L95" i="6"/>
  <c r="M95" i="6"/>
  <c r="AD94" i="5" s="1"/>
  <c r="AE94" i="5" s="1"/>
  <c r="AF94" i="5" s="1"/>
  <c r="I96" i="6"/>
  <c r="B95" i="5" s="1"/>
  <c r="C95" i="5" s="1"/>
  <c r="D95" i="5" s="1"/>
  <c r="E95" i="5" s="1"/>
  <c r="T97" i="4" s="1"/>
  <c r="J96" i="6"/>
  <c r="I95" i="5" s="1"/>
  <c r="J95" i="5" s="1"/>
  <c r="K95" i="5" s="1"/>
  <c r="K96" i="6"/>
  <c r="P95" i="5" s="1"/>
  <c r="Q95" i="5" s="1"/>
  <c r="R95" i="5" s="1"/>
  <c r="S95" i="5" s="1"/>
  <c r="S97" i="4" s="1"/>
  <c r="L96" i="6"/>
  <c r="W95" i="5" s="1"/>
  <c r="X95" i="5" s="1"/>
  <c r="Y95" i="5" s="1"/>
  <c r="Z95" i="5" s="1"/>
  <c r="U97" i="4" s="1"/>
  <c r="M96" i="6"/>
  <c r="AD95" i="5" s="1"/>
  <c r="AE95" i="5" s="1"/>
  <c r="AF95" i="5" s="1"/>
  <c r="AI95" i="5" s="1"/>
  <c r="I97" i="6"/>
  <c r="J97" i="6"/>
  <c r="I96" i="5"/>
  <c r="J96" i="5" s="1"/>
  <c r="K96" i="5" s="1"/>
  <c r="L96" i="5" s="1"/>
  <c r="R98" i="4" s="1"/>
  <c r="K97" i="6"/>
  <c r="L97" i="6"/>
  <c r="W96" i="5" s="1"/>
  <c r="X96" i="5" s="1"/>
  <c r="Y96" i="5" s="1"/>
  <c r="AB96" i="5" s="1"/>
  <c r="M97" i="6"/>
  <c r="I98" i="6"/>
  <c r="B97" i="5" s="1"/>
  <c r="C97" i="5" s="1"/>
  <c r="D97" i="5" s="1"/>
  <c r="G97" i="5" s="1"/>
  <c r="J98" i="6"/>
  <c r="K98" i="6"/>
  <c r="L98" i="6"/>
  <c r="M98" i="6"/>
  <c r="AD97" i="5" s="1"/>
  <c r="AE97" i="5" s="1"/>
  <c r="AF97" i="5" s="1"/>
  <c r="AI97" i="5" s="1"/>
  <c r="I99" i="6"/>
  <c r="J99" i="6"/>
  <c r="I98" i="5" s="1"/>
  <c r="J98" i="5" s="1"/>
  <c r="K98" i="5" s="1"/>
  <c r="K99" i="6"/>
  <c r="L99" i="6"/>
  <c r="W98" i="5" s="1"/>
  <c r="X98" i="5" s="1"/>
  <c r="Y98" i="5" s="1"/>
  <c r="Z98" i="5" s="1"/>
  <c r="U100" i="4" s="1"/>
  <c r="M99" i="6"/>
  <c r="I100" i="6"/>
  <c r="J100" i="6"/>
  <c r="K100" i="6"/>
  <c r="L100" i="6"/>
  <c r="M100" i="6"/>
  <c r="AD99" i="5" s="1"/>
  <c r="AE99" i="5" s="1"/>
  <c r="AF99" i="5" s="1"/>
  <c r="AI99" i="5" s="1"/>
  <c r="I101" i="6"/>
  <c r="J101" i="6"/>
  <c r="I100" i="5" s="1"/>
  <c r="J100" i="5" s="1"/>
  <c r="K100" i="5" s="1"/>
  <c r="L100" i="5" s="1"/>
  <c r="R102" i="4" s="1"/>
  <c r="K101" i="6"/>
  <c r="L101" i="6"/>
  <c r="W100" i="5" s="1"/>
  <c r="X100" i="5" s="1"/>
  <c r="Y100" i="5" s="1"/>
  <c r="M101" i="6"/>
  <c r="I102" i="6"/>
  <c r="B101" i="5" s="1"/>
  <c r="C101" i="5" s="1"/>
  <c r="D101" i="5" s="1"/>
  <c r="J102" i="6"/>
  <c r="K102" i="6"/>
  <c r="P101" i="5"/>
  <c r="Q101" i="5" s="1"/>
  <c r="R101" i="5" s="1"/>
  <c r="L102" i="6"/>
  <c r="M102" i="6"/>
  <c r="AD101" i="5" s="1"/>
  <c r="AE101" i="5" s="1"/>
  <c r="AF101" i="5" s="1"/>
  <c r="I103" i="6"/>
  <c r="J103" i="6"/>
  <c r="K103" i="6"/>
  <c r="P102" i="5" s="1"/>
  <c r="Q102" i="5" s="1"/>
  <c r="R102" i="5" s="1"/>
  <c r="S102" i="5" s="1"/>
  <c r="S104" i="4" s="1"/>
  <c r="L103" i="6"/>
  <c r="W102" i="5" s="1"/>
  <c r="X102" i="5" s="1"/>
  <c r="Y102" i="5" s="1"/>
  <c r="Z102" i="5" s="1"/>
  <c r="U104" i="4" s="1"/>
  <c r="M103" i="6"/>
  <c r="I104" i="6"/>
  <c r="B103" i="5" s="1"/>
  <c r="C103" i="5" s="1"/>
  <c r="D103" i="5" s="1"/>
  <c r="G103" i="5" s="1"/>
  <c r="J104" i="6"/>
  <c r="K104" i="6"/>
  <c r="P103" i="5" s="1"/>
  <c r="Q103" i="5" s="1"/>
  <c r="R103" i="5" s="1"/>
  <c r="L104" i="6"/>
  <c r="M104" i="6"/>
  <c r="AD103" i="5" s="1"/>
  <c r="AE103" i="5" s="1"/>
  <c r="AF103" i="5" s="1"/>
  <c r="I105" i="6"/>
  <c r="B104" i="5" s="1"/>
  <c r="C104" i="5" s="1"/>
  <c r="D104" i="5" s="1"/>
  <c r="J105" i="6"/>
  <c r="I104" i="5" s="1"/>
  <c r="J104" i="5" s="1"/>
  <c r="K104" i="5" s="1"/>
  <c r="L104" i="5" s="1"/>
  <c r="R106" i="4" s="1"/>
  <c r="K105" i="6"/>
  <c r="P104" i="5" s="1"/>
  <c r="Q104" i="5" s="1"/>
  <c r="R104" i="5" s="1"/>
  <c r="L105" i="6"/>
  <c r="W104" i="5" s="1"/>
  <c r="X104" i="5" s="1"/>
  <c r="Y104" i="5" s="1"/>
  <c r="M105" i="6"/>
  <c r="AD104" i="5" s="1"/>
  <c r="AE104" i="5" s="1"/>
  <c r="AF104" i="5" s="1"/>
  <c r="AI104" i="5" s="1"/>
  <c r="I106" i="6"/>
  <c r="B105" i="5" s="1"/>
  <c r="C105" i="5" s="1"/>
  <c r="D105" i="5" s="1"/>
  <c r="G105" i="5" s="1"/>
  <c r="J106" i="6"/>
  <c r="I105" i="5" s="1"/>
  <c r="J105" i="5" s="1"/>
  <c r="K105" i="5" s="1"/>
  <c r="K106" i="6"/>
  <c r="P105" i="5" s="1"/>
  <c r="Q105" i="5" s="1"/>
  <c r="R105" i="5" s="1"/>
  <c r="S105" i="5" s="1"/>
  <c r="S107" i="4" s="1"/>
  <c r="L106" i="6"/>
  <c r="M106" i="6"/>
  <c r="I107" i="6"/>
  <c r="J107" i="6"/>
  <c r="I106" i="5" s="1"/>
  <c r="J106" i="5" s="1"/>
  <c r="K106" i="5" s="1"/>
  <c r="K107" i="6"/>
  <c r="L107" i="6"/>
  <c r="M107" i="6"/>
  <c r="I108" i="6"/>
  <c r="B107" i="5" s="1"/>
  <c r="C107" i="5" s="1"/>
  <c r="D107" i="5" s="1"/>
  <c r="J108" i="6"/>
  <c r="I107" i="5" s="1"/>
  <c r="J107" i="5" s="1"/>
  <c r="K107" i="5" s="1"/>
  <c r="N107" i="5" s="1"/>
  <c r="K108" i="6"/>
  <c r="P107" i="5" s="1"/>
  <c r="Q107" i="5" s="1"/>
  <c r="R107" i="5" s="1"/>
  <c r="S107" i="5" s="1"/>
  <c r="S109" i="4" s="1"/>
  <c r="L108" i="6"/>
  <c r="W107" i="5" s="1"/>
  <c r="X107" i="5" s="1"/>
  <c r="Y107" i="5" s="1"/>
  <c r="M108" i="6"/>
  <c r="AD107" i="5" s="1"/>
  <c r="AE107" i="5" s="1"/>
  <c r="AF107" i="5" s="1"/>
  <c r="I109" i="6"/>
  <c r="B108" i="5" s="1"/>
  <c r="C108" i="5" s="1"/>
  <c r="D108" i="5" s="1"/>
  <c r="E108" i="5" s="1"/>
  <c r="M110" i="4" s="1"/>
  <c r="J109" i="6"/>
  <c r="I108" i="5" s="1"/>
  <c r="J108" i="5" s="1"/>
  <c r="K108" i="5" s="1"/>
  <c r="L108" i="5" s="1"/>
  <c r="R110" i="4" s="1"/>
  <c r="K109" i="6"/>
  <c r="P108" i="5" s="1"/>
  <c r="Q108" i="5" s="1"/>
  <c r="R108" i="5" s="1"/>
  <c r="L109" i="6"/>
  <c r="W108" i="5" s="1"/>
  <c r="X108" i="5" s="1"/>
  <c r="Y108" i="5" s="1"/>
  <c r="M109" i="6"/>
  <c r="AD108" i="5" s="1"/>
  <c r="AE108" i="5" s="1"/>
  <c r="AF108" i="5" s="1"/>
  <c r="AG108" i="5" s="1"/>
  <c r="V110" i="4" s="1"/>
  <c r="I110" i="6"/>
  <c r="B109" i="5" s="1"/>
  <c r="C109" i="5" s="1"/>
  <c r="D109" i="5" s="1"/>
  <c r="E109" i="5" s="1"/>
  <c r="M111" i="4" s="1"/>
  <c r="J110" i="6"/>
  <c r="I109" i="5" s="1"/>
  <c r="J109" i="5" s="1"/>
  <c r="K109" i="5" s="1"/>
  <c r="K110" i="6"/>
  <c r="P109" i="5" s="1"/>
  <c r="Q109" i="5" s="1"/>
  <c r="R109" i="5" s="1"/>
  <c r="L110" i="6"/>
  <c r="W109" i="5" s="1"/>
  <c r="X109" i="5" s="1"/>
  <c r="Y109" i="5" s="1"/>
  <c r="Z109" i="5" s="1"/>
  <c r="U111" i="4" s="1"/>
  <c r="M110" i="6"/>
  <c r="AD109" i="5" s="1"/>
  <c r="AE109" i="5" s="1"/>
  <c r="AF109" i="5" s="1"/>
  <c r="AG109" i="5" s="1"/>
  <c r="V111" i="4" s="1"/>
  <c r="I111" i="6"/>
  <c r="B110" i="5" s="1"/>
  <c r="C110" i="5" s="1"/>
  <c r="D110" i="5" s="1"/>
  <c r="J111" i="6"/>
  <c r="K111" i="6"/>
  <c r="P110" i="5"/>
  <c r="Q110" i="5" s="1"/>
  <c r="R110" i="5" s="1"/>
  <c r="L111" i="6"/>
  <c r="M111" i="6"/>
  <c r="AD110" i="5" s="1"/>
  <c r="AE110" i="5" s="1"/>
  <c r="AF110" i="5" s="1"/>
  <c r="I112" i="6"/>
  <c r="B111" i="5" s="1"/>
  <c r="C111" i="5" s="1"/>
  <c r="D111" i="5" s="1"/>
  <c r="E111" i="5" s="1"/>
  <c r="M113" i="4" s="1"/>
  <c r="J112" i="6"/>
  <c r="I111" i="5" s="1"/>
  <c r="J111" i="5" s="1"/>
  <c r="K111" i="5" s="1"/>
  <c r="N111" i="5" s="1"/>
  <c r="K112" i="6"/>
  <c r="P111" i="5" s="1"/>
  <c r="Q111" i="5" s="1"/>
  <c r="R111" i="5" s="1"/>
  <c r="S111" i="5" s="1"/>
  <c r="S113" i="4" s="1"/>
  <c r="L112" i="6"/>
  <c r="W111" i="5" s="1"/>
  <c r="X111" i="5" s="1"/>
  <c r="Y111" i="5" s="1"/>
  <c r="Z111" i="5" s="1"/>
  <c r="M112" i="6"/>
  <c r="AD111" i="5" s="1"/>
  <c r="AE111" i="5" s="1"/>
  <c r="AF111" i="5" s="1"/>
  <c r="AG111" i="5" s="1"/>
  <c r="V113" i="4" s="1"/>
  <c r="I113" i="6"/>
  <c r="J113" i="6"/>
  <c r="I112" i="5" s="1"/>
  <c r="J112" i="5" s="1"/>
  <c r="K112" i="5" s="1"/>
  <c r="L112" i="5" s="1"/>
  <c r="R114" i="4" s="1"/>
  <c r="K113" i="6"/>
  <c r="L113" i="6"/>
  <c r="W112" i="5" s="1"/>
  <c r="X112" i="5" s="1"/>
  <c r="Y112" i="5" s="1"/>
  <c r="M113" i="6"/>
  <c r="AD112" i="5" s="1"/>
  <c r="AE112" i="5" s="1"/>
  <c r="AF112" i="5" s="1"/>
  <c r="AG112" i="5" s="1"/>
  <c r="V114" i="4" s="1"/>
  <c r="I114" i="6"/>
  <c r="B113" i="5" s="1"/>
  <c r="C113" i="5" s="1"/>
  <c r="D113" i="5" s="1"/>
  <c r="G113" i="5" s="1"/>
  <c r="J114" i="6"/>
  <c r="K114" i="6"/>
  <c r="P113" i="5" s="1"/>
  <c r="Q113" i="5" s="1"/>
  <c r="R113" i="5" s="1"/>
  <c r="S113" i="5" s="1"/>
  <c r="S115" i="4" s="1"/>
  <c r="L114" i="6"/>
  <c r="M114" i="6"/>
  <c r="I115" i="6"/>
  <c r="J115" i="6"/>
  <c r="I114" i="5" s="1"/>
  <c r="J114" i="5" s="1"/>
  <c r="K114" i="5" s="1"/>
  <c r="L114" i="5" s="1"/>
  <c r="R116" i="4" s="1"/>
  <c r="K115" i="6"/>
  <c r="P114" i="5" s="1"/>
  <c r="Q114" i="5" s="1"/>
  <c r="R114" i="5" s="1"/>
  <c r="L115" i="6"/>
  <c r="W114" i="5"/>
  <c r="X114" i="5" s="1"/>
  <c r="Y114" i="5" s="1"/>
  <c r="M115" i="6"/>
  <c r="I116" i="6"/>
  <c r="B115" i="5" s="1"/>
  <c r="C115" i="5" s="1"/>
  <c r="D115" i="5" s="1"/>
  <c r="G115" i="5" s="1"/>
  <c r="J116" i="6"/>
  <c r="I115" i="5" s="1"/>
  <c r="J115" i="5" s="1"/>
  <c r="K115" i="5" s="1"/>
  <c r="K116" i="6"/>
  <c r="P115" i="5" s="1"/>
  <c r="Q115" i="5" s="1"/>
  <c r="R115" i="5" s="1"/>
  <c r="S115" i="5" s="1"/>
  <c r="S117" i="4" s="1"/>
  <c r="L116" i="6"/>
  <c r="W115" i="5" s="1"/>
  <c r="X115" i="5" s="1"/>
  <c r="Y115" i="5" s="1"/>
  <c r="AB115" i="5" s="1"/>
  <c r="M116" i="6"/>
  <c r="AD115" i="5" s="1"/>
  <c r="AE115" i="5" s="1"/>
  <c r="AF115" i="5" s="1"/>
  <c r="AG115" i="5" s="1"/>
  <c r="V117" i="4" s="1"/>
  <c r="I128" i="6"/>
  <c r="B127" i="5" s="1"/>
  <c r="C127" i="5" s="1"/>
  <c r="D127" i="5" s="1"/>
  <c r="G127" i="5" s="1"/>
  <c r="J128" i="6"/>
  <c r="K128" i="6"/>
  <c r="L128" i="6"/>
  <c r="W127" i="5" s="1"/>
  <c r="X127" i="5" s="1"/>
  <c r="Y127" i="5" s="1"/>
  <c r="Z127" i="5" s="1"/>
  <c r="U129" i="4" s="1"/>
  <c r="M128" i="6"/>
  <c r="I129" i="6"/>
  <c r="J129" i="6"/>
  <c r="K129" i="6"/>
  <c r="P128" i="5" s="1"/>
  <c r="Q128" i="5" s="1"/>
  <c r="R128" i="5" s="1"/>
  <c r="L129" i="6"/>
  <c r="W128" i="5" s="1"/>
  <c r="X128" i="5" s="1"/>
  <c r="Y128" i="5" s="1"/>
  <c r="M129" i="6"/>
  <c r="AD128" i="5" s="1"/>
  <c r="AE128" i="5" s="1"/>
  <c r="AF128" i="5" s="1"/>
  <c r="I130" i="6"/>
  <c r="B129" i="5" s="1"/>
  <c r="C129" i="5" s="1"/>
  <c r="D129" i="5" s="1"/>
  <c r="J130" i="6"/>
  <c r="K130" i="6"/>
  <c r="L130" i="6"/>
  <c r="M130" i="6"/>
  <c r="I131" i="6"/>
  <c r="J131" i="6"/>
  <c r="I130" i="5" s="1"/>
  <c r="J130" i="5" s="1"/>
  <c r="K130" i="5" s="1"/>
  <c r="L130" i="5" s="1"/>
  <c r="R132" i="4" s="1"/>
  <c r="K131" i="6"/>
  <c r="P130" i="5" s="1"/>
  <c r="Q130" i="5" s="1"/>
  <c r="R130" i="5" s="1"/>
  <c r="U130" i="5" s="1"/>
  <c r="L131" i="6"/>
  <c r="M131" i="6"/>
  <c r="AD130" i="5" s="1"/>
  <c r="AE130" i="5" s="1"/>
  <c r="AF130" i="5" s="1"/>
  <c r="AI130" i="5" s="1"/>
  <c r="I132" i="6"/>
  <c r="J132" i="6"/>
  <c r="K132" i="6"/>
  <c r="L132" i="6"/>
  <c r="W131" i="5" s="1"/>
  <c r="X131" i="5" s="1"/>
  <c r="Y131" i="5" s="1"/>
  <c r="Z131" i="5" s="1"/>
  <c r="U133" i="4" s="1"/>
  <c r="M132" i="6"/>
  <c r="AD131" i="5" s="1"/>
  <c r="AE131" i="5" s="1"/>
  <c r="AF131" i="5" s="1"/>
  <c r="I133" i="6"/>
  <c r="B132" i="5"/>
  <c r="C132" i="5" s="1"/>
  <c r="D132" i="5" s="1"/>
  <c r="E132" i="5" s="1"/>
  <c r="T134" i="4" s="1"/>
  <c r="J133" i="6"/>
  <c r="I132" i="5" s="1"/>
  <c r="J132" i="5" s="1"/>
  <c r="K132" i="5" s="1"/>
  <c r="K133" i="6"/>
  <c r="P132" i="5" s="1"/>
  <c r="Q132" i="5" s="1"/>
  <c r="R132" i="5" s="1"/>
  <c r="L133" i="6"/>
  <c r="W132" i="5" s="1"/>
  <c r="X132" i="5" s="1"/>
  <c r="Y132" i="5" s="1"/>
  <c r="AB132" i="5" s="1"/>
  <c r="M133" i="6"/>
  <c r="AD132" i="5"/>
  <c r="AE132" i="5" s="1"/>
  <c r="AF132" i="5" s="1"/>
  <c r="AI132" i="5" s="1"/>
  <c r="I134" i="6"/>
  <c r="B133" i="5" s="1"/>
  <c r="C133" i="5" s="1"/>
  <c r="D133" i="5" s="1"/>
  <c r="J134" i="6"/>
  <c r="I133" i="5"/>
  <c r="J133" i="5" s="1"/>
  <c r="K133" i="5" s="1"/>
  <c r="N133" i="5" s="1"/>
  <c r="K134" i="6"/>
  <c r="P133" i="5" s="1"/>
  <c r="Q133" i="5" s="1"/>
  <c r="R133" i="5" s="1"/>
  <c r="L134" i="6"/>
  <c r="W133" i="5"/>
  <c r="X133" i="5" s="1"/>
  <c r="Y133" i="5" s="1"/>
  <c r="Z133" i="5" s="1"/>
  <c r="U135" i="4" s="1"/>
  <c r="M134" i="6"/>
  <c r="AD133" i="5" s="1"/>
  <c r="AE133" i="5" s="1"/>
  <c r="AF133" i="5" s="1"/>
  <c r="AI133" i="5" s="1"/>
  <c r="I135" i="6"/>
  <c r="B134" i="5" s="1"/>
  <c r="C134" i="5" s="1"/>
  <c r="D134" i="5" s="1"/>
  <c r="G134" i="5" s="1"/>
  <c r="J135" i="6"/>
  <c r="I134" i="5" s="1"/>
  <c r="J134" i="5" s="1"/>
  <c r="K134" i="5" s="1"/>
  <c r="N134" i="5" s="1"/>
  <c r="K135" i="6"/>
  <c r="P134" i="5" s="1"/>
  <c r="Q134" i="5" s="1"/>
  <c r="R134" i="5" s="1"/>
  <c r="U134" i="5" s="1"/>
  <c r="L135" i="6"/>
  <c r="W134" i="5" s="1"/>
  <c r="X134" i="5" s="1"/>
  <c r="Y134" i="5" s="1"/>
  <c r="AB134" i="5" s="1"/>
  <c r="M135" i="6"/>
  <c r="AD134" i="5" s="1"/>
  <c r="AE134" i="5" s="1"/>
  <c r="AF134" i="5" s="1"/>
  <c r="AG134" i="5" s="1"/>
  <c r="V136" i="4" s="1"/>
  <c r="I138" i="6"/>
  <c r="B137" i="5" s="1"/>
  <c r="C137" i="5" s="1"/>
  <c r="D137" i="5" s="1"/>
  <c r="J138" i="6"/>
  <c r="I137" i="5"/>
  <c r="J137" i="5" s="1"/>
  <c r="K137" i="5" s="1"/>
  <c r="K138" i="6"/>
  <c r="P137" i="5" s="1"/>
  <c r="Q137" i="5" s="1"/>
  <c r="R137" i="5" s="1"/>
  <c r="L138" i="6"/>
  <c r="W137" i="5" s="1"/>
  <c r="X137" i="5" s="1"/>
  <c r="Y137" i="5" s="1"/>
  <c r="M138" i="6"/>
  <c r="AD137" i="5" s="1"/>
  <c r="AE137" i="5" s="1"/>
  <c r="AF137" i="5" s="1"/>
  <c r="AG137" i="5" s="1"/>
  <c r="V139" i="4" s="1"/>
  <c r="I144" i="6"/>
  <c r="B143" i="5" s="1"/>
  <c r="C143" i="5" s="1"/>
  <c r="D143" i="5" s="1"/>
  <c r="G143" i="5" s="1"/>
  <c r="J144" i="6"/>
  <c r="I143" i="5" s="1"/>
  <c r="J143" i="5" s="1"/>
  <c r="K143" i="5" s="1"/>
  <c r="L143" i="5" s="1"/>
  <c r="R145" i="4" s="1"/>
  <c r="K144" i="6"/>
  <c r="P143" i="5" s="1"/>
  <c r="Q143" i="5" s="1"/>
  <c r="R143" i="5" s="1"/>
  <c r="U143" i="5" s="1"/>
  <c r="L144" i="6"/>
  <c r="W143" i="5" s="1"/>
  <c r="X143" i="5" s="1"/>
  <c r="Y143" i="5" s="1"/>
  <c r="Z143" i="5" s="1"/>
  <c r="U145" i="4" s="1"/>
  <c r="M144" i="6"/>
  <c r="AD143" i="5" s="1"/>
  <c r="AE143" i="5" s="1"/>
  <c r="AF143" i="5" s="1"/>
  <c r="AG143" i="5" s="1"/>
  <c r="V145" i="4" s="1"/>
  <c r="I147" i="6"/>
  <c r="B146" i="5" s="1"/>
  <c r="C146" i="5" s="1"/>
  <c r="D146" i="5" s="1"/>
  <c r="E146" i="5" s="1"/>
  <c r="J147" i="6"/>
  <c r="I146" i="5"/>
  <c r="J146" i="5" s="1"/>
  <c r="K146" i="5" s="1"/>
  <c r="N146" i="5" s="1"/>
  <c r="K147" i="6"/>
  <c r="P146" i="5" s="1"/>
  <c r="Q146" i="5" s="1"/>
  <c r="R146" i="5" s="1"/>
  <c r="S146" i="5" s="1"/>
  <c r="L147" i="6"/>
  <c r="W146" i="5" s="1"/>
  <c r="X146" i="5" s="1"/>
  <c r="Y146" i="5" s="1"/>
  <c r="AB146" i="5" s="1"/>
  <c r="M147" i="6"/>
  <c r="AD146" i="5"/>
  <c r="AE146" i="5" s="1"/>
  <c r="AF146" i="5" s="1"/>
  <c r="AG146" i="5" s="1"/>
  <c r="I150" i="6"/>
  <c r="B149" i="5" s="1"/>
  <c r="C149" i="5" s="1"/>
  <c r="D149" i="5" s="1"/>
  <c r="G149" i="5" s="1"/>
  <c r="J150" i="6"/>
  <c r="I149" i="5" s="1"/>
  <c r="J149" i="5" s="1"/>
  <c r="K149" i="5" s="1"/>
  <c r="L149" i="5" s="1"/>
  <c r="K150" i="6"/>
  <c r="P149" i="5" s="1"/>
  <c r="Q149" i="5" s="1"/>
  <c r="R149" i="5" s="1"/>
  <c r="L150" i="6"/>
  <c r="M150" i="6"/>
  <c r="AD149" i="5" s="1"/>
  <c r="AE149" i="5" s="1"/>
  <c r="AF149" i="5" s="1"/>
  <c r="I151" i="6"/>
  <c r="J151" i="6"/>
  <c r="I150" i="5" s="1"/>
  <c r="J150" i="5" s="1"/>
  <c r="K150" i="5" s="1"/>
  <c r="L150" i="5" s="1"/>
  <c r="R152" i="4" s="1"/>
  <c r="K151" i="6"/>
  <c r="L151" i="6"/>
  <c r="W150" i="5" s="1"/>
  <c r="X150" i="5" s="1"/>
  <c r="Y150" i="5" s="1"/>
  <c r="M151" i="6"/>
  <c r="AD150" i="5" s="1"/>
  <c r="AE150" i="5" s="1"/>
  <c r="AF150" i="5" s="1"/>
  <c r="I152" i="6"/>
  <c r="J152" i="6"/>
  <c r="K152" i="6"/>
  <c r="P151" i="5" s="1"/>
  <c r="Q151" i="5" s="1"/>
  <c r="R151" i="5" s="1"/>
  <c r="U151" i="5" s="1"/>
  <c r="L152" i="6"/>
  <c r="M152" i="6"/>
  <c r="AD151" i="5" s="1"/>
  <c r="AE151" i="5" s="1"/>
  <c r="AF151" i="5" s="1"/>
  <c r="I153" i="6"/>
  <c r="B152" i="5"/>
  <c r="C152" i="5" s="1"/>
  <c r="D152" i="5" s="1"/>
  <c r="E152" i="5" s="1"/>
  <c r="J153" i="6"/>
  <c r="I152" i="5" s="1"/>
  <c r="J152" i="5" s="1"/>
  <c r="K152" i="5" s="1"/>
  <c r="K153" i="6"/>
  <c r="P152" i="5" s="1"/>
  <c r="Q152" i="5" s="1"/>
  <c r="R152" i="5" s="1"/>
  <c r="S152" i="5" s="1"/>
  <c r="S154" i="4" s="1"/>
  <c r="L153" i="6"/>
  <c r="W152" i="5" s="1"/>
  <c r="X152" i="5" s="1"/>
  <c r="Y152" i="5" s="1"/>
  <c r="AB152" i="5" s="1"/>
  <c r="M153" i="6"/>
  <c r="AD152" i="5" s="1"/>
  <c r="AE152" i="5" s="1"/>
  <c r="AF152" i="5" s="1"/>
  <c r="AI152" i="5" s="1"/>
  <c r="I154" i="6"/>
  <c r="B153" i="5" s="1"/>
  <c r="C153" i="5" s="1"/>
  <c r="D153" i="5" s="1"/>
  <c r="J154" i="6"/>
  <c r="I153" i="5"/>
  <c r="J153" i="5" s="1"/>
  <c r="K153" i="5" s="1"/>
  <c r="N153" i="5" s="1"/>
  <c r="K154" i="6"/>
  <c r="P153" i="5" s="1"/>
  <c r="Q153" i="5" s="1"/>
  <c r="R153" i="5" s="1"/>
  <c r="S153" i="5" s="1"/>
  <c r="S155" i="4" s="1"/>
  <c r="L154" i="6"/>
  <c r="W153" i="5" s="1"/>
  <c r="X153" i="5" s="1"/>
  <c r="Y153" i="5" s="1"/>
  <c r="M154" i="6"/>
  <c r="AD153" i="5" s="1"/>
  <c r="AE153" i="5" s="1"/>
  <c r="AF153" i="5" s="1"/>
  <c r="I155" i="6"/>
  <c r="B154" i="5" s="1"/>
  <c r="C154" i="5" s="1"/>
  <c r="D154" i="5" s="1"/>
  <c r="G154" i="5" s="1"/>
  <c r="J155" i="6"/>
  <c r="I154" i="5" s="1"/>
  <c r="J154" i="5" s="1"/>
  <c r="K154" i="5" s="1"/>
  <c r="K155" i="6"/>
  <c r="P154" i="5" s="1"/>
  <c r="Q154" i="5" s="1"/>
  <c r="R154" i="5" s="1"/>
  <c r="U154" i="5" s="1"/>
  <c r="L155" i="6"/>
  <c r="W154" i="5"/>
  <c r="X154" i="5" s="1"/>
  <c r="Y154" i="5" s="1"/>
  <c r="Z154" i="5" s="1"/>
  <c r="U156" i="4" s="1"/>
  <c r="M155" i="6"/>
  <c r="AD154" i="5" s="1"/>
  <c r="AE154" i="5" s="1"/>
  <c r="AF154" i="5" s="1"/>
  <c r="AI154" i="5" s="1"/>
  <c r="J156" i="6"/>
  <c r="I155" i="5"/>
  <c r="J155" i="5" s="1"/>
  <c r="K155" i="5" s="1"/>
  <c r="L156" i="6"/>
  <c r="W155" i="5"/>
  <c r="X155" i="5" s="1"/>
  <c r="Y155" i="5" s="1"/>
  <c r="M156" i="6"/>
  <c r="AD155" i="5" s="1"/>
  <c r="AE155" i="5" s="1"/>
  <c r="AF155" i="5" s="1"/>
  <c r="AI155" i="5" s="1"/>
  <c r="I168" i="6"/>
  <c r="J168" i="6"/>
  <c r="K168" i="6"/>
  <c r="L168" i="6"/>
  <c r="W167" i="5" s="1"/>
  <c r="X167" i="5" s="1"/>
  <c r="Y167" i="5" s="1"/>
  <c r="M168" i="6"/>
  <c r="AD167" i="5" s="1"/>
  <c r="AE167" i="5" s="1"/>
  <c r="AF167" i="5" s="1"/>
  <c r="AI167" i="5" s="1"/>
  <c r="I169" i="6"/>
  <c r="B168" i="5" s="1"/>
  <c r="C168" i="5" s="1"/>
  <c r="D168" i="5" s="1"/>
  <c r="J169" i="6"/>
  <c r="I168" i="5" s="1"/>
  <c r="J168" i="5" s="1"/>
  <c r="K168" i="5" s="1"/>
  <c r="K169" i="6"/>
  <c r="L169" i="6"/>
  <c r="W168" i="5" s="1"/>
  <c r="X168" i="5" s="1"/>
  <c r="Y168" i="5" s="1"/>
  <c r="Z168" i="5" s="1"/>
  <c r="U170" i="4" s="1"/>
  <c r="M169" i="6"/>
  <c r="I170" i="6"/>
  <c r="J170" i="6"/>
  <c r="I169" i="5" s="1"/>
  <c r="J169" i="5" s="1"/>
  <c r="K169" i="5" s="1"/>
  <c r="K170" i="6"/>
  <c r="L170" i="6"/>
  <c r="W169" i="5" s="1"/>
  <c r="X169" i="5" s="1"/>
  <c r="Y169" i="5" s="1"/>
  <c r="Z169" i="5" s="1"/>
  <c r="U171" i="4" s="1"/>
  <c r="M170" i="6"/>
  <c r="AD169" i="5" s="1"/>
  <c r="AE169" i="5" s="1"/>
  <c r="AF169" i="5" s="1"/>
  <c r="AG169" i="5" s="1"/>
  <c r="V171" i="4" s="1"/>
  <c r="I171" i="6"/>
  <c r="B170" i="5" s="1"/>
  <c r="C170" i="5" s="1"/>
  <c r="D170" i="5" s="1"/>
  <c r="G170" i="5" s="1"/>
  <c r="J171" i="6"/>
  <c r="I170" i="5" s="1"/>
  <c r="J170" i="5" s="1"/>
  <c r="K170" i="5" s="1"/>
  <c r="N170" i="5" s="1"/>
  <c r="K171" i="6"/>
  <c r="P170" i="5"/>
  <c r="Q170" i="5" s="1"/>
  <c r="R170" i="5" s="1"/>
  <c r="S170" i="5" s="1"/>
  <c r="S172" i="4" s="1"/>
  <c r="L171" i="6"/>
  <c r="W170" i="5" s="1"/>
  <c r="X170" i="5" s="1"/>
  <c r="Y170" i="5" s="1"/>
  <c r="M171" i="6"/>
  <c r="AD170" i="5"/>
  <c r="AE170" i="5" s="1"/>
  <c r="AF170" i="5" s="1"/>
  <c r="AI170" i="5" s="1"/>
  <c r="I172" i="6"/>
  <c r="B171" i="5"/>
  <c r="C171" i="5" s="1"/>
  <c r="D171" i="5" s="1"/>
  <c r="J172" i="6"/>
  <c r="I171" i="5" s="1"/>
  <c r="J171" i="5" s="1"/>
  <c r="K171" i="5" s="1"/>
  <c r="N171" i="5" s="1"/>
  <c r="K172" i="6"/>
  <c r="P171" i="5" s="1"/>
  <c r="Q171" i="5" s="1"/>
  <c r="R171" i="5" s="1"/>
  <c r="L172" i="6"/>
  <c r="W171" i="5" s="1"/>
  <c r="X171" i="5" s="1"/>
  <c r="Y171" i="5" s="1"/>
  <c r="M172" i="6"/>
  <c r="AD171" i="5" s="1"/>
  <c r="AE171" i="5" s="1"/>
  <c r="AF171" i="5" s="1"/>
  <c r="I173" i="6"/>
  <c r="J173" i="6"/>
  <c r="I172" i="5" s="1"/>
  <c r="J172" i="5" s="1"/>
  <c r="K172" i="5" s="1"/>
  <c r="K173" i="6"/>
  <c r="P172" i="5" s="1"/>
  <c r="Q172" i="5" s="1"/>
  <c r="R172" i="5" s="1"/>
  <c r="S172" i="5" s="1"/>
  <c r="S174" i="4" s="1"/>
  <c r="L173" i="6"/>
  <c r="W172" i="5" s="1"/>
  <c r="X172" i="5" s="1"/>
  <c r="Y172" i="5" s="1"/>
  <c r="Z172" i="5" s="1"/>
  <c r="U174" i="4" s="1"/>
  <c r="M173" i="6"/>
  <c r="AD172" i="5" s="1"/>
  <c r="AE172" i="5" s="1"/>
  <c r="AF172" i="5" s="1"/>
  <c r="I174" i="6"/>
  <c r="J174" i="6"/>
  <c r="I173" i="5" s="1"/>
  <c r="J173" i="5" s="1"/>
  <c r="K173" i="5" s="1"/>
  <c r="K174" i="6"/>
  <c r="P173" i="5" s="1"/>
  <c r="Q173" i="5" s="1"/>
  <c r="R173" i="5" s="1"/>
  <c r="S173" i="5" s="1"/>
  <c r="S175" i="4" s="1"/>
  <c r="L174" i="6"/>
  <c r="M174" i="6"/>
  <c r="AD173" i="5" s="1"/>
  <c r="AE173" i="5" s="1"/>
  <c r="AF173" i="5" s="1"/>
  <c r="AG173" i="5" s="1"/>
  <c r="V175" i="4" s="1"/>
  <c r="I175" i="6"/>
  <c r="B174" i="5" s="1"/>
  <c r="C174" i="5" s="1"/>
  <c r="D174" i="5" s="1"/>
  <c r="E174" i="5" s="1"/>
  <c r="M176" i="4" s="1"/>
  <c r="J175" i="6"/>
  <c r="K175" i="6"/>
  <c r="L175" i="6"/>
  <c r="W174" i="5" s="1"/>
  <c r="X174" i="5" s="1"/>
  <c r="Y174" i="5" s="1"/>
  <c r="AB174" i="5" s="1"/>
  <c r="M175" i="6"/>
  <c r="I176" i="6"/>
  <c r="J176" i="6"/>
  <c r="K176" i="6"/>
  <c r="P175" i="5" s="1"/>
  <c r="Q175" i="5" s="1"/>
  <c r="R175" i="5" s="1"/>
  <c r="L176" i="6"/>
  <c r="W175" i="5" s="1"/>
  <c r="X175" i="5" s="1"/>
  <c r="Y175" i="5" s="1"/>
  <c r="AB175" i="5" s="1"/>
  <c r="M176" i="6"/>
  <c r="I177" i="6"/>
  <c r="J177" i="6"/>
  <c r="K177" i="6"/>
  <c r="L177" i="6"/>
  <c r="M177" i="6"/>
  <c r="AD176" i="5" s="1"/>
  <c r="AE176" i="5" s="1"/>
  <c r="AF176" i="5" s="1"/>
  <c r="AI176" i="5" s="1"/>
  <c r="I178" i="6"/>
  <c r="B177" i="5" s="1"/>
  <c r="C177" i="5" s="1"/>
  <c r="D177" i="5" s="1"/>
  <c r="J178" i="6"/>
  <c r="I177" i="5" s="1"/>
  <c r="J177" i="5" s="1"/>
  <c r="K177" i="5" s="1"/>
  <c r="K178" i="6"/>
  <c r="P177" i="5" s="1"/>
  <c r="Q177" i="5" s="1"/>
  <c r="R177" i="5" s="1"/>
  <c r="S177" i="5" s="1"/>
  <c r="S179" i="4" s="1"/>
  <c r="L178" i="6"/>
  <c r="M178" i="6"/>
  <c r="I181" i="6"/>
  <c r="B180" i="5" s="1"/>
  <c r="C180" i="5" s="1"/>
  <c r="D180" i="5" s="1"/>
  <c r="E180" i="5" s="1"/>
  <c r="J181" i="6"/>
  <c r="I180" i="5" s="1"/>
  <c r="J180" i="5" s="1"/>
  <c r="K180" i="5" s="1"/>
  <c r="L180" i="5" s="1"/>
  <c r="R182" i="4" s="1"/>
  <c r="K181" i="6"/>
  <c r="P180" i="5" s="1"/>
  <c r="Q180" i="5" s="1"/>
  <c r="R180" i="5" s="1"/>
  <c r="L181" i="6"/>
  <c r="W180" i="5" s="1"/>
  <c r="X180" i="5" s="1"/>
  <c r="Y180" i="5" s="1"/>
  <c r="AB180" i="5" s="1"/>
  <c r="M181" i="6"/>
  <c r="AD180" i="5" s="1"/>
  <c r="AE180" i="5" s="1"/>
  <c r="AF180" i="5" s="1"/>
  <c r="AG180" i="5" s="1"/>
  <c r="V182" i="4" s="1"/>
  <c r="I182" i="6"/>
  <c r="B181" i="5"/>
  <c r="C181" i="5" s="1"/>
  <c r="D181" i="5" s="1"/>
  <c r="G181" i="5" s="1"/>
  <c r="J182" i="6"/>
  <c r="I181" i="5" s="1"/>
  <c r="J181" i="5" s="1"/>
  <c r="K181" i="5" s="1"/>
  <c r="L181" i="5" s="1"/>
  <c r="R183" i="4" s="1"/>
  <c r="K182" i="6"/>
  <c r="P181" i="5" s="1"/>
  <c r="Q181" i="5" s="1"/>
  <c r="R181" i="5" s="1"/>
  <c r="U181" i="5" s="1"/>
  <c r="L182" i="6"/>
  <c r="W181" i="5" s="1"/>
  <c r="X181" i="5" s="1"/>
  <c r="Y181" i="5" s="1"/>
  <c r="Z181" i="5" s="1"/>
  <c r="U183" i="4" s="1"/>
  <c r="M182" i="6"/>
  <c r="AD181" i="5" s="1"/>
  <c r="AE181" i="5" s="1"/>
  <c r="AF181" i="5" s="1"/>
  <c r="I183" i="6"/>
  <c r="B182" i="5" s="1"/>
  <c r="C182" i="5" s="1"/>
  <c r="D182" i="5" s="1"/>
  <c r="J183" i="6"/>
  <c r="I182" i="5" s="1"/>
  <c r="J182" i="5" s="1"/>
  <c r="K182" i="5" s="1"/>
  <c r="N182" i="5" s="1"/>
  <c r="K183" i="6"/>
  <c r="P182" i="5" s="1"/>
  <c r="Q182" i="5" s="1"/>
  <c r="R182" i="5" s="1"/>
  <c r="L183" i="6"/>
  <c r="W182" i="5" s="1"/>
  <c r="X182" i="5" s="1"/>
  <c r="Y182" i="5" s="1"/>
  <c r="M183" i="6"/>
  <c r="AD182" i="5" s="1"/>
  <c r="AE182" i="5" s="1"/>
  <c r="AF182" i="5" s="1"/>
  <c r="AI182" i="5" s="1"/>
  <c r="I184" i="6"/>
  <c r="B183" i="5" s="1"/>
  <c r="C183" i="5" s="1"/>
  <c r="D183" i="5" s="1"/>
  <c r="G183" i="5" s="1"/>
  <c r="J184" i="6"/>
  <c r="I183" i="5"/>
  <c r="J183" i="5" s="1"/>
  <c r="K183" i="5" s="1"/>
  <c r="N183" i="5" s="1"/>
  <c r="K184" i="6"/>
  <c r="P183" i="5" s="1"/>
  <c r="Q183" i="5" s="1"/>
  <c r="R183" i="5" s="1"/>
  <c r="L184" i="6"/>
  <c r="W183" i="5" s="1"/>
  <c r="X183" i="5" s="1"/>
  <c r="Y183" i="5" s="1"/>
  <c r="AB183" i="5" s="1"/>
  <c r="M184" i="6"/>
  <c r="AD183" i="5" s="1"/>
  <c r="AE183" i="5" s="1"/>
  <c r="AF183" i="5" s="1"/>
  <c r="AG183" i="5" s="1"/>
  <c r="V185" i="4" s="1"/>
  <c r="I185" i="6"/>
  <c r="B184" i="5" s="1"/>
  <c r="C184" i="5" s="1"/>
  <c r="D184" i="5" s="1"/>
  <c r="E184" i="5" s="1"/>
  <c r="T186" i="4" s="1"/>
  <c r="J185" i="6"/>
  <c r="I184" i="5" s="1"/>
  <c r="J184" i="5" s="1"/>
  <c r="K184" i="5" s="1"/>
  <c r="K185" i="6"/>
  <c r="P184" i="5"/>
  <c r="Q184" i="5" s="1"/>
  <c r="R184" i="5" s="1"/>
  <c r="S184" i="5" s="1"/>
  <c r="S186" i="4" s="1"/>
  <c r="L185" i="6"/>
  <c r="W184" i="5" s="1"/>
  <c r="X184" i="5" s="1"/>
  <c r="Y184" i="5" s="1"/>
  <c r="M185" i="6"/>
  <c r="AD184" i="5"/>
  <c r="AE184" i="5" s="1"/>
  <c r="AF184" i="5" s="1"/>
  <c r="AG184" i="5" s="1"/>
  <c r="V186" i="4" s="1"/>
  <c r="I186" i="6"/>
  <c r="B185" i="5" s="1"/>
  <c r="C185" i="5" s="1"/>
  <c r="D185" i="5" s="1"/>
  <c r="J186" i="6"/>
  <c r="I185" i="5" s="1"/>
  <c r="J185" i="5" s="1"/>
  <c r="K185" i="5" s="1"/>
  <c r="L185" i="5" s="1"/>
  <c r="R187" i="4" s="1"/>
  <c r="K186" i="6"/>
  <c r="P185" i="5" s="1"/>
  <c r="Q185" i="5" s="1"/>
  <c r="R185" i="5" s="1"/>
  <c r="U185" i="5" s="1"/>
  <c r="L186" i="6"/>
  <c r="W185" i="5" s="1"/>
  <c r="X185" i="5" s="1"/>
  <c r="Y185" i="5" s="1"/>
  <c r="M186" i="6"/>
  <c r="AD185" i="5" s="1"/>
  <c r="AE185" i="5" s="1"/>
  <c r="AF185" i="5" s="1"/>
  <c r="AG185" i="5" s="1"/>
  <c r="V187" i="4" s="1"/>
  <c r="J4" i="6"/>
  <c r="I3" i="5" s="1"/>
  <c r="J3" i="5" s="1"/>
  <c r="K3" i="5" s="1"/>
  <c r="L3" i="5" s="1"/>
  <c r="R5" i="4" s="1"/>
  <c r="K4" i="6"/>
  <c r="L4" i="6"/>
  <c r="W3" i="5" s="1"/>
  <c r="X3" i="5" s="1"/>
  <c r="Y3" i="5" s="1"/>
  <c r="Z3" i="5" s="1"/>
  <c r="U5" i="4" s="1"/>
  <c r="M4" i="6"/>
  <c r="AD3" i="5" s="1"/>
  <c r="AE3" i="5" s="1"/>
  <c r="AF3" i="5" s="1"/>
  <c r="Z44" i="6"/>
  <c r="K44" i="6"/>
  <c r="P43" i="5" s="1"/>
  <c r="Q43" i="5" s="1"/>
  <c r="R43" i="5" s="1"/>
  <c r="S43" i="5" s="1"/>
  <c r="S45" i="4" s="1"/>
  <c r="P84" i="6"/>
  <c r="H38" i="4"/>
  <c r="O112" i="6"/>
  <c r="O113" i="4" s="1"/>
  <c r="F112" i="6"/>
  <c r="J113" i="4" s="1"/>
  <c r="P112" i="6"/>
  <c r="H113" i="4"/>
  <c r="I113" i="4"/>
  <c r="L113" i="4"/>
  <c r="N113" i="4"/>
  <c r="P113" i="4"/>
  <c r="B111" i="1"/>
  <c r="C111" i="1" s="1"/>
  <c r="D111" i="1" s="1"/>
  <c r="E111" i="1" s="1"/>
  <c r="F111" i="1" s="1"/>
  <c r="B111" i="2"/>
  <c r="C111" i="2"/>
  <c r="D111" i="2"/>
  <c r="E111" i="2"/>
  <c r="G111" i="2"/>
  <c r="B111" i="3"/>
  <c r="C111" i="3"/>
  <c r="D111" i="3"/>
  <c r="J111" i="3" s="1"/>
  <c r="E111" i="3"/>
  <c r="R111" i="3"/>
  <c r="S111" i="3" s="1"/>
  <c r="H109" i="4"/>
  <c r="I109" i="4"/>
  <c r="L109" i="4"/>
  <c r="N109" i="4"/>
  <c r="P109" i="4"/>
  <c r="H110" i="4"/>
  <c r="I110" i="4"/>
  <c r="L110" i="4"/>
  <c r="N110" i="4"/>
  <c r="P110" i="4"/>
  <c r="H111" i="4"/>
  <c r="I111" i="4"/>
  <c r="L111" i="4"/>
  <c r="N111" i="4"/>
  <c r="P111" i="4"/>
  <c r="B108" i="3"/>
  <c r="F108" i="3" s="1"/>
  <c r="C108" i="3"/>
  <c r="D108" i="3"/>
  <c r="E108" i="3"/>
  <c r="R108" i="3"/>
  <c r="S108" i="3" s="1"/>
  <c r="B109" i="3"/>
  <c r="F109" i="3" s="1"/>
  <c r="C109" i="3"/>
  <c r="D109" i="3"/>
  <c r="J109" i="3"/>
  <c r="E109" i="3"/>
  <c r="R109" i="3"/>
  <c r="S109" i="3" s="1"/>
  <c r="B108" i="2"/>
  <c r="C108" i="2"/>
  <c r="D108" i="2"/>
  <c r="E108" i="2"/>
  <c r="G108" i="2"/>
  <c r="B109" i="2"/>
  <c r="AS109" i="2" s="1"/>
  <c r="AT109" i="2" s="1"/>
  <c r="AU109" i="2" s="1"/>
  <c r="AB111" i="4" s="1"/>
  <c r="C109" i="2"/>
  <c r="D109" i="2"/>
  <c r="E109" i="2"/>
  <c r="F109" i="2" s="1"/>
  <c r="AE109" i="2" s="1"/>
  <c r="G109" i="2"/>
  <c r="B108" i="1"/>
  <c r="C108" i="1" s="1"/>
  <c r="D108" i="1" s="1"/>
  <c r="E108" i="1" s="1"/>
  <c r="F108" i="1" s="1"/>
  <c r="I108" i="1" s="1"/>
  <c r="B109" i="1"/>
  <c r="C109" i="1" s="1"/>
  <c r="D109" i="1" s="1"/>
  <c r="E109" i="1" s="1"/>
  <c r="F109" i="1" s="1"/>
  <c r="G109" i="1" s="1"/>
  <c r="F109" i="6"/>
  <c r="J110" i="4" s="1"/>
  <c r="F110" i="6"/>
  <c r="J111" i="4"/>
  <c r="O110" i="6"/>
  <c r="O111" i="4" s="1"/>
  <c r="O109" i="6"/>
  <c r="O110" i="4" s="1"/>
  <c r="P110" i="6"/>
  <c r="P109" i="6"/>
  <c r="H97" i="4"/>
  <c r="I97" i="4"/>
  <c r="L97" i="4"/>
  <c r="N97" i="4"/>
  <c r="P97" i="4"/>
  <c r="B95" i="3"/>
  <c r="D95" i="3"/>
  <c r="J95" i="3" s="1"/>
  <c r="E95" i="3"/>
  <c r="R95" i="3"/>
  <c r="S95" i="3" s="1"/>
  <c r="O96" i="6"/>
  <c r="C95" i="3" s="1"/>
  <c r="G95" i="3" s="1"/>
  <c r="I95" i="3" s="1"/>
  <c r="B95" i="2"/>
  <c r="C95" i="2"/>
  <c r="D95" i="2"/>
  <c r="E95" i="2"/>
  <c r="G95" i="2"/>
  <c r="B95" i="1"/>
  <c r="C95" i="1" s="1"/>
  <c r="D95" i="1" s="1"/>
  <c r="E95" i="1" s="1"/>
  <c r="F95" i="1" s="1"/>
  <c r="F96" i="6"/>
  <c r="J97" i="4" s="1"/>
  <c r="F105" i="6"/>
  <c r="J106" i="4" s="1"/>
  <c r="O105" i="6"/>
  <c r="O106" i="4" s="1"/>
  <c r="B104" i="3"/>
  <c r="F104" i="3" s="1"/>
  <c r="C104" i="3"/>
  <c r="D104" i="3"/>
  <c r="J104" i="3" s="1"/>
  <c r="E104" i="3"/>
  <c r="R104" i="3"/>
  <c r="S104" i="3" s="1"/>
  <c r="B104" i="2"/>
  <c r="C104" i="2"/>
  <c r="AS104" i="2" s="1"/>
  <c r="AT104" i="2" s="1"/>
  <c r="AU104" i="2" s="1"/>
  <c r="AB106" i="4" s="1"/>
  <c r="D104" i="2"/>
  <c r="F104" i="2" s="1"/>
  <c r="E104" i="2"/>
  <c r="G104" i="2"/>
  <c r="B104" i="1"/>
  <c r="C104" i="1" s="1"/>
  <c r="D104" i="1" s="1"/>
  <c r="E104" i="1" s="1"/>
  <c r="F104" i="1" s="1"/>
  <c r="H106" i="4"/>
  <c r="I106" i="4"/>
  <c r="L106" i="4"/>
  <c r="N106" i="4"/>
  <c r="P106" i="4"/>
  <c r="P105" i="6"/>
  <c r="P6" i="4"/>
  <c r="P7" i="4"/>
  <c r="P8" i="4"/>
  <c r="P9" i="4"/>
  <c r="P10" i="4"/>
  <c r="P11" i="4"/>
  <c r="P12" i="4"/>
  <c r="P13" i="4"/>
  <c r="P14" i="4"/>
  <c r="P15" i="4"/>
  <c r="P18" i="4"/>
  <c r="P19" i="4"/>
  <c r="P20" i="4"/>
  <c r="P21" i="4"/>
  <c r="P22" i="4"/>
  <c r="P23" i="4"/>
  <c r="P24" i="4"/>
  <c r="P26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8" i="4"/>
  <c r="P49" i="4"/>
  <c r="P50" i="4"/>
  <c r="P51" i="4"/>
  <c r="P52" i="4"/>
  <c r="P53" i="4"/>
  <c r="P54" i="4"/>
  <c r="P56" i="4"/>
  <c r="P58" i="4"/>
  <c r="P59" i="4"/>
  <c r="P60" i="4"/>
  <c r="P61" i="4"/>
  <c r="P62" i="4"/>
  <c r="P64" i="4"/>
  <c r="P65" i="4"/>
  <c r="P66" i="4"/>
  <c r="P67" i="4"/>
  <c r="P68" i="4"/>
  <c r="P70" i="4"/>
  <c r="P73" i="4"/>
  <c r="P74" i="4"/>
  <c r="P75" i="4"/>
  <c r="P76" i="4"/>
  <c r="P77" i="4"/>
  <c r="P78" i="4"/>
  <c r="P79" i="4"/>
  <c r="P80" i="4"/>
  <c r="P81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5" i="4"/>
  <c r="P107" i="4"/>
  <c r="P108" i="4"/>
  <c r="P112" i="4"/>
  <c r="P114" i="4"/>
  <c r="P115" i="4"/>
  <c r="P116" i="4"/>
  <c r="P117" i="4"/>
  <c r="P129" i="4"/>
  <c r="P130" i="4"/>
  <c r="P131" i="4"/>
  <c r="P132" i="4"/>
  <c r="P133" i="4"/>
  <c r="P134" i="4"/>
  <c r="P135" i="4"/>
  <c r="P136" i="4"/>
  <c r="P139" i="4"/>
  <c r="P145" i="4"/>
  <c r="P148" i="4"/>
  <c r="P151" i="4"/>
  <c r="P152" i="4"/>
  <c r="P153" i="4"/>
  <c r="P154" i="4"/>
  <c r="P155" i="4"/>
  <c r="P156" i="4"/>
  <c r="P157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3" i="4"/>
  <c r="P184" i="4"/>
  <c r="P185" i="4"/>
  <c r="P186" i="4"/>
  <c r="P187" i="4"/>
  <c r="P5" i="4"/>
  <c r="H75" i="4"/>
  <c r="D16" i="7"/>
  <c r="H181" i="4"/>
  <c r="I181" i="4"/>
  <c r="L181" i="4"/>
  <c r="N181" i="4"/>
  <c r="H182" i="4"/>
  <c r="I182" i="4"/>
  <c r="L182" i="4"/>
  <c r="N182" i="4"/>
  <c r="H183" i="4"/>
  <c r="I183" i="4"/>
  <c r="L183" i="4"/>
  <c r="N183" i="4"/>
  <c r="H184" i="4"/>
  <c r="I184" i="4"/>
  <c r="L184" i="4"/>
  <c r="N184" i="4"/>
  <c r="H185" i="4"/>
  <c r="I185" i="4"/>
  <c r="L185" i="4"/>
  <c r="N185" i="4"/>
  <c r="H186" i="4"/>
  <c r="I186" i="4"/>
  <c r="N186" i="4"/>
  <c r="H187" i="4"/>
  <c r="I187" i="4"/>
  <c r="N187" i="4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AC184" i="4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J184" i="1" s="1"/>
  <c r="B185" i="1"/>
  <c r="C185" i="1" s="1"/>
  <c r="D185" i="1" s="1"/>
  <c r="E185" i="1" s="1"/>
  <c r="F185" i="1" s="1"/>
  <c r="J185" i="1" s="1"/>
  <c r="R179" i="3"/>
  <c r="S179" i="3" s="1"/>
  <c r="B180" i="3"/>
  <c r="F180" i="3" s="1"/>
  <c r="C180" i="3"/>
  <c r="D180" i="3"/>
  <c r="J180" i="3" s="1"/>
  <c r="E180" i="3"/>
  <c r="R180" i="3"/>
  <c r="S180" i="3" s="1"/>
  <c r="B181" i="3"/>
  <c r="F181" i="3" s="1"/>
  <c r="C181" i="3"/>
  <c r="D181" i="3"/>
  <c r="J181" i="3" s="1"/>
  <c r="E181" i="3"/>
  <c r="R181" i="3"/>
  <c r="S181" i="3"/>
  <c r="B182" i="3"/>
  <c r="F182" i="3" s="1"/>
  <c r="C182" i="3"/>
  <c r="D182" i="3"/>
  <c r="J182" i="3" s="1"/>
  <c r="E182" i="3"/>
  <c r="R182" i="3"/>
  <c r="S182" i="3" s="1"/>
  <c r="B183" i="3"/>
  <c r="F183" i="3" s="1"/>
  <c r="C183" i="3"/>
  <c r="D183" i="3"/>
  <c r="J183" i="3" s="1"/>
  <c r="E183" i="3"/>
  <c r="R183" i="3"/>
  <c r="S183" i="3" s="1"/>
  <c r="B184" i="3"/>
  <c r="F184" i="3" s="1"/>
  <c r="C184" i="3"/>
  <c r="G184" i="3" s="1"/>
  <c r="I184" i="3" s="1"/>
  <c r="K184" i="3" s="1"/>
  <c r="D184" i="3"/>
  <c r="J184" i="3" s="1"/>
  <c r="E184" i="3"/>
  <c r="R184" i="3"/>
  <c r="S184" i="3" s="1"/>
  <c r="B185" i="3"/>
  <c r="F185" i="3" s="1"/>
  <c r="C185" i="3"/>
  <c r="D185" i="3"/>
  <c r="E185" i="3"/>
  <c r="R185" i="3"/>
  <c r="S185" i="3" s="1"/>
  <c r="G186" i="3"/>
  <c r="I186" i="3" s="1"/>
  <c r="H186" i="3"/>
  <c r="G187" i="3"/>
  <c r="I187" i="3" s="1"/>
  <c r="H187" i="3"/>
  <c r="G188" i="3"/>
  <c r="H188" i="3"/>
  <c r="I188" i="3"/>
  <c r="AM291" i="5"/>
  <c r="AM290" i="5"/>
  <c r="AM289" i="5"/>
  <c r="B180" i="2"/>
  <c r="C180" i="2"/>
  <c r="D180" i="2"/>
  <c r="E180" i="2"/>
  <c r="G180" i="2"/>
  <c r="AS174" i="2" s="1"/>
  <c r="AT174" i="2" s="1"/>
  <c r="AU174" i="2" s="1"/>
  <c r="AB182" i="4" s="1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5" i="2"/>
  <c r="C185" i="2"/>
  <c r="D185" i="2"/>
  <c r="E185" i="2"/>
  <c r="G185" i="2"/>
  <c r="F183" i="6"/>
  <c r="J184" i="4"/>
  <c r="F184" i="6"/>
  <c r="J185" i="4"/>
  <c r="F185" i="6"/>
  <c r="J186" i="4"/>
  <c r="F186" i="6"/>
  <c r="J187" i="4"/>
  <c r="F182" i="6"/>
  <c r="J183" i="4"/>
  <c r="F181" i="6"/>
  <c r="J182" i="4"/>
  <c r="P180" i="6"/>
  <c r="P181" i="6"/>
  <c r="P182" i="6"/>
  <c r="P183" i="6"/>
  <c r="P184" i="6"/>
  <c r="P185" i="6"/>
  <c r="L186" i="4"/>
  <c r="P186" i="6"/>
  <c r="L187" i="4"/>
  <c r="O180" i="6"/>
  <c r="O181" i="4" s="1"/>
  <c r="O181" i="6"/>
  <c r="O182" i="4" s="1"/>
  <c r="O182" i="6"/>
  <c r="O183" i="4" s="1"/>
  <c r="O183" i="6"/>
  <c r="O184" i="4"/>
  <c r="O184" i="6"/>
  <c r="O185" i="4" s="1"/>
  <c r="O185" i="6"/>
  <c r="O186" i="4" s="1"/>
  <c r="O186" i="6"/>
  <c r="O187" i="4" s="1"/>
  <c r="F180" i="6"/>
  <c r="J181" i="4"/>
  <c r="Y9" i="3"/>
  <c r="Y10" i="3"/>
  <c r="Y8" i="3"/>
  <c r="W9" i="3"/>
  <c r="W10" i="3"/>
  <c r="W8" i="3"/>
  <c r="H154" i="4"/>
  <c r="I154" i="4"/>
  <c r="L154" i="4"/>
  <c r="N154" i="4"/>
  <c r="H155" i="4"/>
  <c r="I155" i="4"/>
  <c r="L155" i="4"/>
  <c r="N155" i="4"/>
  <c r="H156" i="4"/>
  <c r="I156" i="4"/>
  <c r="L156" i="4"/>
  <c r="N156" i="4"/>
  <c r="H157" i="4"/>
  <c r="I157" i="4"/>
  <c r="L157" i="4"/>
  <c r="N157" i="4"/>
  <c r="B152" i="1"/>
  <c r="C152" i="1" s="1"/>
  <c r="D152" i="1" s="1"/>
  <c r="E152" i="1" s="1"/>
  <c r="F152" i="1" s="1"/>
  <c r="AC154" i="4" s="1"/>
  <c r="B153" i="1"/>
  <c r="C153" i="1" s="1"/>
  <c r="D153" i="1" s="1"/>
  <c r="E153" i="1" s="1"/>
  <c r="F153" i="1" s="1"/>
  <c r="B154" i="1"/>
  <c r="C154" i="1" s="1"/>
  <c r="D154" i="1" s="1"/>
  <c r="E154" i="1" s="1"/>
  <c r="B155" i="1"/>
  <c r="C155" i="1" s="1"/>
  <c r="D155" i="1" s="1"/>
  <c r="E155" i="1" s="1"/>
  <c r="F155" i="1" s="1"/>
  <c r="I155" i="1" s="1"/>
  <c r="B152" i="2"/>
  <c r="C152" i="2"/>
  <c r="D152" i="2"/>
  <c r="F152" i="2" s="1"/>
  <c r="E152" i="2"/>
  <c r="G152" i="2"/>
  <c r="B153" i="2"/>
  <c r="C153" i="2"/>
  <c r="D153" i="2"/>
  <c r="E153" i="2"/>
  <c r="G153" i="2"/>
  <c r="B154" i="2"/>
  <c r="C154" i="2"/>
  <c r="AS154" i="2" s="1"/>
  <c r="AT154" i="2" s="1"/>
  <c r="AU154" i="2" s="1"/>
  <c r="AB156" i="4" s="1"/>
  <c r="D154" i="2"/>
  <c r="E154" i="2"/>
  <c r="G154" i="2"/>
  <c r="B152" i="3"/>
  <c r="F152" i="3" s="1"/>
  <c r="C152" i="3"/>
  <c r="D152" i="3"/>
  <c r="E152" i="3"/>
  <c r="R152" i="3"/>
  <c r="S152" i="3" s="1"/>
  <c r="B153" i="3"/>
  <c r="D153" i="3"/>
  <c r="J153" i="3" s="1"/>
  <c r="E153" i="3"/>
  <c r="B154" i="3"/>
  <c r="F154" i="3" s="1"/>
  <c r="C154" i="3"/>
  <c r="D154" i="3"/>
  <c r="E154" i="3"/>
  <c r="S154" i="3"/>
  <c r="B155" i="3"/>
  <c r="F155" i="3" s="1"/>
  <c r="C155" i="3"/>
  <c r="D155" i="3"/>
  <c r="J155" i="3" s="1"/>
  <c r="E155" i="3"/>
  <c r="R155" i="3"/>
  <c r="S158" i="3" s="1"/>
  <c r="O154" i="6"/>
  <c r="O155" i="6"/>
  <c r="O156" i="4" s="1"/>
  <c r="O156" i="6"/>
  <c r="O157" i="4"/>
  <c r="P155" i="6"/>
  <c r="P156" i="6"/>
  <c r="F156" i="6"/>
  <c r="J157" i="4" s="1"/>
  <c r="F153" i="6"/>
  <c r="J154" i="4" s="1"/>
  <c r="F154" i="6"/>
  <c r="J155" i="4"/>
  <c r="F155" i="6"/>
  <c r="J156" i="4" s="1"/>
  <c r="O153" i="6"/>
  <c r="O154" i="4" s="1"/>
  <c r="P153" i="6"/>
  <c r="B115" i="1"/>
  <c r="C115" i="1" s="1"/>
  <c r="D115" i="1" s="1"/>
  <c r="E115" i="1" s="1"/>
  <c r="F115" i="1" s="1"/>
  <c r="B132" i="3"/>
  <c r="C132" i="3"/>
  <c r="D132" i="3"/>
  <c r="J132" i="3" s="1"/>
  <c r="E132" i="3"/>
  <c r="R132" i="3"/>
  <c r="S132" i="3" s="1"/>
  <c r="B133" i="3"/>
  <c r="F133" i="3" s="1"/>
  <c r="C133" i="3"/>
  <c r="D133" i="3"/>
  <c r="J133" i="3" s="1"/>
  <c r="E133" i="3"/>
  <c r="R133" i="3"/>
  <c r="S133" i="3" s="1"/>
  <c r="B134" i="3"/>
  <c r="F134" i="3" s="1"/>
  <c r="C134" i="3"/>
  <c r="D134" i="3"/>
  <c r="J134" i="3" s="1"/>
  <c r="E134" i="3"/>
  <c r="R134" i="3"/>
  <c r="S134" i="3" s="1"/>
  <c r="R137" i="3"/>
  <c r="S137" i="3" s="1"/>
  <c r="B140" i="3"/>
  <c r="C140" i="3"/>
  <c r="D140" i="3"/>
  <c r="E140" i="3"/>
  <c r="R140" i="3"/>
  <c r="S140" i="3" s="1"/>
  <c r="B143" i="3"/>
  <c r="F143" i="3" s="1"/>
  <c r="C143" i="3"/>
  <c r="D143" i="3"/>
  <c r="J143" i="3" s="1"/>
  <c r="E143" i="3"/>
  <c r="R143" i="3"/>
  <c r="S143" i="3" s="1"/>
  <c r="B146" i="3"/>
  <c r="F146" i="3" s="1"/>
  <c r="C146" i="3"/>
  <c r="D146" i="3"/>
  <c r="J146" i="3" s="1"/>
  <c r="E146" i="3"/>
  <c r="R146" i="3"/>
  <c r="S146" i="3" s="1"/>
  <c r="B132" i="2"/>
  <c r="C132" i="2"/>
  <c r="D132" i="2"/>
  <c r="E132" i="2"/>
  <c r="G132" i="2"/>
  <c r="AS132" i="2" s="1"/>
  <c r="AT132" i="2" s="1"/>
  <c r="AU132" i="2" s="1"/>
  <c r="AB134" i="4" s="1"/>
  <c r="B133" i="2"/>
  <c r="C133" i="2"/>
  <c r="D133" i="2"/>
  <c r="E133" i="2"/>
  <c r="G133" i="2"/>
  <c r="B134" i="2"/>
  <c r="C134" i="2"/>
  <c r="AS134" i="2" s="1"/>
  <c r="AT134" i="2" s="1"/>
  <c r="AU134" i="2" s="1"/>
  <c r="AB136" i="4" s="1"/>
  <c r="D134" i="2"/>
  <c r="E134" i="2"/>
  <c r="G134" i="2"/>
  <c r="B137" i="2"/>
  <c r="C137" i="2"/>
  <c r="D137" i="2"/>
  <c r="E137" i="2"/>
  <c r="F137" i="2" s="1"/>
  <c r="Q137" i="2" s="1"/>
  <c r="G137" i="2"/>
  <c r="AS137" i="2" s="1"/>
  <c r="AT137" i="2" s="1"/>
  <c r="AU137" i="2" s="1"/>
  <c r="AB139" i="4" s="1"/>
  <c r="B143" i="2"/>
  <c r="C143" i="2"/>
  <c r="D143" i="2"/>
  <c r="E143" i="2"/>
  <c r="G143" i="2"/>
  <c r="B146" i="2"/>
  <c r="C146" i="2"/>
  <c r="D146" i="2"/>
  <c r="E146" i="2"/>
  <c r="G146" i="2"/>
  <c r="B132" i="1"/>
  <c r="C132" i="1" s="1"/>
  <c r="D132" i="1" s="1"/>
  <c r="E132" i="1" s="1"/>
  <c r="F132" i="1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7" i="1"/>
  <c r="C137" i="1" s="1"/>
  <c r="D137" i="1" s="1"/>
  <c r="E137" i="1" s="1"/>
  <c r="F137" i="1" s="1"/>
  <c r="I137" i="1" s="1"/>
  <c r="B143" i="1"/>
  <c r="C143" i="1" s="1"/>
  <c r="D143" i="1" s="1"/>
  <c r="E143" i="1" s="1"/>
  <c r="F143" i="1" s="1"/>
  <c r="B146" i="1"/>
  <c r="C146" i="1" s="1"/>
  <c r="D146" i="1" s="1"/>
  <c r="E146" i="1" s="1"/>
  <c r="F146" i="1" s="1"/>
  <c r="G146" i="1" s="1"/>
  <c r="H134" i="4"/>
  <c r="I134" i="4"/>
  <c r="L134" i="4"/>
  <c r="N134" i="4"/>
  <c r="H135" i="4"/>
  <c r="I135" i="4"/>
  <c r="L135" i="4"/>
  <c r="N135" i="4"/>
  <c r="H136" i="4"/>
  <c r="I136" i="4"/>
  <c r="L136" i="4"/>
  <c r="N136" i="4"/>
  <c r="H139" i="4"/>
  <c r="I139" i="4"/>
  <c r="L139" i="4"/>
  <c r="N139" i="4"/>
  <c r="H145" i="4"/>
  <c r="I145" i="4"/>
  <c r="L145" i="4"/>
  <c r="N145" i="4"/>
  <c r="H148" i="4"/>
  <c r="I148" i="4"/>
  <c r="L148" i="4"/>
  <c r="N148" i="4"/>
  <c r="F133" i="6"/>
  <c r="J134" i="4"/>
  <c r="F134" i="6"/>
  <c r="J135" i="4"/>
  <c r="F135" i="6"/>
  <c r="J136" i="4" s="1"/>
  <c r="F138" i="6"/>
  <c r="J139" i="4" s="1"/>
  <c r="F144" i="6"/>
  <c r="J145" i="4" s="1"/>
  <c r="F147" i="6"/>
  <c r="J148" i="4"/>
  <c r="P141" i="6"/>
  <c r="O141" i="6"/>
  <c r="O142" i="4"/>
  <c r="P138" i="6"/>
  <c r="O138" i="6"/>
  <c r="O139" i="4" s="1"/>
  <c r="P135" i="6"/>
  <c r="O135" i="6"/>
  <c r="O136" i="4"/>
  <c r="O148" i="4"/>
  <c r="O133" i="6"/>
  <c r="O134" i="4" s="1"/>
  <c r="O134" i="6"/>
  <c r="O135" i="4" s="1"/>
  <c r="O144" i="6"/>
  <c r="O145" i="4"/>
  <c r="P144" i="6"/>
  <c r="P134" i="6"/>
  <c r="P133" i="6"/>
  <c r="O116" i="6"/>
  <c r="O117" i="4"/>
  <c r="P116" i="6"/>
  <c r="F116" i="6"/>
  <c r="J117" i="4"/>
  <c r="B115" i="3"/>
  <c r="F115" i="3" s="1"/>
  <c r="C115" i="3"/>
  <c r="D115" i="3"/>
  <c r="J115" i="3" s="1"/>
  <c r="E115" i="3"/>
  <c r="R115" i="3"/>
  <c r="S115" i="3" s="1"/>
  <c r="B115" i="2"/>
  <c r="C115" i="2"/>
  <c r="D115" i="2"/>
  <c r="E115" i="2"/>
  <c r="G115" i="2"/>
  <c r="H117" i="4"/>
  <c r="I117" i="4"/>
  <c r="L117" i="4"/>
  <c r="N117" i="4"/>
  <c r="H165" i="4"/>
  <c r="I165" i="4"/>
  <c r="L165" i="4"/>
  <c r="N165" i="4"/>
  <c r="H16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G19" i="3" s="1"/>
  <c r="I19" i="3" s="1"/>
  <c r="K19" i="3" s="1"/>
  <c r="K21" i="4" s="1"/>
  <c r="E20" i="3"/>
  <c r="E21" i="3"/>
  <c r="E22" i="3"/>
  <c r="E24" i="3"/>
  <c r="E28" i="3"/>
  <c r="E29" i="3"/>
  <c r="E30" i="3"/>
  <c r="E31" i="3"/>
  <c r="G31" i="3" s="1"/>
  <c r="I31" i="3" s="1"/>
  <c r="K31" i="3" s="1"/>
  <c r="E32" i="3"/>
  <c r="E33" i="3"/>
  <c r="E34" i="3"/>
  <c r="E35" i="3"/>
  <c r="E36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G102" i="3" s="1"/>
  <c r="I102" i="3" s="1"/>
  <c r="K102" i="3" s="1"/>
  <c r="E103" i="3"/>
  <c r="E105" i="3"/>
  <c r="E106" i="3"/>
  <c r="E107" i="3"/>
  <c r="E110" i="3"/>
  <c r="E112" i="3"/>
  <c r="E113" i="3"/>
  <c r="E114" i="3"/>
  <c r="E127" i="3"/>
  <c r="E128" i="3"/>
  <c r="E129" i="3"/>
  <c r="E130" i="3"/>
  <c r="E131" i="3"/>
  <c r="E149" i="3"/>
  <c r="E150" i="3"/>
  <c r="E151" i="3"/>
  <c r="E167" i="3"/>
  <c r="E168" i="3"/>
  <c r="E169" i="3"/>
  <c r="E170" i="3"/>
  <c r="E171" i="3"/>
  <c r="E172" i="3"/>
  <c r="E173" i="3"/>
  <c r="E174" i="3"/>
  <c r="G174" i="3" s="1"/>
  <c r="I174" i="3" s="1"/>
  <c r="K174" i="3" s="1"/>
  <c r="L174" i="3" s="1"/>
  <c r="M174" i="3" s="1"/>
  <c r="N174" i="3" s="1"/>
  <c r="O174" i="3" s="1"/>
  <c r="P174" i="3" s="1"/>
  <c r="Q174" i="3" s="1"/>
  <c r="E175" i="3"/>
  <c r="E176" i="3"/>
  <c r="E177" i="3"/>
  <c r="E3" i="3"/>
  <c r="P90" i="6"/>
  <c r="O91" i="4"/>
  <c r="P87" i="6"/>
  <c r="B170" i="2"/>
  <c r="C170" i="2"/>
  <c r="D170" i="2"/>
  <c r="E170" i="2"/>
  <c r="G170" i="2"/>
  <c r="B171" i="2"/>
  <c r="C171" i="2"/>
  <c r="D171" i="2"/>
  <c r="E171" i="2"/>
  <c r="G171" i="2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H172" i="4"/>
  <c r="I172" i="4"/>
  <c r="L172" i="4"/>
  <c r="N172" i="4"/>
  <c r="H173" i="4"/>
  <c r="I173" i="4"/>
  <c r="N173" i="4"/>
  <c r="L173" i="4"/>
  <c r="B170" i="3"/>
  <c r="F170" i="3" s="1"/>
  <c r="C170" i="3"/>
  <c r="D170" i="3"/>
  <c r="J170" i="3" s="1"/>
  <c r="R170" i="3"/>
  <c r="S170" i="3" s="1"/>
  <c r="B171" i="3"/>
  <c r="D171" i="3"/>
  <c r="J171" i="3" s="1"/>
  <c r="F171" i="6"/>
  <c r="J172" i="4"/>
  <c r="F172" i="6"/>
  <c r="J173" i="4"/>
  <c r="O172" i="6"/>
  <c r="C171" i="3"/>
  <c r="G171" i="3" s="1"/>
  <c r="P171" i="6"/>
  <c r="O171" i="6"/>
  <c r="O172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6" i="4"/>
  <c r="I26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6" i="4"/>
  <c r="I56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7" i="4"/>
  <c r="I107" i="4"/>
  <c r="H108" i="4"/>
  <c r="I108" i="4"/>
  <c r="H112" i="4"/>
  <c r="I112" i="4"/>
  <c r="H114" i="4"/>
  <c r="I114" i="4"/>
  <c r="H115" i="4"/>
  <c r="I115" i="4"/>
  <c r="H116" i="4"/>
  <c r="I116" i="4"/>
  <c r="H129" i="4"/>
  <c r="I129" i="4"/>
  <c r="H130" i="4"/>
  <c r="I130" i="4"/>
  <c r="H131" i="4"/>
  <c r="I131" i="4"/>
  <c r="H132" i="4"/>
  <c r="I132" i="4"/>
  <c r="H133" i="4"/>
  <c r="I133" i="4"/>
  <c r="H151" i="4"/>
  <c r="I151" i="4"/>
  <c r="H152" i="4"/>
  <c r="I152" i="4"/>
  <c r="H153" i="4"/>
  <c r="I153" i="4"/>
  <c r="I164" i="4"/>
  <c r="I166" i="4"/>
  <c r="H167" i="4"/>
  <c r="I167" i="4"/>
  <c r="H168" i="4"/>
  <c r="I168" i="4"/>
  <c r="H169" i="4"/>
  <c r="I169" i="4"/>
  <c r="H170" i="4"/>
  <c r="I170" i="4"/>
  <c r="H171" i="4"/>
  <c r="I171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6" i="4"/>
  <c r="I6" i="4"/>
  <c r="I5" i="4"/>
  <c r="H5" i="4"/>
  <c r="L13" i="4"/>
  <c r="B4" i="3"/>
  <c r="D4" i="3"/>
  <c r="C5" i="3"/>
  <c r="H5" i="3" s="1"/>
  <c r="D5" i="3"/>
  <c r="J5" i="3" s="1"/>
  <c r="B6" i="3"/>
  <c r="F6" i="3" s="1"/>
  <c r="C6" i="3"/>
  <c r="H6" i="3" s="1"/>
  <c r="D6" i="3"/>
  <c r="B7" i="3"/>
  <c r="D7" i="3"/>
  <c r="J7" i="3" s="1"/>
  <c r="B8" i="3"/>
  <c r="F8" i="3" s="1"/>
  <c r="C8" i="3"/>
  <c r="H8" i="3" s="1"/>
  <c r="D8" i="3"/>
  <c r="J8" i="3" s="1"/>
  <c r="B9" i="3"/>
  <c r="F9" i="3" s="1"/>
  <c r="C9" i="3"/>
  <c r="H9" i="3" s="1"/>
  <c r="D9" i="3"/>
  <c r="J9" i="3"/>
  <c r="B10" i="3"/>
  <c r="F10" i="3" s="1"/>
  <c r="C10" i="3"/>
  <c r="H10" i="3" s="1"/>
  <c r="D10" i="3"/>
  <c r="J10" i="3" s="1"/>
  <c r="B11" i="3"/>
  <c r="D11" i="3"/>
  <c r="J11" i="3" s="1"/>
  <c r="K11" i="3" s="1"/>
  <c r="B12" i="3"/>
  <c r="F12" i="3" s="1"/>
  <c r="C12" i="3"/>
  <c r="D12" i="3"/>
  <c r="J12" i="3" s="1"/>
  <c r="B13" i="3"/>
  <c r="F13" i="3" s="1"/>
  <c r="C13" i="3"/>
  <c r="H13" i="3" s="1"/>
  <c r="D13" i="3"/>
  <c r="J13" i="3" s="1"/>
  <c r="B14" i="3"/>
  <c r="D14" i="3"/>
  <c r="J14" i="3" s="1"/>
  <c r="B15" i="3"/>
  <c r="F15" i="3" s="1"/>
  <c r="C15" i="3"/>
  <c r="H15" i="3" s="1"/>
  <c r="D15" i="3"/>
  <c r="B16" i="3"/>
  <c r="D16" i="3"/>
  <c r="J16" i="3" s="1"/>
  <c r="B17" i="3"/>
  <c r="F17" i="3" s="1"/>
  <c r="C17" i="3"/>
  <c r="D17" i="3"/>
  <c r="J17" i="3" s="1"/>
  <c r="B18" i="3"/>
  <c r="D18" i="3"/>
  <c r="J18" i="3" s="1"/>
  <c r="B19" i="3"/>
  <c r="F19" i="3" s="1"/>
  <c r="C19" i="3"/>
  <c r="D19" i="3"/>
  <c r="J19" i="3" s="1"/>
  <c r="B20" i="3"/>
  <c r="C20" i="3"/>
  <c r="H20" i="3" s="1"/>
  <c r="D20" i="3"/>
  <c r="J20" i="3" s="1"/>
  <c r="B21" i="3"/>
  <c r="F21" i="3" s="1"/>
  <c r="C21" i="3"/>
  <c r="H21" i="3" s="1"/>
  <c r="D21" i="3"/>
  <c r="J21" i="3" s="1"/>
  <c r="B22" i="3"/>
  <c r="C22" i="3"/>
  <c r="H22" i="3" s="1"/>
  <c r="D22" i="3"/>
  <c r="J22" i="3" s="1"/>
  <c r="B24" i="3"/>
  <c r="F24" i="3" s="1"/>
  <c r="C24" i="3"/>
  <c r="H24" i="3" s="1"/>
  <c r="D24" i="3"/>
  <c r="J24" i="3" s="1"/>
  <c r="B28" i="3"/>
  <c r="F28" i="3" s="1"/>
  <c r="C28" i="3"/>
  <c r="H28" i="3" s="1"/>
  <c r="D28" i="3"/>
  <c r="J28" i="3" s="1"/>
  <c r="B29" i="3"/>
  <c r="D29" i="3"/>
  <c r="J29" i="3" s="1"/>
  <c r="B30" i="3"/>
  <c r="F30" i="3" s="1"/>
  <c r="C30" i="3"/>
  <c r="H30" i="3" s="1"/>
  <c r="D30" i="3"/>
  <c r="J30" i="3" s="1"/>
  <c r="B31" i="3"/>
  <c r="F31" i="3" s="1"/>
  <c r="C31" i="3"/>
  <c r="H31" i="3" s="1"/>
  <c r="D31" i="3"/>
  <c r="B32" i="3"/>
  <c r="F32" i="3" s="1"/>
  <c r="C32" i="3"/>
  <c r="D32" i="3"/>
  <c r="J32" i="3"/>
  <c r="B33" i="3"/>
  <c r="F33" i="3" s="1"/>
  <c r="G33" i="3" s="1"/>
  <c r="I33" i="3" s="1"/>
  <c r="K33" i="3" s="1"/>
  <c r="K35" i="4" s="1"/>
  <c r="C33" i="3"/>
  <c r="D33" i="3"/>
  <c r="J33" i="3" s="1"/>
  <c r="B34" i="3"/>
  <c r="F34" i="3" s="1"/>
  <c r="C34" i="3"/>
  <c r="D34" i="3"/>
  <c r="J34" i="3" s="1"/>
  <c r="B35" i="3"/>
  <c r="F35" i="3" s="1"/>
  <c r="C35" i="3"/>
  <c r="H35" i="3" s="1"/>
  <c r="D35" i="3"/>
  <c r="J35" i="3" s="1"/>
  <c r="B36" i="3"/>
  <c r="C36" i="3"/>
  <c r="H36" i="3" s="1"/>
  <c r="D36" i="3"/>
  <c r="J36" i="3" s="1"/>
  <c r="B37" i="3"/>
  <c r="F37" i="3" s="1"/>
  <c r="C37" i="3"/>
  <c r="H37" i="3" s="1"/>
  <c r="D37" i="3"/>
  <c r="J37" i="3" s="1"/>
  <c r="B38" i="3"/>
  <c r="D38" i="3"/>
  <c r="J38" i="3" s="1"/>
  <c r="B39" i="3"/>
  <c r="F39" i="3" s="1"/>
  <c r="C39" i="3"/>
  <c r="H39" i="3" s="1"/>
  <c r="D39" i="3"/>
  <c r="J39" i="3" s="1"/>
  <c r="B40" i="3"/>
  <c r="F40" i="3" s="1"/>
  <c r="C40" i="3"/>
  <c r="D40" i="3"/>
  <c r="B41" i="3"/>
  <c r="F41" i="3" s="1"/>
  <c r="H41" i="3" s="1"/>
  <c r="D41" i="3"/>
  <c r="J41" i="3" s="1"/>
  <c r="B42" i="3"/>
  <c r="F42" i="3" s="1"/>
  <c r="C42" i="3"/>
  <c r="H42" i="3" s="1"/>
  <c r="D42" i="3"/>
  <c r="J42" i="3" s="1"/>
  <c r="B43" i="3"/>
  <c r="D43" i="3"/>
  <c r="J43" i="3" s="1"/>
  <c r="B46" i="3"/>
  <c r="F46" i="3" s="1"/>
  <c r="C46" i="3"/>
  <c r="G46" i="3" s="1"/>
  <c r="I46" i="3" s="1"/>
  <c r="K46" i="3" s="1"/>
  <c r="D46" i="3"/>
  <c r="J46" i="3" s="1"/>
  <c r="B47" i="3"/>
  <c r="F47" i="3" s="1"/>
  <c r="C47" i="3"/>
  <c r="D47" i="3"/>
  <c r="B48" i="3"/>
  <c r="F48" i="3" s="1"/>
  <c r="C48" i="3"/>
  <c r="D48" i="3"/>
  <c r="J48" i="3" s="1"/>
  <c r="B49" i="3"/>
  <c r="F49" i="3" s="1"/>
  <c r="C49" i="3"/>
  <c r="G49" i="3" s="1"/>
  <c r="I49" i="3" s="1"/>
  <c r="K49" i="3" s="1"/>
  <c r="D49" i="3"/>
  <c r="J49" i="3" s="1"/>
  <c r="B50" i="3"/>
  <c r="C50" i="3"/>
  <c r="D50" i="3"/>
  <c r="J50" i="3" s="1"/>
  <c r="B51" i="3"/>
  <c r="F51" i="3" s="1"/>
  <c r="C51" i="3"/>
  <c r="D51" i="3"/>
  <c r="J51" i="3" s="1"/>
  <c r="B52" i="3"/>
  <c r="C52" i="3"/>
  <c r="D52" i="3"/>
  <c r="B56" i="3"/>
  <c r="F56" i="3" s="1"/>
  <c r="C56" i="3"/>
  <c r="D56" i="3"/>
  <c r="J56" i="3" s="1"/>
  <c r="B57" i="3"/>
  <c r="F57" i="3" s="1"/>
  <c r="C57" i="3"/>
  <c r="D57" i="3"/>
  <c r="J57" i="3" s="1"/>
  <c r="B58" i="3"/>
  <c r="F58" i="3" s="1"/>
  <c r="C58" i="3"/>
  <c r="D58" i="3"/>
  <c r="J58" i="3" s="1"/>
  <c r="B59" i="3"/>
  <c r="F59" i="3" s="1"/>
  <c r="C59" i="3"/>
  <c r="D59" i="3"/>
  <c r="J59" i="3" s="1"/>
  <c r="B60" i="3"/>
  <c r="F60" i="3" s="1"/>
  <c r="C60" i="3"/>
  <c r="D60" i="3"/>
  <c r="J60" i="3" s="1"/>
  <c r="B61" i="3"/>
  <c r="C61" i="3"/>
  <c r="D61" i="3"/>
  <c r="J61" i="3" s="1"/>
  <c r="B62" i="3"/>
  <c r="F62" i="3" s="1"/>
  <c r="C62" i="3"/>
  <c r="D62" i="3"/>
  <c r="J62" i="3" s="1"/>
  <c r="B63" i="3"/>
  <c r="F63" i="3" s="1"/>
  <c r="C63" i="3"/>
  <c r="D63" i="3"/>
  <c r="J63" i="3" s="1"/>
  <c r="B64" i="3"/>
  <c r="F64" i="3" s="1"/>
  <c r="C64" i="3"/>
  <c r="D64" i="3"/>
  <c r="B65" i="3"/>
  <c r="D65" i="3"/>
  <c r="J65" i="3" s="1"/>
  <c r="B66" i="3"/>
  <c r="F66" i="3" s="1"/>
  <c r="C66" i="3"/>
  <c r="D66" i="3"/>
  <c r="J66" i="3" s="1"/>
  <c r="B67" i="3"/>
  <c r="D67" i="3"/>
  <c r="J67" i="3" s="1"/>
  <c r="B68" i="3"/>
  <c r="F68" i="3" s="1"/>
  <c r="C68" i="3"/>
  <c r="D68" i="3"/>
  <c r="J68" i="3" s="1"/>
  <c r="B69" i="3"/>
  <c r="F69" i="3" s="1"/>
  <c r="C69" i="3"/>
  <c r="D69" i="3"/>
  <c r="B70" i="3"/>
  <c r="D70" i="3"/>
  <c r="J70" i="3" s="1"/>
  <c r="B71" i="3"/>
  <c r="F71" i="3" s="1"/>
  <c r="C71" i="3"/>
  <c r="D71" i="3"/>
  <c r="B72" i="3"/>
  <c r="D72" i="3"/>
  <c r="J72" i="3"/>
  <c r="B73" i="3"/>
  <c r="C73" i="3"/>
  <c r="D73" i="3"/>
  <c r="J73" i="3" s="1"/>
  <c r="B74" i="3"/>
  <c r="F74" i="3" s="1"/>
  <c r="C74" i="3"/>
  <c r="D74" i="3"/>
  <c r="J74" i="3" s="1"/>
  <c r="B75" i="3"/>
  <c r="F75" i="3" s="1"/>
  <c r="C75" i="3"/>
  <c r="D75" i="3"/>
  <c r="J75" i="3" s="1"/>
  <c r="B76" i="3"/>
  <c r="F76" i="3" s="1"/>
  <c r="C76" i="3"/>
  <c r="D76" i="3"/>
  <c r="J76" i="3" s="1"/>
  <c r="B77" i="3"/>
  <c r="F77" i="3" s="1"/>
  <c r="C77" i="3"/>
  <c r="D77" i="3"/>
  <c r="J77" i="3" s="1"/>
  <c r="B78" i="3"/>
  <c r="F78" i="3" s="1"/>
  <c r="C78" i="3"/>
  <c r="D78" i="3"/>
  <c r="J78" i="3" s="1"/>
  <c r="B79" i="3"/>
  <c r="C79" i="3"/>
  <c r="G79" i="3" s="1"/>
  <c r="I79" i="3" s="1"/>
  <c r="K79" i="3" s="1"/>
  <c r="D79" i="3"/>
  <c r="J79" i="3" s="1"/>
  <c r="B81" i="3"/>
  <c r="C81" i="3"/>
  <c r="D81" i="3"/>
  <c r="J81" i="3" s="1"/>
  <c r="B82" i="3"/>
  <c r="C82" i="3"/>
  <c r="D82" i="3"/>
  <c r="J82" i="3" s="1"/>
  <c r="B83" i="3"/>
  <c r="F83" i="3" s="1"/>
  <c r="C83" i="3"/>
  <c r="D83" i="3"/>
  <c r="J83" i="3" s="1"/>
  <c r="B84" i="3"/>
  <c r="D84" i="3"/>
  <c r="J84" i="3" s="1"/>
  <c r="B85" i="3"/>
  <c r="C85" i="3"/>
  <c r="D85" i="3"/>
  <c r="J85" i="3" s="1"/>
  <c r="B86" i="3"/>
  <c r="F86" i="3" s="1"/>
  <c r="C86" i="3"/>
  <c r="D86" i="3"/>
  <c r="J86" i="3" s="1"/>
  <c r="B87" i="3"/>
  <c r="D87" i="3"/>
  <c r="J87" i="3" s="1"/>
  <c r="B88" i="3"/>
  <c r="F88" i="3" s="1"/>
  <c r="C88" i="3"/>
  <c r="D88" i="3"/>
  <c r="B89" i="3"/>
  <c r="F89" i="3" s="1"/>
  <c r="G89" i="3" s="1"/>
  <c r="I89" i="3" s="1"/>
  <c r="K89" i="3" s="1"/>
  <c r="L89" i="3" s="1"/>
  <c r="M89" i="3" s="1"/>
  <c r="N89" i="3" s="1"/>
  <c r="O89" i="3" s="1"/>
  <c r="P89" i="3" s="1"/>
  <c r="Q89" i="3" s="1"/>
  <c r="C89" i="3"/>
  <c r="D89" i="3"/>
  <c r="J89" i="3" s="1"/>
  <c r="B90" i="3"/>
  <c r="D90" i="3"/>
  <c r="J90" i="3" s="1"/>
  <c r="B91" i="3"/>
  <c r="F91" i="3" s="1"/>
  <c r="C91" i="3"/>
  <c r="D91" i="3"/>
  <c r="B92" i="3"/>
  <c r="F92" i="3" s="1"/>
  <c r="C92" i="3"/>
  <c r="D92" i="3"/>
  <c r="J92" i="3"/>
  <c r="B93" i="3"/>
  <c r="D93" i="3"/>
  <c r="J93" i="3" s="1"/>
  <c r="B94" i="3"/>
  <c r="D94" i="3"/>
  <c r="J94" i="3" s="1"/>
  <c r="B96" i="3"/>
  <c r="F96" i="3" s="1"/>
  <c r="C96" i="3"/>
  <c r="D96" i="3"/>
  <c r="J96" i="3" s="1"/>
  <c r="B97" i="3"/>
  <c r="F97" i="3" s="1"/>
  <c r="C97" i="3"/>
  <c r="D97" i="3"/>
  <c r="B98" i="3"/>
  <c r="D98" i="3"/>
  <c r="J98" i="3" s="1"/>
  <c r="B99" i="3"/>
  <c r="F99" i="3" s="1"/>
  <c r="C99" i="3"/>
  <c r="D99" i="3"/>
  <c r="J99" i="3"/>
  <c r="B100" i="3"/>
  <c r="D100" i="3"/>
  <c r="J100" i="3" s="1"/>
  <c r="B101" i="3"/>
  <c r="F101" i="3" s="1"/>
  <c r="C101" i="3"/>
  <c r="D101" i="3"/>
  <c r="J101" i="3" s="1"/>
  <c r="B102" i="3"/>
  <c r="C102" i="3"/>
  <c r="D102" i="3"/>
  <c r="J102" i="3" s="1"/>
  <c r="B103" i="3"/>
  <c r="F103" i="3" s="1"/>
  <c r="C103" i="3"/>
  <c r="D103" i="3"/>
  <c r="B105" i="3"/>
  <c r="D105" i="3"/>
  <c r="J105" i="3" s="1"/>
  <c r="K105" i="3" s="1"/>
  <c r="B106" i="3"/>
  <c r="F106" i="3" s="1"/>
  <c r="C106" i="3"/>
  <c r="D106" i="3"/>
  <c r="J106" i="3" s="1"/>
  <c r="B107" i="3"/>
  <c r="F107" i="3" s="1"/>
  <c r="C107" i="3"/>
  <c r="D107" i="3"/>
  <c r="B110" i="3"/>
  <c r="F110" i="3" s="1"/>
  <c r="C110" i="3"/>
  <c r="D110" i="3"/>
  <c r="J110" i="3" s="1"/>
  <c r="B112" i="3"/>
  <c r="D112" i="3"/>
  <c r="J112" i="3" s="1"/>
  <c r="B113" i="3"/>
  <c r="F113" i="3" s="1"/>
  <c r="C113" i="3"/>
  <c r="D113" i="3"/>
  <c r="J113" i="3" s="1"/>
  <c r="B114" i="3"/>
  <c r="F114" i="3" s="1"/>
  <c r="C114" i="3"/>
  <c r="D114" i="3"/>
  <c r="J114" i="3" s="1"/>
  <c r="B127" i="3"/>
  <c r="C127" i="3"/>
  <c r="D127" i="3"/>
  <c r="J127" i="3" s="1"/>
  <c r="B128" i="3"/>
  <c r="F128" i="3" s="1"/>
  <c r="C128" i="3"/>
  <c r="D128" i="3"/>
  <c r="J128" i="3" s="1"/>
  <c r="B129" i="3"/>
  <c r="F129" i="3" s="1"/>
  <c r="G129" i="3" s="1"/>
  <c r="I129" i="3" s="1"/>
  <c r="K129" i="3" s="1"/>
  <c r="L129" i="3" s="1"/>
  <c r="M129" i="3" s="1"/>
  <c r="N129" i="3" s="1"/>
  <c r="O129" i="3" s="1"/>
  <c r="P129" i="3" s="1"/>
  <c r="Q129" i="3" s="1"/>
  <c r="C129" i="3"/>
  <c r="D129" i="3"/>
  <c r="J129" i="3" s="1"/>
  <c r="B130" i="3"/>
  <c r="C130" i="3"/>
  <c r="D130" i="3"/>
  <c r="J130" i="3" s="1"/>
  <c r="B131" i="3"/>
  <c r="F131" i="3" s="1"/>
  <c r="C131" i="3"/>
  <c r="D131" i="3"/>
  <c r="J131" i="3" s="1"/>
  <c r="B149" i="3"/>
  <c r="F149" i="3" s="1"/>
  <c r="C149" i="3"/>
  <c r="D149" i="3"/>
  <c r="J149" i="3" s="1"/>
  <c r="B150" i="3"/>
  <c r="C150" i="3"/>
  <c r="D150" i="3"/>
  <c r="J150" i="3" s="1"/>
  <c r="B151" i="3"/>
  <c r="F151" i="3" s="1"/>
  <c r="C151" i="3"/>
  <c r="D151" i="3"/>
  <c r="J151" i="3" s="1"/>
  <c r="B167" i="3"/>
  <c r="F167" i="3" s="1"/>
  <c r="C167" i="3"/>
  <c r="D167" i="3"/>
  <c r="J167" i="3" s="1"/>
  <c r="B168" i="3"/>
  <c r="F168" i="3" s="1"/>
  <c r="C168" i="3"/>
  <c r="D168" i="3"/>
  <c r="J168" i="3" s="1"/>
  <c r="B169" i="3"/>
  <c r="F169" i="3" s="1"/>
  <c r="C169" i="3"/>
  <c r="D169" i="3"/>
  <c r="J169" i="3" s="1"/>
  <c r="B172" i="3"/>
  <c r="F172" i="3" s="1"/>
  <c r="C172" i="3"/>
  <c r="D172" i="3"/>
  <c r="J172" i="3" s="1"/>
  <c r="B173" i="3"/>
  <c r="F173" i="3" s="1"/>
  <c r="C173" i="3"/>
  <c r="D173" i="3"/>
  <c r="J173" i="3" s="1"/>
  <c r="B174" i="3"/>
  <c r="F174" i="3" s="1"/>
  <c r="C174" i="3"/>
  <c r="D174" i="3"/>
  <c r="J174" i="3" s="1"/>
  <c r="B175" i="3"/>
  <c r="C175" i="3"/>
  <c r="D175" i="3"/>
  <c r="J175" i="3" s="1"/>
  <c r="B176" i="3"/>
  <c r="C176" i="3"/>
  <c r="D176" i="3"/>
  <c r="J176" i="3" s="1"/>
  <c r="B177" i="3"/>
  <c r="F177" i="3" s="1"/>
  <c r="C177" i="3"/>
  <c r="D177" i="3"/>
  <c r="B3" i="3"/>
  <c r="F3" i="3" s="1"/>
  <c r="C3" i="3"/>
  <c r="H3" i="3" s="1"/>
  <c r="D3" i="3"/>
  <c r="J3" i="3" s="1"/>
  <c r="R4" i="3"/>
  <c r="S4" i="3" s="1"/>
  <c r="R5" i="3"/>
  <c r="S5" i="3" s="1"/>
  <c r="R6" i="3"/>
  <c r="S6" i="3" s="1"/>
  <c r="R7" i="3"/>
  <c r="S7" i="3" s="1"/>
  <c r="O9" i="4" s="1"/>
  <c r="R8" i="3"/>
  <c r="S8" i="3" s="1"/>
  <c r="R9" i="3"/>
  <c r="S9" i="3" s="1"/>
  <c r="R10" i="3"/>
  <c r="S10" i="3"/>
  <c r="R11" i="3"/>
  <c r="S11" i="3" s="1"/>
  <c r="O13" i="4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O20" i="4" s="1"/>
  <c r="R19" i="3"/>
  <c r="S19" i="3" s="1"/>
  <c r="R20" i="3"/>
  <c r="S20" i="3" s="1"/>
  <c r="R21" i="3"/>
  <c r="S21" i="3" s="1"/>
  <c r="R22" i="3"/>
  <c r="S22" i="3" s="1"/>
  <c r="R24" i="3"/>
  <c r="S24" i="3" s="1"/>
  <c r="R28" i="3"/>
  <c r="S28" i="3" s="1"/>
  <c r="R29" i="3"/>
  <c r="S29" i="3" s="1"/>
  <c r="R30" i="3"/>
  <c r="S30" i="3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O40" i="4" s="1"/>
  <c r="R39" i="3"/>
  <c r="S39" i="3" s="1"/>
  <c r="R40" i="3"/>
  <c r="S40" i="3" s="1"/>
  <c r="R41" i="3"/>
  <c r="S41" i="3" s="1"/>
  <c r="O43" i="4" s="1"/>
  <c r="R42" i="3"/>
  <c r="S42" i="3" s="1"/>
  <c r="R43" i="3"/>
  <c r="S43" i="3" s="1"/>
  <c r="O45" i="4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1" i="3"/>
  <c r="S81" i="3" s="1"/>
  <c r="R82" i="3"/>
  <c r="S82" i="3" s="1"/>
  <c r="R83" i="3"/>
  <c r="S83" i="3" s="1"/>
  <c r="R84" i="3"/>
  <c r="S84" i="3" s="1"/>
  <c r="O86" i="4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O92" i="4" s="1"/>
  <c r="R91" i="3"/>
  <c r="S91" i="3" s="1"/>
  <c r="R92" i="3"/>
  <c r="S92" i="3" s="1"/>
  <c r="R93" i="3"/>
  <c r="S93" i="3" s="1"/>
  <c r="R94" i="3"/>
  <c r="S94" i="3" s="1"/>
  <c r="R96" i="3"/>
  <c r="S96" i="3" s="1"/>
  <c r="R97" i="3"/>
  <c r="S97" i="3" s="1"/>
  <c r="R98" i="3"/>
  <c r="S98" i="3" s="1"/>
  <c r="R99" i="3"/>
  <c r="S99" i="3" s="1"/>
  <c r="R100" i="3"/>
  <c r="S100" i="3" s="1"/>
  <c r="O101" i="6"/>
  <c r="R101" i="3"/>
  <c r="S101" i="3" s="1"/>
  <c r="R102" i="3"/>
  <c r="S102" i="3" s="1"/>
  <c r="R103" i="3"/>
  <c r="S103" i="3" s="1"/>
  <c r="R105" i="3"/>
  <c r="S105" i="3" s="1"/>
  <c r="O107" i="4" s="1"/>
  <c r="R106" i="3"/>
  <c r="S106" i="3" s="1"/>
  <c r="R107" i="3"/>
  <c r="S107" i="3" s="1"/>
  <c r="R110" i="3"/>
  <c r="S110" i="3" s="1"/>
  <c r="R112" i="3"/>
  <c r="S112" i="3" s="1"/>
  <c r="R113" i="3"/>
  <c r="S113" i="3" s="1"/>
  <c r="R114" i="3"/>
  <c r="S114" i="3" s="1"/>
  <c r="R127" i="3"/>
  <c r="S127" i="3" s="1"/>
  <c r="R128" i="3"/>
  <c r="S128" i="3" s="1"/>
  <c r="R129" i="3"/>
  <c r="S129" i="3"/>
  <c r="R130" i="3"/>
  <c r="S130" i="3" s="1"/>
  <c r="R131" i="3"/>
  <c r="S131" i="3" s="1"/>
  <c r="R149" i="3"/>
  <c r="S149" i="3" s="1"/>
  <c r="R150" i="3"/>
  <c r="S150" i="3" s="1"/>
  <c r="R151" i="3"/>
  <c r="S151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3" i="3"/>
  <c r="S3" i="3"/>
  <c r="P66" i="6"/>
  <c r="R65" i="3"/>
  <c r="S65" i="3" s="1"/>
  <c r="M7" i="7"/>
  <c r="H63" i="6"/>
  <c r="H61" i="6"/>
  <c r="H62" i="6"/>
  <c r="T62" i="6"/>
  <c r="Q63" i="4"/>
  <c r="M10" i="7"/>
  <c r="M12" i="7"/>
  <c r="M13" i="7"/>
  <c r="T70" i="6"/>
  <c r="Q71" i="4" s="1"/>
  <c r="S68" i="6"/>
  <c r="T68" i="6"/>
  <c r="Q69" i="4"/>
  <c r="R68" i="6"/>
  <c r="B65" i="2"/>
  <c r="C65" i="2"/>
  <c r="D65" i="2"/>
  <c r="E65" i="2"/>
  <c r="G65" i="2"/>
  <c r="S44" i="6"/>
  <c r="D43" i="2"/>
  <c r="S43" i="6"/>
  <c r="D42" i="2"/>
  <c r="S40" i="6"/>
  <c r="D39" i="2" s="1"/>
  <c r="T15" i="6"/>
  <c r="Q16" i="4" s="1"/>
  <c r="P7" i="6"/>
  <c r="P9" i="6"/>
  <c r="P10" i="6"/>
  <c r="P175" i="6"/>
  <c r="P6" i="6"/>
  <c r="P128" i="6"/>
  <c r="O5" i="6"/>
  <c r="C4" i="3" s="1"/>
  <c r="G4" i="3" s="1"/>
  <c r="I4" i="3" s="1"/>
  <c r="S15" i="6"/>
  <c r="D14" i="2"/>
  <c r="H14" i="2" s="1"/>
  <c r="S50" i="6"/>
  <c r="D49" i="2"/>
  <c r="O50" i="6"/>
  <c r="O51" i="4"/>
  <c r="F50" i="6"/>
  <c r="J51" i="4" s="1"/>
  <c r="P50" i="6"/>
  <c r="L51" i="4"/>
  <c r="N51" i="4"/>
  <c r="B49" i="1"/>
  <c r="C49" i="1" s="1"/>
  <c r="D49" i="1" s="1"/>
  <c r="E49" i="1" s="1"/>
  <c r="F49" i="1" s="1"/>
  <c r="B49" i="2"/>
  <c r="C49" i="2"/>
  <c r="E49" i="2"/>
  <c r="G49" i="2"/>
  <c r="AM49" i="5"/>
  <c r="D6" i="7"/>
  <c r="J13" i="7"/>
  <c r="R44" i="6"/>
  <c r="P18" i="6"/>
  <c r="P16" i="6"/>
  <c r="O4" i="6"/>
  <c r="O5" i="4" s="1"/>
  <c r="O7" i="6"/>
  <c r="O8" i="6"/>
  <c r="C7" i="3" s="1"/>
  <c r="O9" i="6"/>
  <c r="O10" i="4" s="1"/>
  <c r="O10" i="6"/>
  <c r="O11" i="4" s="1"/>
  <c r="O11" i="6"/>
  <c r="O12" i="4" s="1"/>
  <c r="O12" i="6"/>
  <c r="O13" i="6"/>
  <c r="O14" i="4" s="1"/>
  <c r="O14" i="6"/>
  <c r="O15" i="4" s="1"/>
  <c r="O15" i="6"/>
  <c r="O16" i="6"/>
  <c r="O17" i="4"/>
  <c r="O17" i="6"/>
  <c r="C16" i="3" s="1"/>
  <c r="G16" i="3" s="1"/>
  <c r="I16" i="3" s="1"/>
  <c r="O18" i="6"/>
  <c r="O19" i="4" s="1"/>
  <c r="O19" i="6"/>
  <c r="O20" i="6"/>
  <c r="O21" i="4" s="1"/>
  <c r="O22" i="6"/>
  <c r="O23" i="4" s="1"/>
  <c r="O23" i="6"/>
  <c r="O24" i="4" s="1"/>
  <c r="O25" i="6"/>
  <c r="O26" i="4"/>
  <c r="O29" i="6"/>
  <c r="O30" i="4"/>
  <c r="O30" i="6"/>
  <c r="C29" i="3" s="1"/>
  <c r="O31" i="6"/>
  <c r="O32" i="4" s="1"/>
  <c r="O32" i="6"/>
  <c r="O33" i="4" s="1"/>
  <c r="O33" i="6"/>
  <c r="O34" i="4" s="1"/>
  <c r="O34" i="6"/>
  <c r="O35" i="4" s="1"/>
  <c r="O35" i="6"/>
  <c r="O36" i="4" s="1"/>
  <c r="O36" i="6"/>
  <c r="O37" i="4" s="1"/>
  <c r="O37" i="6"/>
  <c r="O38" i="4" s="1"/>
  <c r="O38" i="6"/>
  <c r="O39" i="4" s="1"/>
  <c r="O39" i="6"/>
  <c r="C38" i="3" s="1"/>
  <c r="O40" i="6"/>
  <c r="O41" i="4" s="1"/>
  <c r="O41" i="6"/>
  <c r="O42" i="4" s="1"/>
  <c r="O42" i="6"/>
  <c r="O43" i="6"/>
  <c r="O44" i="4" s="1"/>
  <c r="O44" i="6"/>
  <c r="C43" i="3"/>
  <c r="G43" i="3" s="1"/>
  <c r="O47" i="6"/>
  <c r="O48" i="4" s="1"/>
  <c r="O49" i="6"/>
  <c r="O50" i="4" s="1"/>
  <c r="O51" i="6"/>
  <c r="O52" i="4"/>
  <c r="O52" i="6"/>
  <c r="O53" i="4" s="1"/>
  <c r="O53" i="6"/>
  <c r="O54" i="4" s="1"/>
  <c r="O55" i="6"/>
  <c r="O56" i="4" s="1"/>
  <c r="O60" i="6"/>
  <c r="O61" i="4"/>
  <c r="O61" i="6"/>
  <c r="O62" i="4"/>
  <c r="O62" i="6"/>
  <c r="O63" i="4" s="1"/>
  <c r="O63" i="6"/>
  <c r="O64" i="4" s="1"/>
  <c r="O64" i="6"/>
  <c r="O65" i="4" s="1"/>
  <c r="O65" i="6"/>
  <c r="O66" i="4"/>
  <c r="O67" i="6"/>
  <c r="O68" i="4" s="1"/>
  <c r="O68" i="6"/>
  <c r="O69" i="6"/>
  <c r="O70" i="4" s="1"/>
  <c r="O70" i="6"/>
  <c r="O71" i="4" s="1"/>
  <c r="O71" i="6"/>
  <c r="O72" i="6"/>
  <c r="O73" i="4" s="1"/>
  <c r="O73" i="6"/>
  <c r="C72" i="3"/>
  <c r="O74" i="6"/>
  <c r="O75" i="4"/>
  <c r="O75" i="6"/>
  <c r="O76" i="4" s="1"/>
  <c r="O76" i="6"/>
  <c r="O77" i="4" s="1"/>
  <c r="O77" i="6"/>
  <c r="O78" i="4" s="1"/>
  <c r="O78" i="6"/>
  <c r="O79" i="4"/>
  <c r="O79" i="6"/>
  <c r="O80" i="4"/>
  <c r="O80" i="6"/>
  <c r="O81" i="4" s="1"/>
  <c r="O82" i="6"/>
  <c r="O83" i="4"/>
  <c r="O83" i="6"/>
  <c r="O84" i="4" s="1"/>
  <c r="O84" i="6"/>
  <c r="O85" i="4" s="1"/>
  <c r="O85" i="6"/>
  <c r="C84" i="3" s="1"/>
  <c r="O86" i="6"/>
  <c r="O87" i="4" s="1"/>
  <c r="O87" i="6"/>
  <c r="O88" i="4" s="1"/>
  <c r="O88" i="6"/>
  <c r="C87" i="3"/>
  <c r="O91" i="6"/>
  <c r="C90" i="3"/>
  <c r="O92" i="6"/>
  <c r="O93" i="4" s="1"/>
  <c r="O93" i="6"/>
  <c r="O94" i="4" s="1"/>
  <c r="O94" i="6"/>
  <c r="C93" i="3"/>
  <c r="G93" i="3" s="1"/>
  <c r="O95" i="6"/>
  <c r="C94" i="3" s="1"/>
  <c r="G94" i="3" s="1"/>
  <c r="O98" i="6"/>
  <c r="O99" i="4" s="1"/>
  <c r="O99" i="6"/>
  <c r="C98" i="3"/>
  <c r="O100" i="6"/>
  <c r="O101" i="4" s="1"/>
  <c r="C100" i="3"/>
  <c r="O102" i="6"/>
  <c r="O103" i="4" s="1"/>
  <c r="O103" i="6"/>
  <c r="O104" i="4" s="1"/>
  <c r="O104" i="6"/>
  <c r="O105" i="4" s="1"/>
  <c r="O106" i="6"/>
  <c r="C105" i="3"/>
  <c r="O107" i="6"/>
  <c r="O108" i="4" s="1"/>
  <c r="O108" i="6"/>
  <c r="O109" i="4" s="1"/>
  <c r="O111" i="6"/>
  <c r="O112" i="4" s="1"/>
  <c r="O113" i="6"/>
  <c r="C112" i="3"/>
  <c r="G112" i="3" s="1"/>
  <c r="O114" i="6"/>
  <c r="O115" i="4"/>
  <c r="O115" i="6"/>
  <c r="O116" i="4"/>
  <c r="O128" i="6"/>
  <c r="O129" i="4"/>
  <c r="O129" i="6"/>
  <c r="O130" i="4"/>
  <c r="O130" i="6"/>
  <c r="O131" i="4"/>
  <c r="O131" i="6"/>
  <c r="O132" i="4"/>
  <c r="O132" i="6"/>
  <c r="O133" i="4"/>
  <c r="O150" i="6"/>
  <c r="O151" i="4"/>
  <c r="O151" i="6"/>
  <c r="O152" i="4"/>
  <c r="O152" i="6"/>
  <c r="O153" i="4"/>
  <c r="O163" i="6"/>
  <c r="O164" i="4"/>
  <c r="O164" i="6"/>
  <c r="O165" i="4"/>
  <c r="O165" i="6"/>
  <c r="O166" i="4"/>
  <c r="O166" i="6"/>
  <c r="O167" i="4"/>
  <c r="O167" i="6"/>
  <c r="O168" i="4"/>
  <c r="O168" i="6"/>
  <c r="O169" i="4"/>
  <c r="O169" i="6"/>
  <c r="O170" i="4"/>
  <c r="O170" i="6"/>
  <c r="O171" i="4"/>
  <c r="O173" i="6"/>
  <c r="O174" i="4"/>
  <c r="O174" i="6"/>
  <c r="O175" i="4"/>
  <c r="O175" i="6"/>
  <c r="O176" i="4"/>
  <c r="O176" i="6"/>
  <c r="O177" i="4"/>
  <c r="O177" i="6"/>
  <c r="O178" i="4"/>
  <c r="O178" i="6"/>
  <c r="O179" i="4"/>
  <c r="P178" i="6"/>
  <c r="P177" i="6"/>
  <c r="P176" i="6"/>
  <c r="L177" i="4"/>
  <c r="P174" i="6"/>
  <c r="P173" i="6"/>
  <c r="P170" i="6"/>
  <c r="P169" i="6"/>
  <c r="P168" i="6"/>
  <c r="P167" i="6"/>
  <c r="P166" i="6"/>
  <c r="P165" i="6"/>
  <c r="P164" i="6"/>
  <c r="P163" i="6"/>
  <c r="P152" i="6"/>
  <c r="P151" i="6"/>
  <c r="P150" i="6"/>
  <c r="P132" i="6"/>
  <c r="P131" i="6"/>
  <c r="P130" i="6"/>
  <c r="P129" i="6"/>
  <c r="P115" i="6"/>
  <c r="P114" i="6"/>
  <c r="P111" i="6"/>
  <c r="P108" i="6"/>
  <c r="P107" i="6"/>
  <c r="P104" i="6"/>
  <c r="P103" i="6"/>
  <c r="P102" i="6"/>
  <c r="P100" i="6"/>
  <c r="P98" i="6"/>
  <c r="P69" i="6"/>
  <c r="P70" i="6"/>
  <c r="P72" i="6"/>
  <c r="P74" i="6"/>
  <c r="P75" i="6"/>
  <c r="P76" i="6"/>
  <c r="P77" i="6"/>
  <c r="P78" i="6"/>
  <c r="P79" i="6"/>
  <c r="P80" i="6"/>
  <c r="P82" i="6"/>
  <c r="P83" i="6"/>
  <c r="P86" i="6"/>
  <c r="P89" i="6"/>
  <c r="L91" i="4"/>
  <c r="P92" i="6"/>
  <c r="P93" i="6"/>
  <c r="P97" i="6"/>
  <c r="P41" i="6"/>
  <c r="P43" i="6"/>
  <c r="P47" i="6"/>
  <c r="P48" i="6"/>
  <c r="P49" i="6"/>
  <c r="P51" i="6"/>
  <c r="P52" i="6"/>
  <c r="P53" i="6"/>
  <c r="P55" i="6"/>
  <c r="P57" i="6"/>
  <c r="O57" i="6"/>
  <c r="O58" i="4" s="1"/>
  <c r="P58" i="6"/>
  <c r="O58" i="6"/>
  <c r="O59" i="4" s="1"/>
  <c r="O59" i="6"/>
  <c r="O60" i="4" s="1"/>
  <c r="P60" i="6"/>
  <c r="P61" i="6"/>
  <c r="P62" i="6"/>
  <c r="P63" i="6"/>
  <c r="P64" i="6"/>
  <c r="P65" i="6"/>
  <c r="P67" i="6"/>
  <c r="P32" i="6"/>
  <c r="P33" i="6"/>
  <c r="P34" i="6"/>
  <c r="P35" i="6"/>
  <c r="P36" i="6"/>
  <c r="P37" i="6"/>
  <c r="P38" i="6"/>
  <c r="P40" i="6"/>
  <c r="P29" i="6"/>
  <c r="P31" i="6"/>
  <c r="P11" i="6"/>
  <c r="P13" i="6"/>
  <c r="P14" i="6"/>
  <c r="P20" i="6"/>
  <c r="P22" i="6"/>
  <c r="P23" i="6"/>
  <c r="P25" i="6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8" i="4"/>
  <c r="N50" i="4"/>
  <c r="N52" i="4"/>
  <c r="N53" i="4"/>
  <c r="N54" i="4"/>
  <c r="N56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8" i="4"/>
  <c r="N99" i="4"/>
  <c r="N100" i="4"/>
  <c r="N101" i="4"/>
  <c r="N102" i="4"/>
  <c r="N103" i="4"/>
  <c r="N104" i="4"/>
  <c r="N105" i="4"/>
  <c r="N107" i="4"/>
  <c r="N108" i="4"/>
  <c r="N112" i="4"/>
  <c r="N114" i="4"/>
  <c r="N115" i="4"/>
  <c r="N116" i="4"/>
  <c r="N129" i="4"/>
  <c r="N130" i="4"/>
  <c r="N131" i="4"/>
  <c r="N132" i="4"/>
  <c r="N133" i="4"/>
  <c r="N151" i="4"/>
  <c r="N152" i="4"/>
  <c r="N153" i="4"/>
  <c r="N164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6" i="4"/>
  <c r="N5" i="4"/>
  <c r="O9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50" i="4"/>
  <c r="L52" i="4"/>
  <c r="L53" i="4"/>
  <c r="L54" i="4"/>
  <c r="L56" i="4"/>
  <c r="L58" i="4"/>
  <c r="L59" i="4"/>
  <c r="L61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7" i="4"/>
  <c r="L108" i="4"/>
  <c r="L112" i="4"/>
  <c r="L114" i="4"/>
  <c r="L115" i="4"/>
  <c r="L116" i="4"/>
  <c r="L129" i="4"/>
  <c r="L130" i="4"/>
  <c r="L131" i="4"/>
  <c r="L132" i="4"/>
  <c r="L133" i="4"/>
  <c r="L151" i="4"/>
  <c r="L152" i="4"/>
  <c r="L153" i="4"/>
  <c r="L164" i="4"/>
  <c r="L166" i="4"/>
  <c r="L167" i="4"/>
  <c r="L168" i="4"/>
  <c r="L169" i="4"/>
  <c r="L170" i="4"/>
  <c r="L171" i="4"/>
  <c r="L174" i="4"/>
  <c r="L175" i="4"/>
  <c r="L176" i="4"/>
  <c r="L178" i="4"/>
  <c r="L179" i="4"/>
  <c r="L30" i="4"/>
  <c r="L6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6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AE10" i="2" s="1"/>
  <c r="D11" i="2"/>
  <c r="E11" i="2"/>
  <c r="D12" i="2"/>
  <c r="E12" i="2"/>
  <c r="D13" i="2"/>
  <c r="E13" i="2"/>
  <c r="D15" i="2"/>
  <c r="E15" i="2"/>
  <c r="D16" i="2"/>
  <c r="F16" i="2" s="1"/>
  <c r="AE16" i="2" s="1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8" i="2"/>
  <c r="F28" i="2" s="1"/>
  <c r="E28" i="2"/>
  <c r="E29" i="2"/>
  <c r="D30" i="2"/>
  <c r="E30" i="2"/>
  <c r="F30" i="2" s="1"/>
  <c r="Q30" i="2" s="1"/>
  <c r="D31" i="2"/>
  <c r="E31" i="2"/>
  <c r="D32" i="2"/>
  <c r="E32" i="2"/>
  <c r="D33" i="2"/>
  <c r="E33" i="2"/>
  <c r="D34" i="2"/>
  <c r="E34" i="2"/>
  <c r="D35" i="2"/>
  <c r="E35" i="2"/>
  <c r="D36" i="2"/>
  <c r="E36" i="2"/>
  <c r="F36" i="2" s="1"/>
  <c r="AE36" i="2" s="1"/>
  <c r="D37" i="2"/>
  <c r="E37" i="2"/>
  <c r="D38" i="2"/>
  <c r="E38" i="2"/>
  <c r="F38" i="2" s="1"/>
  <c r="E39" i="2"/>
  <c r="D40" i="2"/>
  <c r="E40" i="2"/>
  <c r="F40" i="2" s="1"/>
  <c r="D41" i="2"/>
  <c r="E41" i="2"/>
  <c r="E42" i="2"/>
  <c r="E43" i="2"/>
  <c r="D46" i="2"/>
  <c r="E46" i="2"/>
  <c r="D47" i="2"/>
  <c r="E47" i="2"/>
  <c r="D48" i="2"/>
  <c r="F48" i="2" s="1"/>
  <c r="E48" i="2"/>
  <c r="D50" i="2"/>
  <c r="E50" i="2"/>
  <c r="D51" i="2"/>
  <c r="E51" i="2"/>
  <c r="D52" i="2"/>
  <c r="E52" i="2"/>
  <c r="D56" i="2"/>
  <c r="E56" i="2"/>
  <c r="D57" i="2"/>
  <c r="E57" i="2"/>
  <c r="D58" i="2"/>
  <c r="E58" i="2"/>
  <c r="D59" i="2"/>
  <c r="E59" i="2"/>
  <c r="F59" i="2" s="1"/>
  <c r="D60" i="2"/>
  <c r="F60" i="2" s="1"/>
  <c r="E60" i="2"/>
  <c r="D61" i="2"/>
  <c r="D62" i="2"/>
  <c r="E62" i="2"/>
  <c r="D63" i="2"/>
  <c r="E63" i="2"/>
  <c r="D64" i="2"/>
  <c r="E64" i="2"/>
  <c r="D66" i="2"/>
  <c r="E66" i="2"/>
  <c r="D67" i="2"/>
  <c r="D68" i="2"/>
  <c r="E68" i="2"/>
  <c r="D69" i="2"/>
  <c r="D70" i="2"/>
  <c r="D71" i="2"/>
  <c r="F71" i="2" s="1"/>
  <c r="AL71" i="2" s="1"/>
  <c r="E71" i="2"/>
  <c r="D72" i="2"/>
  <c r="E72" i="2"/>
  <c r="D73" i="2"/>
  <c r="E73" i="2"/>
  <c r="D74" i="2"/>
  <c r="E74" i="2"/>
  <c r="F74" i="2" s="1"/>
  <c r="D75" i="2"/>
  <c r="E75" i="2"/>
  <c r="D76" i="2"/>
  <c r="E76" i="2"/>
  <c r="D77" i="2"/>
  <c r="E77" i="2"/>
  <c r="D78" i="2"/>
  <c r="E78" i="2"/>
  <c r="F78" i="2" s="1"/>
  <c r="AE78" i="2" s="1"/>
  <c r="AG78" i="2" s="1"/>
  <c r="AH78" i="2" s="1"/>
  <c r="AI78" i="2" s="1"/>
  <c r="Z80" i="4" s="1"/>
  <c r="D79" i="2"/>
  <c r="E79" i="2"/>
  <c r="D81" i="2"/>
  <c r="E81" i="2"/>
  <c r="D82" i="2"/>
  <c r="E82" i="2"/>
  <c r="D83" i="2"/>
  <c r="E83" i="2"/>
  <c r="D84" i="2"/>
  <c r="F84" i="2" s="1"/>
  <c r="AL84" i="2" s="1"/>
  <c r="E84" i="2"/>
  <c r="D85" i="2"/>
  <c r="E85" i="2"/>
  <c r="D86" i="2"/>
  <c r="E86" i="2"/>
  <c r="D87" i="2"/>
  <c r="E87" i="2"/>
  <c r="D88" i="2"/>
  <c r="F88" i="2" s="1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6" i="2"/>
  <c r="E96" i="2"/>
  <c r="D97" i="2"/>
  <c r="E97" i="2"/>
  <c r="D98" i="2"/>
  <c r="E98" i="2"/>
  <c r="D99" i="2"/>
  <c r="E99" i="2"/>
  <c r="D100" i="2"/>
  <c r="E100" i="2"/>
  <c r="F100" i="2" s="1"/>
  <c r="Q100" i="2" s="1"/>
  <c r="D101" i="2"/>
  <c r="F101" i="2" s="1"/>
  <c r="E101" i="2"/>
  <c r="D102" i="2"/>
  <c r="E102" i="2"/>
  <c r="D103" i="2"/>
  <c r="E103" i="2"/>
  <c r="D105" i="2"/>
  <c r="E105" i="2"/>
  <c r="F105" i="2" s="1"/>
  <c r="D106" i="2"/>
  <c r="F106" i="2" s="1"/>
  <c r="E106" i="2"/>
  <c r="D107" i="2"/>
  <c r="E107" i="2"/>
  <c r="D110" i="2"/>
  <c r="E110" i="2"/>
  <c r="D112" i="2"/>
  <c r="E112" i="2"/>
  <c r="F112" i="2" s="1"/>
  <c r="D113" i="2"/>
  <c r="E113" i="2"/>
  <c r="D114" i="2"/>
  <c r="E114" i="2"/>
  <c r="D127" i="2"/>
  <c r="E127" i="2"/>
  <c r="D128" i="2"/>
  <c r="E128" i="2"/>
  <c r="D129" i="2"/>
  <c r="E129" i="2"/>
  <c r="D130" i="2"/>
  <c r="E130" i="2"/>
  <c r="D131" i="2"/>
  <c r="E131" i="2"/>
  <c r="D149" i="2"/>
  <c r="E149" i="2"/>
  <c r="F149" i="2" s="1"/>
  <c r="D150" i="2"/>
  <c r="F150" i="2" s="1"/>
  <c r="E150" i="2"/>
  <c r="D151" i="2"/>
  <c r="E151" i="2"/>
  <c r="D167" i="2"/>
  <c r="E167" i="2"/>
  <c r="D168" i="2"/>
  <c r="E168" i="2"/>
  <c r="F168" i="2" s="1"/>
  <c r="D169" i="2"/>
  <c r="F169" i="2" s="1"/>
  <c r="AE164" i="2" s="1"/>
  <c r="E169" i="2"/>
  <c r="D172" i="2"/>
  <c r="E172" i="2"/>
  <c r="D173" i="2"/>
  <c r="E173" i="2"/>
  <c r="D174" i="2"/>
  <c r="E174" i="2"/>
  <c r="F174" i="2" s="1"/>
  <c r="D175" i="2"/>
  <c r="E175" i="2"/>
  <c r="D176" i="2"/>
  <c r="E176" i="2"/>
  <c r="D177" i="2"/>
  <c r="E177" i="2"/>
  <c r="E3" i="2"/>
  <c r="D3" i="2"/>
  <c r="F3" i="2" s="1"/>
  <c r="Q3" i="2" s="1"/>
  <c r="G3" i="2"/>
  <c r="G4" i="2"/>
  <c r="G5" i="2"/>
  <c r="G6" i="2"/>
  <c r="G7" i="2"/>
  <c r="G8" i="2"/>
  <c r="G9" i="2"/>
  <c r="G10" i="2"/>
  <c r="G11" i="2"/>
  <c r="AS11" i="2" s="1"/>
  <c r="AT11" i="2" s="1"/>
  <c r="AU11" i="2" s="1"/>
  <c r="AB13" i="4" s="1"/>
  <c r="G12" i="2"/>
  <c r="G13" i="2"/>
  <c r="G14" i="2"/>
  <c r="G15" i="2"/>
  <c r="G16" i="2"/>
  <c r="G17" i="2"/>
  <c r="G18" i="2"/>
  <c r="G19" i="2"/>
  <c r="G20" i="2"/>
  <c r="G21" i="2"/>
  <c r="G22" i="2"/>
  <c r="G24" i="2"/>
  <c r="G28" i="2"/>
  <c r="G29" i="2"/>
  <c r="G30" i="2"/>
  <c r="H30" i="2" s="1"/>
  <c r="I30" i="2" s="1"/>
  <c r="AD32" i="4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6" i="2"/>
  <c r="G47" i="2"/>
  <c r="G48" i="2"/>
  <c r="G50" i="2"/>
  <c r="G51" i="2"/>
  <c r="G52" i="2"/>
  <c r="G56" i="2"/>
  <c r="G57" i="2"/>
  <c r="G58" i="2"/>
  <c r="G59" i="2"/>
  <c r="G60" i="2"/>
  <c r="G61" i="2"/>
  <c r="AS61" i="2" s="1"/>
  <c r="AT61" i="2" s="1"/>
  <c r="AU61" i="2" s="1"/>
  <c r="AB63" i="4" s="1"/>
  <c r="G62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AS96" i="2" s="1"/>
  <c r="AT96" i="2" s="1"/>
  <c r="AU96" i="2" s="1"/>
  <c r="AB98" i="4" s="1"/>
  <c r="G97" i="2"/>
  <c r="G98" i="2"/>
  <c r="G99" i="2"/>
  <c r="G100" i="2"/>
  <c r="G101" i="2"/>
  <c r="G102" i="2"/>
  <c r="G103" i="2"/>
  <c r="G105" i="2"/>
  <c r="AS105" i="2" s="1"/>
  <c r="AT105" i="2" s="1"/>
  <c r="AU105" i="2" s="1"/>
  <c r="AB107" i="4" s="1"/>
  <c r="G106" i="2"/>
  <c r="G107" i="2"/>
  <c r="G110" i="2"/>
  <c r="G112" i="2"/>
  <c r="G113" i="2"/>
  <c r="G114" i="2"/>
  <c r="G127" i="2"/>
  <c r="G128" i="2"/>
  <c r="AS128" i="2" s="1"/>
  <c r="AT128" i="2" s="1"/>
  <c r="AU128" i="2" s="1"/>
  <c r="AB130" i="4" s="1"/>
  <c r="G129" i="2"/>
  <c r="G130" i="2"/>
  <c r="G131" i="2"/>
  <c r="G149" i="2"/>
  <c r="G150" i="2"/>
  <c r="G151" i="2"/>
  <c r="G167" i="2"/>
  <c r="G168" i="2"/>
  <c r="G169" i="2"/>
  <c r="G172" i="2"/>
  <c r="G173" i="2"/>
  <c r="G174" i="2"/>
  <c r="G175" i="2"/>
  <c r="G176" i="2"/>
  <c r="G177" i="2"/>
  <c r="L67" i="4"/>
  <c r="H19" i="3"/>
  <c r="O66" i="6"/>
  <c r="C65" i="3" s="1"/>
  <c r="G65" i="3" s="1"/>
  <c r="L60" i="4"/>
  <c r="E67" i="2"/>
  <c r="E61" i="2"/>
  <c r="F61" i="2" s="1"/>
  <c r="F111" i="3"/>
  <c r="G111" i="5"/>
  <c r="U113" i="4"/>
  <c r="AI109" i="5"/>
  <c r="U95" i="5"/>
  <c r="S104" i="5"/>
  <c r="S106" i="4" s="1"/>
  <c r="U104" i="5"/>
  <c r="G29" i="3"/>
  <c r="I29" i="3" s="1"/>
  <c r="F176" i="3"/>
  <c r="F150" i="3"/>
  <c r="F102" i="3"/>
  <c r="F85" i="3"/>
  <c r="C153" i="3"/>
  <c r="G153" i="3" s="1"/>
  <c r="I153" i="3" s="1"/>
  <c r="F175" i="3"/>
  <c r="F127" i="3"/>
  <c r="F82" i="3"/>
  <c r="F79" i="3"/>
  <c r="F73" i="3"/>
  <c r="F50" i="3"/>
  <c r="AI185" i="5"/>
  <c r="AB182" i="5"/>
  <c r="Z182" i="5"/>
  <c r="U184" i="4" s="1"/>
  <c r="Z180" i="5"/>
  <c r="U182" i="4" s="1"/>
  <c r="G179" i="5"/>
  <c r="F154" i="1"/>
  <c r="J154" i="1" s="1"/>
  <c r="U152" i="5"/>
  <c r="AG155" i="5"/>
  <c r="V157" i="4" s="1"/>
  <c r="Z152" i="5"/>
  <c r="U154" i="4" s="1"/>
  <c r="AI143" i="5"/>
  <c r="AG133" i="5"/>
  <c r="V135" i="4" s="1"/>
  <c r="AI137" i="5"/>
  <c r="L134" i="5"/>
  <c r="R136" i="4" s="1"/>
  <c r="E115" i="5"/>
  <c r="M117" i="4" s="1"/>
  <c r="R171" i="3"/>
  <c r="S171" i="3" s="1"/>
  <c r="O173" i="4" s="1"/>
  <c r="L171" i="5"/>
  <c r="R173" i="4" s="1"/>
  <c r="O8" i="4"/>
  <c r="O100" i="4"/>
  <c r="M97" i="4"/>
  <c r="M181" i="4"/>
  <c r="T181" i="4"/>
  <c r="P8" i="5"/>
  <c r="Q8" i="5" s="1"/>
  <c r="R8" i="5" s="1"/>
  <c r="W8" i="5"/>
  <c r="X8" i="5" s="1"/>
  <c r="Y8" i="5" s="1"/>
  <c r="Z8" i="5" s="1"/>
  <c r="U10" i="4" s="1"/>
  <c r="AD8" i="5"/>
  <c r="AE8" i="5" s="1"/>
  <c r="AF8" i="5" s="1"/>
  <c r="AG8" i="5" s="1"/>
  <c r="V10" i="4" s="1"/>
  <c r="AM8" i="5"/>
  <c r="H48" i="6"/>
  <c r="B47" i="1"/>
  <c r="C47" i="1" s="1"/>
  <c r="D47" i="1" s="1"/>
  <c r="E47" i="1" s="1"/>
  <c r="F47" i="1" s="1"/>
  <c r="AC49" i="4" s="1"/>
  <c r="H38" i="6"/>
  <c r="H39" i="6"/>
  <c r="E33" i="6"/>
  <c r="F33" i="6"/>
  <c r="J34" i="4" s="1"/>
  <c r="E34" i="6"/>
  <c r="F34" i="6"/>
  <c r="J35" i="4" s="1"/>
  <c r="E35" i="6"/>
  <c r="F35" i="6"/>
  <c r="J36" i="4" s="1"/>
  <c r="E36" i="6"/>
  <c r="F36" i="6" s="1"/>
  <c r="J37" i="4" s="1"/>
  <c r="E38" i="6"/>
  <c r="F38" i="6" s="1"/>
  <c r="J39" i="4" s="1"/>
  <c r="E39" i="6"/>
  <c r="F39" i="6" s="1"/>
  <c r="J40" i="4" s="1"/>
  <c r="E40" i="6"/>
  <c r="F40" i="6" s="1"/>
  <c r="J41" i="4" s="1"/>
  <c r="E37" i="6"/>
  <c r="F37" i="6" s="1"/>
  <c r="J38" i="4" s="1"/>
  <c r="B38" i="2"/>
  <c r="C38" i="2"/>
  <c r="B38" i="5"/>
  <c r="C38" i="5" s="1"/>
  <c r="D38" i="5" s="1"/>
  <c r="P38" i="5"/>
  <c r="Q38" i="5" s="1"/>
  <c r="R38" i="5" s="1"/>
  <c r="U38" i="5" s="1"/>
  <c r="AM38" i="5"/>
  <c r="W37" i="5"/>
  <c r="X37" i="5" s="1"/>
  <c r="Y37" i="5" s="1"/>
  <c r="AD37" i="5"/>
  <c r="AE37" i="5" s="1"/>
  <c r="AF37" i="5" s="1"/>
  <c r="AG37" i="5" s="1"/>
  <c r="V39" i="4" s="1"/>
  <c r="AM37" i="5"/>
  <c r="B37" i="2"/>
  <c r="C37" i="2"/>
  <c r="H7" i="6"/>
  <c r="H8" i="6"/>
  <c r="B7" i="1" s="1"/>
  <c r="C7" i="1" s="1"/>
  <c r="D7" i="1" s="1"/>
  <c r="E7" i="1" s="1"/>
  <c r="F7" i="1" s="1"/>
  <c r="N6" i="6"/>
  <c r="O6" i="6" s="1"/>
  <c r="O7" i="4" s="1"/>
  <c r="H79" i="6"/>
  <c r="B78" i="1"/>
  <c r="C78" i="1" s="1"/>
  <c r="D78" i="1" s="1"/>
  <c r="E78" i="1" s="1"/>
  <c r="F78" i="1" s="1"/>
  <c r="AC80" i="4" s="1"/>
  <c r="H70" i="6"/>
  <c r="L5" i="4"/>
  <c r="E80" i="6"/>
  <c r="F80" i="6"/>
  <c r="J81" i="4" s="1"/>
  <c r="E79" i="6"/>
  <c r="F79" i="6" s="1"/>
  <c r="J80" i="4" s="1"/>
  <c r="E77" i="6"/>
  <c r="F77" i="6"/>
  <c r="J78" i="4" s="1"/>
  <c r="E76" i="6"/>
  <c r="F76" i="6"/>
  <c r="J77" i="4" s="1"/>
  <c r="F29" i="6"/>
  <c r="J30" i="4" s="1"/>
  <c r="F30" i="6"/>
  <c r="J31" i="4" s="1"/>
  <c r="F31" i="6"/>
  <c r="J32" i="4" s="1"/>
  <c r="F32" i="6"/>
  <c r="J33" i="4" s="1"/>
  <c r="F41" i="6"/>
  <c r="J42" i="4" s="1"/>
  <c r="F42" i="6"/>
  <c r="J43" i="4" s="1"/>
  <c r="F43" i="6"/>
  <c r="J44" i="4" s="1"/>
  <c r="F44" i="6"/>
  <c r="J45" i="4" s="1"/>
  <c r="F47" i="6"/>
  <c r="J48" i="4" s="1"/>
  <c r="F48" i="6"/>
  <c r="J49" i="4" s="1"/>
  <c r="F49" i="6"/>
  <c r="J50" i="4" s="1"/>
  <c r="F51" i="6"/>
  <c r="J52" i="4" s="1"/>
  <c r="F52" i="6"/>
  <c r="J53" i="4" s="1"/>
  <c r="F53" i="6"/>
  <c r="J54" i="4" s="1"/>
  <c r="F55" i="6"/>
  <c r="J56" i="4" s="1"/>
  <c r="F57" i="6"/>
  <c r="J58" i="4" s="1"/>
  <c r="F58" i="6"/>
  <c r="J59" i="4" s="1"/>
  <c r="F59" i="6"/>
  <c r="J60" i="4" s="1"/>
  <c r="F60" i="6"/>
  <c r="J61" i="4" s="1"/>
  <c r="F61" i="6"/>
  <c r="J62" i="4" s="1"/>
  <c r="F62" i="6"/>
  <c r="J63" i="4" s="1"/>
  <c r="F63" i="6"/>
  <c r="J64" i="4" s="1"/>
  <c r="F64" i="6"/>
  <c r="J65" i="4" s="1"/>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 s="1"/>
  <c r="F71" i="6"/>
  <c r="J72" i="4"/>
  <c r="F72" i="6"/>
  <c r="J73" i="4" s="1"/>
  <c r="F73" i="6"/>
  <c r="J74" i="4" s="1"/>
  <c r="F74" i="6"/>
  <c r="J75" i="4" s="1"/>
  <c r="F75" i="6"/>
  <c r="J76" i="4" s="1"/>
  <c r="F78" i="6"/>
  <c r="J79" i="4"/>
  <c r="F82" i="6"/>
  <c r="J83" i="4" s="1"/>
  <c r="F83" i="6"/>
  <c r="J84" i="4" s="1"/>
  <c r="F84" i="6"/>
  <c r="J85" i="4" s="1"/>
  <c r="F85" i="6"/>
  <c r="J86" i="4"/>
  <c r="F86" i="6"/>
  <c r="J87" i="4" s="1"/>
  <c r="F87" i="6"/>
  <c r="J88" i="4" s="1"/>
  <c r="F88" i="6"/>
  <c r="J89" i="4" s="1"/>
  <c r="F89" i="6"/>
  <c r="J90" i="4"/>
  <c r="F90" i="6"/>
  <c r="J91" i="4" s="1"/>
  <c r="F91" i="6"/>
  <c r="J92" i="4" s="1"/>
  <c r="F92" i="6"/>
  <c r="J93" i="4" s="1"/>
  <c r="F93" i="6"/>
  <c r="J94" i="4"/>
  <c r="F94" i="6"/>
  <c r="J95" i="4" s="1"/>
  <c r="F95" i="6"/>
  <c r="J96" i="4" s="1"/>
  <c r="F97" i="6"/>
  <c r="J98" i="4" s="1"/>
  <c r="F98" i="6"/>
  <c r="J99" i="4"/>
  <c r="F99" i="6"/>
  <c r="J100" i="4" s="1"/>
  <c r="F100" i="6"/>
  <c r="J101" i="4" s="1"/>
  <c r="F101" i="6"/>
  <c r="J102" i="4" s="1"/>
  <c r="F102" i="6"/>
  <c r="J103" i="4"/>
  <c r="F103" i="6"/>
  <c r="J104" i="4" s="1"/>
  <c r="F104" i="6"/>
  <c r="J105" i="4" s="1"/>
  <c r="F106" i="6"/>
  <c r="J107" i="4" s="1"/>
  <c r="F107" i="6"/>
  <c r="J108" i="4"/>
  <c r="F108" i="6"/>
  <c r="J109" i="4" s="1"/>
  <c r="F111" i="6"/>
  <c r="J112" i="4" s="1"/>
  <c r="F113" i="6"/>
  <c r="J114" i="4" s="1"/>
  <c r="F114" i="6"/>
  <c r="J115" i="4"/>
  <c r="F115" i="6"/>
  <c r="J116" i="4"/>
  <c r="F128" i="6"/>
  <c r="J129" i="4"/>
  <c r="F129" i="6"/>
  <c r="J130" i="4"/>
  <c r="F130" i="6"/>
  <c r="J131" i="4"/>
  <c r="F131" i="6"/>
  <c r="J132" i="4"/>
  <c r="F132" i="6"/>
  <c r="J133" i="4"/>
  <c r="F150" i="6"/>
  <c r="J151" i="4"/>
  <c r="F151" i="6"/>
  <c r="J152" i="4"/>
  <c r="F152" i="6"/>
  <c r="J153" i="4"/>
  <c r="F163" i="6"/>
  <c r="J164" i="4"/>
  <c r="F164" i="6"/>
  <c r="J165" i="4"/>
  <c r="F165" i="6"/>
  <c r="J166" i="4"/>
  <c r="F166" i="6"/>
  <c r="J167" i="4"/>
  <c r="F167" i="6"/>
  <c r="J168" i="4"/>
  <c r="F168" i="6"/>
  <c r="J169" i="4"/>
  <c r="F169" i="6"/>
  <c r="J170" i="4"/>
  <c r="F170" i="6"/>
  <c r="J171" i="4"/>
  <c r="F173" i="6"/>
  <c r="J174" i="4"/>
  <c r="F174" i="6"/>
  <c r="J175" i="4"/>
  <c r="F175" i="6"/>
  <c r="J176" i="4"/>
  <c r="F176" i="6"/>
  <c r="J177" i="4"/>
  <c r="F177" i="6"/>
  <c r="J178" i="4"/>
  <c r="F178" i="6"/>
  <c r="J179" i="4"/>
  <c r="F5" i="6"/>
  <c r="J6" i="4" s="1"/>
  <c r="F6" i="6"/>
  <c r="J7" i="4" s="1"/>
  <c r="F7" i="6"/>
  <c r="J8" i="4"/>
  <c r="F8" i="6"/>
  <c r="J9" i="4"/>
  <c r="F9" i="6"/>
  <c r="J10" i="4" s="1"/>
  <c r="F10" i="6"/>
  <c r="J11" i="4" s="1"/>
  <c r="F11" i="6"/>
  <c r="J12" i="4" s="1"/>
  <c r="F12" i="6"/>
  <c r="J13" i="4"/>
  <c r="F13" i="6"/>
  <c r="J14" i="4" s="1"/>
  <c r="F14" i="6"/>
  <c r="J15" i="4" s="1"/>
  <c r="F15" i="6"/>
  <c r="J16" i="4" s="1"/>
  <c r="F16" i="6"/>
  <c r="J17" i="4" s="1"/>
  <c r="F17" i="6"/>
  <c r="J18" i="4" s="1"/>
  <c r="F18" i="6"/>
  <c r="J19" i="4" s="1"/>
  <c r="F19" i="6"/>
  <c r="J20" i="4"/>
  <c r="F20" i="6"/>
  <c r="J21" i="4" s="1"/>
  <c r="J22" i="4"/>
  <c r="F22" i="6"/>
  <c r="J23" i="4" s="1"/>
  <c r="F23" i="6"/>
  <c r="J24" i="4" s="1"/>
  <c r="F25" i="6"/>
  <c r="J26" i="4" s="1"/>
  <c r="F4" i="6"/>
  <c r="J5" i="4" s="1"/>
  <c r="C51" i="2"/>
  <c r="C52" i="2"/>
  <c r="C56" i="2"/>
  <c r="C57" i="2"/>
  <c r="C58" i="2"/>
  <c r="C59" i="2"/>
  <c r="C60" i="2"/>
  <c r="H60" i="2" s="1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AS76" i="2" s="1"/>
  <c r="AT76" i="2" s="1"/>
  <c r="AU76" i="2" s="1"/>
  <c r="AB78" i="4" s="1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S94" i="2" s="1"/>
  <c r="AT94" i="2" s="1"/>
  <c r="AU94" i="2" s="1"/>
  <c r="AB96" i="4" s="1"/>
  <c r="C96" i="2"/>
  <c r="C97" i="2"/>
  <c r="C98" i="2"/>
  <c r="C99" i="2"/>
  <c r="C100" i="2"/>
  <c r="C101" i="2"/>
  <c r="C102" i="2"/>
  <c r="C103" i="2"/>
  <c r="C105" i="2"/>
  <c r="C106" i="2"/>
  <c r="C107" i="2"/>
  <c r="C110" i="2"/>
  <c r="C112" i="2"/>
  <c r="C113" i="2"/>
  <c r="C114" i="2"/>
  <c r="S114" i="2" s="1"/>
  <c r="T114" i="2" s="1"/>
  <c r="U114" i="2" s="1"/>
  <c r="W116" i="4" s="1"/>
  <c r="C127" i="2"/>
  <c r="AS127" i="2" s="1"/>
  <c r="AT127" i="2" s="1"/>
  <c r="AU127" i="2" s="1"/>
  <c r="AB129" i="4" s="1"/>
  <c r="C128" i="2"/>
  <c r="C129" i="2"/>
  <c r="C130" i="2"/>
  <c r="C131" i="2"/>
  <c r="C149" i="2"/>
  <c r="C150" i="2"/>
  <c r="C151" i="2"/>
  <c r="C167" i="2"/>
  <c r="C168" i="2"/>
  <c r="C169" i="2"/>
  <c r="C172" i="2"/>
  <c r="C173" i="2"/>
  <c r="C174" i="2"/>
  <c r="C175" i="2"/>
  <c r="C176" i="2"/>
  <c r="C177" i="2"/>
  <c r="AS172" i="2" s="1"/>
  <c r="AT172" i="2" s="1"/>
  <c r="AU172" i="2" s="1"/>
  <c r="AB179" i="4" s="1"/>
  <c r="C42" i="2"/>
  <c r="C43" i="2"/>
  <c r="C46" i="2"/>
  <c r="C47" i="2"/>
  <c r="C48" i="2"/>
  <c r="C50" i="2"/>
  <c r="C4" i="2"/>
  <c r="AS4" i="2" s="1"/>
  <c r="AT4" i="2" s="1"/>
  <c r="AU4" i="2" s="1"/>
  <c r="AB6" i="4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1" i="2" s="1"/>
  <c r="I21" i="2" s="1"/>
  <c r="AD23" i="4" s="1"/>
  <c r="C22" i="2"/>
  <c r="C24" i="2"/>
  <c r="C28" i="2"/>
  <c r="C29" i="2"/>
  <c r="C30" i="2"/>
  <c r="C31" i="2"/>
  <c r="C32" i="2"/>
  <c r="C33" i="2"/>
  <c r="C34" i="2"/>
  <c r="C35" i="2"/>
  <c r="C36" i="2"/>
  <c r="C39" i="2"/>
  <c r="C40" i="2"/>
  <c r="C41" i="2"/>
  <c r="C3" i="2"/>
  <c r="AD5" i="5"/>
  <c r="AE5" i="5" s="1"/>
  <c r="AF5" i="5" s="1"/>
  <c r="AI5" i="5" s="1"/>
  <c r="AD10" i="5"/>
  <c r="AE10" i="5" s="1"/>
  <c r="AF10" i="5" s="1"/>
  <c r="AI10" i="5" s="1"/>
  <c r="AD11" i="5"/>
  <c r="AE11" i="5" s="1"/>
  <c r="AF11" i="5" s="1"/>
  <c r="AI11" i="5" s="1"/>
  <c r="AD12" i="5"/>
  <c r="AE12" i="5" s="1"/>
  <c r="AF12" i="5" s="1"/>
  <c r="AD13" i="5"/>
  <c r="AE13" i="5" s="1"/>
  <c r="AF13" i="5" s="1"/>
  <c r="AD14" i="5"/>
  <c r="AE14" i="5" s="1"/>
  <c r="AF14" i="5" s="1"/>
  <c r="AG14" i="5" s="1"/>
  <c r="V16" i="4" s="1"/>
  <c r="AD18" i="5"/>
  <c r="AE18" i="5" s="1"/>
  <c r="AF18" i="5" s="1"/>
  <c r="AD19" i="5"/>
  <c r="AE19" i="5"/>
  <c r="AF19" i="5" s="1"/>
  <c r="AG19" i="5" s="1"/>
  <c r="V21" i="4" s="1"/>
  <c r="AD20" i="5"/>
  <c r="AE20" i="5" s="1"/>
  <c r="AF20" i="5" s="1"/>
  <c r="AI20" i="5" s="1"/>
  <c r="AD22" i="5"/>
  <c r="AE22" i="5" s="1"/>
  <c r="AF22" i="5" s="1"/>
  <c r="AI22" i="5" s="1"/>
  <c r="AD29" i="5"/>
  <c r="AE29" i="5" s="1"/>
  <c r="AF29" i="5" s="1"/>
  <c r="AD34" i="5"/>
  <c r="AE34" i="5" s="1"/>
  <c r="AF34" i="5" s="1"/>
  <c r="AD39" i="5"/>
  <c r="AE39" i="5" s="1"/>
  <c r="AF39" i="5" s="1"/>
  <c r="AI39" i="5" s="1"/>
  <c r="AE42" i="5"/>
  <c r="AF42" i="5" s="1"/>
  <c r="AI42" i="5" s="1"/>
  <c r="AD47" i="5"/>
  <c r="AE47" i="5" s="1"/>
  <c r="AF47" i="5" s="1"/>
  <c r="AG47" i="5" s="1"/>
  <c r="V49" i="4" s="1"/>
  <c r="AD50" i="5"/>
  <c r="AE50" i="5" s="1"/>
  <c r="AF50" i="5" s="1"/>
  <c r="AG50" i="5" s="1"/>
  <c r="V52" i="4" s="1"/>
  <c r="AD51" i="5"/>
  <c r="AE51" i="5" s="1"/>
  <c r="AF51" i="5" s="1"/>
  <c r="AD58" i="5"/>
  <c r="AE58" i="5" s="1"/>
  <c r="AF58" i="5" s="1"/>
  <c r="AI58" i="5" s="1"/>
  <c r="AD59" i="5"/>
  <c r="AE59" i="5" s="1"/>
  <c r="AF59" i="5" s="1"/>
  <c r="AG59" i="5" s="1"/>
  <c r="V61" i="4" s="1"/>
  <c r="AD60" i="5"/>
  <c r="AE60" i="5" s="1"/>
  <c r="AF60" i="5" s="1"/>
  <c r="AD61" i="5"/>
  <c r="AE61" i="5" s="1"/>
  <c r="AF61" i="5" s="1"/>
  <c r="AD62" i="5"/>
  <c r="AE62" i="5" s="1"/>
  <c r="AF62" i="5" s="1"/>
  <c r="AD66" i="5"/>
  <c r="AE66" i="5" s="1"/>
  <c r="AF66" i="5" s="1"/>
  <c r="AD67" i="5"/>
  <c r="AE67" i="5" s="1"/>
  <c r="AF67" i="5" s="1"/>
  <c r="AG67" i="5" s="1"/>
  <c r="V69" i="4" s="1"/>
  <c r="AD69" i="5"/>
  <c r="AE69" i="5" s="1"/>
  <c r="AF69" i="5" s="1"/>
  <c r="AD70" i="5"/>
  <c r="AE70" i="5" s="1"/>
  <c r="AF70" i="5" s="1"/>
  <c r="AG70" i="5" s="1"/>
  <c r="V72" i="4" s="1"/>
  <c r="AD75" i="5"/>
  <c r="AE75" i="5" s="1"/>
  <c r="AF75" i="5" s="1"/>
  <c r="AD76" i="5"/>
  <c r="AE76" i="5" s="1"/>
  <c r="AF76" i="5" s="1"/>
  <c r="AG76" i="5" s="1"/>
  <c r="V78" i="4" s="1"/>
  <c r="AD78" i="5"/>
  <c r="AE78" i="5" s="1"/>
  <c r="AF78" i="5" s="1"/>
  <c r="AD83" i="5"/>
  <c r="AE83" i="5" s="1"/>
  <c r="AF83" i="5" s="1"/>
  <c r="AG83" i="5" s="1"/>
  <c r="V85" i="4" s="1"/>
  <c r="AD84" i="5"/>
  <c r="AE84" i="5" s="1"/>
  <c r="AF84" i="5" s="1"/>
  <c r="AI84" i="5" s="1"/>
  <c r="AD85" i="5"/>
  <c r="AE85" i="5" s="1"/>
  <c r="AF85" i="5" s="1"/>
  <c r="AG85" i="5" s="1"/>
  <c r="V87" i="4" s="1"/>
  <c r="AD87" i="5"/>
  <c r="AE87" i="5" s="1"/>
  <c r="AF87" i="5" s="1"/>
  <c r="AI87" i="5" s="1"/>
  <c r="AD91" i="5"/>
  <c r="AE91" i="5" s="1"/>
  <c r="AF91" i="5" s="1"/>
  <c r="AG91" i="5" s="1"/>
  <c r="V93" i="4" s="1"/>
  <c r="AD92" i="5"/>
  <c r="AE92" i="5" s="1"/>
  <c r="AF92" i="5" s="1"/>
  <c r="AD93" i="5"/>
  <c r="AE93" i="5" s="1"/>
  <c r="AF93" i="5" s="1"/>
  <c r="AG93" i="5" s="1"/>
  <c r="V95" i="4" s="1"/>
  <c r="AD96" i="5"/>
  <c r="AE96" i="5" s="1"/>
  <c r="AF96" i="5" s="1"/>
  <c r="AD98" i="5"/>
  <c r="AE98" i="5" s="1"/>
  <c r="AF98" i="5" s="1"/>
  <c r="AD100" i="5"/>
  <c r="AE100" i="5" s="1"/>
  <c r="AF100" i="5" s="1"/>
  <c r="AG100" i="5" s="1"/>
  <c r="V102" i="4" s="1"/>
  <c r="AD102" i="5"/>
  <c r="AE102" i="5" s="1"/>
  <c r="AF102" i="5" s="1"/>
  <c r="AD105" i="5"/>
  <c r="AE105" i="5" s="1"/>
  <c r="AF105" i="5" s="1"/>
  <c r="AD106" i="5"/>
  <c r="AE106" i="5" s="1"/>
  <c r="AF106" i="5" s="1"/>
  <c r="AD113" i="5"/>
  <c r="AE113" i="5" s="1"/>
  <c r="AF113" i="5" s="1"/>
  <c r="AI113" i="5" s="1"/>
  <c r="AD114" i="5"/>
  <c r="AE114" i="5" s="1"/>
  <c r="AF114" i="5" s="1"/>
  <c r="AD127" i="5"/>
  <c r="AE127" i="5" s="1"/>
  <c r="AF127" i="5" s="1"/>
  <c r="AD129" i="5"/>
  <c r="AE129" i="5" s="1"/>
  <c r="AF129" i="5" s="1"/>
  <c r="AG129" i="5" s="1"/>
  <c r="V131" i="4" s="1"/>
  <c r="AD168" i="5"/>
  <c r="AE168" i="5" s="1"/>
  <c r="AF168" i="5" s="1"/>
  <c r="AG168" i="5" s="1"/>
  <c r="V170" i="4" s="1"/>
  <c r="AD174" i="5"/>
  <c r="AE174" i="5" s="1"/>
  <c r="AF174" i="5" s="1"/>
  <c r="AI174" i="5" s="1"/>
  <c r="AD175" i="5"/>
  <c r="AE175" i="5" s="1"/>
  <c r="AF175" i="5" s="1"/>
  <c r="AD177" i="5"/>
  <c r="AE177" i="5" s="1"/>
  <c r="AF177" i="5" s="1"/>
  <c r="W5" i="5"/>
  <c r="X5" i="5"/>
  <c r="Y5" i="5" s="1"/>
  <c r="W7" i="5"/>
  <c r="X7" i="5" s="1"/>
  <c r="Y7" i="5" s="1"/>
  <c r="W10" i="5"/>
  <c r="X10" i="5" s="1"/>
  <c r="Y10" i="5" s="1"/>
  <c r="W13" i="5"/>
  <c r="X13" i="5" s="1"/>
  <c r="Y13" i="5" s="1"/>
  <c r="Z13" i="5" s="1"/>
  <c r="U15" i="4" s="1"/>
  <c r="W16" i="5"/>
  <c r="X16" i="5" s="1"/>
  <c r="Y16" i="5" s="1"/>
  <c r="AB16" i="5" s="1"/>
  <c r="W18" i="5"/>
  <c r="X18" i="5" s="1"/>
  <c r="Y18" i="5" s="1"/>
  <c r="Z18" i="5" s="1"/>
  <c r="U20" i="4" s="1"/>
  <c r="W22" i="5"/>
  <c r="X22" i="5" s="1"/>
  <c r="Y22" i="5" s="1"/>
  <c r="AB22" i="5" s="1"/>
  <c r="W31" i="5"/>
  <c r="X31" i="5" s="1"/>
  <c r="Y31" i="5" s="1"/>
  <c r="W34" i="5"/>
  <c r="X34" i="5" s="1"/>
  <c r="Y34" i="5" s="1"/>
  <c r="W36" i="5"/>
  <c r="X36" i="5" s="1"/>
  <c r="Y36" i="5" s="1"/>
  <c r="Z36" i="5" s="1"/>
  <c r="U38" i="4" s="1"/>
  <c r="W41" i="5"/>
  <c r="X41" i="5" s="1"/>
  <c r="Y41" i="5" s="1"/>
  <c r="W42" i="5"/>
  <c r="X42" i="5" s="1"/>
  <c r="Y42" i="5" s="1"/>
  <c r="W47" i="5"/>
  <c r="X47" i="5" s="1"/>
  <c r="Y47" i="5" s="1"/>
  <c r="W48" i="5"/>
  <c r="X48" i="5" s="1"/>
  <c r="Y48" i="5" s="1"/>
  <c r="W51" i="5"/>
  <c r="X51" i="5" s="1"/>
  <c r="Y51" i="5" s="1"/>
  <c r="W56" i="5"/>
  <c r="X56" i="5" s="1"/>
  <c r="Y56" i="5" s="1"/>
  <c r="AB56" i="5" s="1"/>
  <c r="W57" i="5"/>
  <c r="X57" i="5" s="1"/>
  <c r="Y57" i="5" s="1"/>
  <c r="AB57" i="5" s="1"/>
  <c r="W59" i="5"/>
  <c r="X59" i="5" s="1"/>
  <c r="Y59" i="5" s="1"/>
  <c r="AB59" i="5" s="1"/>
  <c r="W66" i="5"/>
  <c r="X66" i="5" s="1"/>
  <c r="Y66" i="5" s="1"/>
  <c r="AB66" i="5" s="1"/>
  <c r="W69" i="5"/>
  <c r="X69" i="5" s="1"/>
  <c r="Y69" i="5" s="1"/>
  <c r="Z69" i="5" s="1"/>
  <c r="U71" i="4" s="1"/>
  <c r="W72" i="5"/>
  <c r="X72" i="5" s="1"/>
  <c r="Y72" i="5" s="1"/>
  <c r="W74" i="5"/>
  <c r="X74" i="5" s="1"/>
  <c r="Y74" i="5" s="1"/>
  <c r="W77" i="5"/>
  <c r="X77" i="5" s="1"/>
  <c r="Y77" i="5" s="1"/>
  <c r="Z77" i="5" s="1"/>
  <c r="U79" i="4" s="1"/>
  <c r="W81" i="5"/>
  <c r="X81" i="5" s="1"/>
  <c r="Y81" i="5" s="1"/>
  <c r="W86" i="5"/>
  <c r="X86" i="5" s="1"/>
  <c r="Y86" i="5" s="1"/>
  <c r="Z86" i="5" s="1"/>
  <c r="U88" i="4" s="1"/>
  <c r="W89" i="5"/>
  <c r="X89" i="5" s="1"/>
  <c r="Y89" i="5" s="1"/>
  <c r="W91" i="5"/>
  <c r="X91" i="5" s="1"/>
  <c r="Y91" i="5" s="1"/>
  <c r="W94" i="5"/>
  <c r="X94" i="5" s="1"/>
  <c r="Y94" i="5" s="1"/>
  <c r="W97" i="5"/>
  <c r="X97" i="5" s="1"/>
  <c r="Y97" i="5" s="1"/>
  <c r="Z97" i="5" s="1"/>
  <c r="U99" i="4" s="1"/>
  <c r="W99" i="5"/>
  <c r="X99" i="5" s="1"/>
  <c r="Y99" i="5" s="1"/>
  <c r="W101" i="5"/>
  <c r="X101" i="5" s="1"/>
  <c r="Y101" i="5" s="1"/>
  <c r="Z101" i="5" s="1"/>
  <c r="U103" i="4" s="1"/>
  <c r="W103" i="5"/>
  <c r="X103" i="5" s="1"/>
  <c r="Y103" i="5" s="1"/>
  <c r="W105" i="5"/>
  <c r="X105" i="5" s="1"/>
  <c r="Y105" i="5" s="1"/>
  <c r="W106" i="5"/>
  <c r="X106" i="5" s="1"/>
  <c r="Y106" i="5" s="1"/>
  <c r="Z106" i="5" s="1"/>
  <c r="U108" i="4" s="1"/>
  <c r="W110" i="5"/>
  <c r="X110" i="5" s="1"/>
  <c r="Y110" i="5" s="1"/>
  <c r="W113" i="5"/>
  <c r="X113" i="5" s="1"/>
  <c r="Y113" i="5" s="1"/>
  <c r="W129" i="5"/>
  <c r="X129" i="5" s="1"/>
  <c r="Y129" i="5" s="1"/>
  <c r="Z129" i="5" s="1"/>
  <c r="U131" i="4" s="1"/>
  <c r="W130" i="5"/>
  <c r="X130" i="5" s="1"/>
  <c r="Y130" i="5" s="1"/>
  <c r="Z130" i="5" s="1"/>
  <c r="U132" i="4" s="1"/>
  <c r="W149" i="5"/>
  <c r="X149" i="5" s="1"/>
  <c r="Y149" i="5" s="1"/>
  <c r="AB149" i="5" s="1"/>
  <c r="W151" i="5"/>
  <c r="X151" i="5" s="1"/>
  <c r="Y151" i="5" s="1"/>
  <c r="AB151" i="5" s="1"/>
  <c r="W173" i="5"/>
  <c r="X173" i="5" s="1"/>
  <c r="Y173" i="5" s="1"/>
  <c r="W176" i="5"/>
  <c r="X176" i="5" s="1"/>
  <c r="Y176" i="5" s="1"/>
  <c r="W177" i="5"/>
  <c r="X177" i="5" s="1"/>
  <c r="Y177" i="5" s="1"/>
  <c r="P4" i="5"/>
  <c r="Q4" i="5" s="1"/>
  <c r="R4" i="5" s="1"/>
  <c r="P5" i="5"/>
  <c r="Q5" i="5" s="1"/>
  <c r="R5" i="5" s="1"/>
  <c r="U5" i="5" s="1"/>
  <c r="P7" i="5"/>
  <c r="Q7" i="5" s="1"/>
  <c r="R7" i="5" s="1"/>
  <c r="P10" i="5"/>
  <c r="Q10" i="5" s="1"/>
  <c r="R10" i="5" s="1"/>
  <c r="P12" i="5"/>
  <c r="Q12" i="5" s="1"/>
  <c r="R12" i="5" s="1"/>
  <c r="P13" i="5"/>
  <c r="Q13" i="5" s="1"/>
  <c r="R13" i="5" s="1"/>
  <c r="P15" i="5"/>
  <c r="Q15" i="5" s="1"/>
  <c r="R15" i="5" s="1"/>
  <c r="U15" i="5" s="1"/>
  <c r="P16" i="5"/>
  <c r="Q16" i="5" s="1"/>
  <c r="R16" i="5" s="1"/>
  <c r="P18" i="5"/>
  <c r="Q18" i="5" s="1"/>
  <c r="R18" i="5" s="1"/>
  <c r="P20" i="5"/>
  <c r="Q20" i="5" s="1"/>
  <c r="R20" i="5" s="1"/>
  <c r="U20" i="5" s="1"/>
  <c r="P21" i="5"/>
  <c r="Q21" i="5" s="1"/>
  <c r="R21" i="5" s="1"/>
  <c r="P22" i="5"/>
  <c r="Q22" i="5" s="1"/>
  <c r="R22" i="5" s="1"/>
  <c r="S22" i="5" s="1"/>
  <c r="S24" i="4" s="1"/>
  <c r="P28" i="5"/>
  <c r="Q28" i="5" s="1"/>
  <c r="R28" i="5" s="1"/>
  <c r="S28" i="5" s="1"/>
  <c r="S30" i="4" s="1"/>
  <c r="P29" i="5"/>
  <c r="Q29" i="5" s="1"/>
  <c r="R29" i="5" s="1"/>
  <c r="P30" i="5"/>
  <c r="Q30" i="5" s="1"/>
  <c r="R30" i="5" s="1"/>
  <c r="S30" i="5" s="1"/>
  <c r="S32" i="4" s="1"/>
  <c r="P31" i="5"/>
  <c r="Q31" i="5" s="1"/>
  <c r="R31" i="5" s="1"/>
  <c r="P32" i="5"/>
  <c r="Q32" i="5" s="1"/>
  <c r="R32" i="5" s="1"/>
  <c r="P33" i="5"/>
  <c r="Q33" i="5" s="1"/>
  <c r="R33" i="5" s="1"/>
  <c r="S33" i="5" s="1"/>
  <c r="S35" i="4" s="1"/>
  <c r="P34" i="5"/>
  <c r="Q34" i="5" s="1"/>
  <c r="R34" i="5" s="1"/>
  <c r="S34" i="5" s="1"/>
  <c r="S36" i="4" s="1"/>
  <c r="P39" i="5"/>
  <c r="Q39" i="5" s="1"/>
  <c r="R39" i="5" s="1"/>
  <c r="P40" i="5"/>
  <c r="Q40" i="5" s="1"/>
  <c r="R40" i="5" s="1"/>
  <c r="P41" i="5"/>
  <c r="Q41" i="5" s="1"/>
  <c r="R41" i="5" s="1"/>
  <c r="S41" i="5" s="1"/>
  <c r="S43" i="4" s="1"/>
  <c r="P42" i="5"/>
  <c r="Q42" i="5" s="1"/>
  <c r="R42" i="5" s="1"/>
  <c r="U42" i="5" s="1"/>
  <c r="P46" i="5"/>
  <c r="Q46" i="5" s="1"/>
  <c r="R46" i="5" s="1"/>
  <c r="P48" i="5"/>
  <c r="Q48" i="5" s="1"/>
  <c r="R48" i="5" s="1"/>
  <c r="P50" i="5"/>
  <c r="Q50" i="5" s="1"/>
  <c r="R50" i="5" s="1"/>
  <c r="S50" i="5" s="1"/>
  <c r="S52" i="4" s="1"/>
  <c r="P56" i="5"/>
  <c r="Q56" i="5" s="1"/>
  <c r="R56" i="5" s="1"/>
  <c r="S56" i="5" s="1"/>
  <c r="S58" i="4" s="1"/>
  <c r="P58" i="5"/>
  <c r="Q58" i="5" s="1"/>
  <c r="R58" i="5" s="1"/>
  <c r="P61" i="5"/>
  <c r="Q61" i="5" s="1"/>
  <c r="R61" i="5" s="1"/>
  <c r="S61" i="5" s="1"/>
  <c r="S63" i="4" s="1"/>
  <c r="P63" i="5"/>
  <c r="Q63" i="5" s="1"/>
  <c r="R63" i="5" s="1"/>
  <c r="P64" i="5"/>
  <c r="Q64" i="5" s="1"/>
  <c r="R64" i="5" s="1"/>
  <c r="P65" i="5"/>
  <c r="Q65" i="5" s="1"/>
  <c r="R65" i="5" s="1"/>
  <c r="P68" i="5"/>
  <c r="Q68" i="5" s="1"/>
  <c r="R68" i="5" s="1"/>
  <c r="S68" i="5" s="1"/>
  <c r="S70" i="4" s="1"/>
  <c r="P69" i="5"/>
  <c r="Q69" i="5" s="1"/>
  <c r="R69" i="5" s="1"/>
  <c r="P70" i="5"/>
  <c r="Q70" i="5" s="1"/>
  <c r="R70" i="5" s="1"/>
  <c r="P72" i="5"/>
  <c r="Q72" i="5" s="1"/>
  <c r="R72" i="5" s="1"/>
  <c r="P73" i="5"/>
  <c r="Q73" i="5"/>
  <c r="R73" i="5" s="1"/>
  <c r="P76" i="5"/>
  <c r="Q76" i="5" s="1"/>
  <c r="R76" i="5" s="1"/>
  <c r="S76" i="5" s="1"/>
  <c r="S78" i="4" s="1"/>
  <c r="P77" i="5"/>
  <c r="Q77" i="5" s="1"/>
  <c r="R77" i="5" s="1"/>
  <c r="P79" i="5"/>
  <c r="Q79" i="5" s="1"/>
  <c r="R79" i="5" s="1"/>
  <c r="S79" i="5" s="1"/>
  <c r="S81" i="4" s="1"/>
  <c r="P81" i="5"/>
  <c r="Q81" i="5" s="1"/>
  <c r="R81" i="5" s="1"/>
  <c r="S81" i="5" s="1"/>
  <c r="P83" i="5"/>
  <c r="Q83" i="5" s="1"/>
  <c r="R83" i="5" s="1"/>
  <c r="U83" i="5" s="1"/>
  <c r="P85" i="5"/>
  <c r="Q85" i="5" s="1"/>
  <c r="R85" i="5" s="1"/>
  <c r="U85" i="5" s="1"/>
  <c r="P86" i="5"/>
  <c r="Q86" i="5" s="1"/>
  <c r="R86" i="5" s="1"/>
  <c r="P89" i="5"/>
  <c r="Q89" i="5" s="1"/>
  <c r="R89" i="5" s="1"/>
  <c r="S89" i="5" s="1"/>
  <c r="S91" i="4" s="1"/>
  <c r="P91" i="5"/>
  <c r="Q91" i="5" s="1"/>
  <c r="R91" i="5" s="1"/>
  <c r="P93" i="5"/>
  <c r="Q93" i="5" s="1"/>
  <c r="R93" i="5" s="1"/>
  <c r="P94" i="5"/>
  <c r="Q94" i="5" s="1"/>
  <c r="R94" i="5" s="1"/>
  <c r="P96" i="5"/>
  <c r="Q96" i="5" s="1"/>
  <c r="R96" i="5" s="1"/>
  <c r="S96" i="5" s="1"/>
  <c r="P97" i="5"/>
  <c r="Q97" i="5" s="1"/>
  <c r="R97" i="5" s="1"/>
  <c r="P98" i="5"/>
  <c r="Q98" i="5" s="1"/>
  <c r="R98" i="5" s="1"/>
  <c r="S98" i="5" s="1"/>
  <c r="S100" i="4" s="1"/>
  <c r="P99" i="5"/>
  <c r="Q99" i="5" s="1"/>
  <c r="R99" i="5" s="1"/>
  <c r="U99" i="5" s="1"/>
  <c r="P100" i="5"/>
  <c r="Q100" i="5" s="1"/>
  <c r="R100" i="5" s="1"/>
  <c r="U100" i="5" s="1"/>
  <c r="P106" i="5"/>
  <c r="Q106" i="5" s="1"/>
  <c r="R106" i="5" s="1"/>
  <c r="P112" i="5"/>
  <c r="Q112" i="5" s="1"/>
  <c r="R112" i="5" s="1"/>
  <c r="U112" i="5" s="1"/>
  <c r="P127" i="5"/>
  <c r="Q127" i="5" s="1"/>
  <c r="R127" i="5" s="1"/>
  <c r="P129" i="5"/>
  <c r="Q129" i="5" s="1"/>
  <c r="R129" i="5" s="1"/>
  <c r="P131" i="5"/>
  <c r="Q131" i="5" s="1"/>
  <c r="R131" i="5" s="1"/>
  <c r="P150" i="5"/>
  <c r="Q150" i="5" s="1"/>
  <c r="R150" i="5" s="1"/>
  <c r="P167" i="5"/>
  <c r="Q167" i="5" s="1"/>
  <c r="R167" i="5" s="1"/>
  <c r="P168" i="5"/>
  <c r="Q168" i="5" s="1"/>
  <c r="R168" i="5" s="1"/>
  <c r="S168" i="5" s="1"/>
  <c r="S170" i="4" s="1"/>
  <c r="P169" i="5"/>
  <c r="Q169" i="5" s="1"/>
  <c r="R169" i="5"/>
  <c r="S169" i="5" s="1"/>
  <c r="S171" i="4" s="1"/>
  <c r="P174" i="5"/>
  <c r="Q174" i="5" s="1"/>
  <c r="R174" i="5" s="1"/>
  <c r="P176" i="5"/>
  <c r="Q176" i="5" s="1"/>
  <c r="R176" i="5" s="1"/>
  <c r="U176" i="5" s="1"/>
  <c r="P3" i="5"/>
  <c r="Q3" i="5" s="1"/>
  <c r="R3" i="5" s="1"/>
  <c r="S3" i="5" s="1"/>
  <c r="S5" i="4" s="1"/>
  <c r="I4" i="5"/>
  <c r="J4" i="5" s="1"/>
  <c r="K4" i="5" s="1"/>
  <c r="I6" i="5"/>
  <c r="J6" i="5" s="1"/>
  <c r="K6" i="5" s="1"/>
  <c r="I7" i="5"/>
  <c r="J7" i="5" s="1"/>
  <c r="K7" i="5" s="1"/>
  <c r="L7" i="5" s="1"/>
  <c r="R9" i="4" s="1"/>
  <c r="I9" i="5"/>
  <c r="J9" i="5" s="1"/>
  <c r="K9" i="5" s="1"/>
  <c r="L9" i="5" s="1"/>
  <c r="R11" i="4" s="1"/>
  <c r="I10" i="5"/>
  <c r="J10" i="5" s="1"/>
  <c r="K10" i="5" s="1"/>
  <c r="L10" i="5" s="1"/>
  <c r="R12" i="4" s="1"/>
  <c r="I12" i="5"/>
  <c r="J12" i="5" s="1"/>
  <c r="K12" i="5" s="1"/>
  <c r="L12" i="5" s="1"/>
  <c r="R14" i="4" s="1"/>
  <c r="I13" i="5"/>
  <c r="J13" i="5" s="1"/>
  <c r="K13" i="5" s="1"/>
  <c r="I15" i="5"/>
  <c r="J15" i="5" s="1"/>
  <c r="K15" i="5" s="1"/>
  <c r="I17" i="5"/>
  <c r="J17" i="5" s="1"/>
  <c r="K17" i="5" s="1"/>
  <c r="I19" i="5"/>
  <c r="J19" i="5" s="1"/>
  <c r="K19" i="5" s="1"/>
  <c r="I20" i="5"/>
  <c r="J20" i="5" s="1"/>
  <c r="K20" i="5" s="1"/>
  <c r="I21" i="5"/>
  <c r="J21" i="5" s="1"/>
  <c r="K21" i="5" s="1"/>
  <c r="I24" i="5"/>
  <c r="J24" i="5" s="1"/>
  <c r="K24" i="5" s="1"/>
  <c r="I28" i="5"/>
  <c r="J28" i="5" s="1"/>
  <c r="K28" i="5" s="1"/>
  <c r="I30" i="5"/>
  <c r="J30" i="5" s="1"/>
  <c r="K30" i="5" s="1"/>
  <c r="L30" i="5" s="1"/>
  <c r="R32" i="4" s="1"/>
  <c r="I31" i="5"/>
  <c r="J31" i="5" s="1"/>
  <c r="K31" i="5" s="1"/>
  <c r="I33" i="5"/>
  <c r="J33" i="5" s="1"/>
  <c r="K33" i="5" s="1"/>
  <c r="L33" i="5" s="1"/>
  <c r="R35" i="4" s="1"/>
  <c r="I35" i="5"/>
  <c r="J35" i="5" s="1"/>
  <c r="K35" i="5" s="1"/>
  <c r="I36" i="5"/>
  <c r="J36" i="5" s="1"/>
  <c r="K36" i="5" s="1"/>
  <c r="L36" i="5" s="1"/>
  <c r="R38" i="4" s="1"/>
  <c r="I39" i="5"/>
  <c r="J39" i="5" s="1"/>
  <c r="K39" i="5" s="1"/>
  <c r="I41" i="5"/>
  <c r="J41" i="5" s="1"/>
  <c r="K41" i="5" s="1"/>
  <c r="L41" i="5" s="1"/>
  <c r="R43" i="4" s="1"/>
  <c r="I42" i="5"/>
  <c r="J42" i="5" s="1"/>
  <c r="K42" i="5" s="1"/>
  <c r="L42" i="5" s="1"/>
  <c r="R44" i="4" s="1"/>
  <c r="I43" i="5"/>
  <c r="J43" i="5" s="1"/>
  <c r="K43" i="5" s="1"/>
  <c r="I47" i="5"/>
  <c r="J47" i="5" s="1"/>
  <c r="K47" i="5" s="1"/>
  <c r="I48" i="5"/>
  <c r="J48" i="5" s="1"/>
  <c r="K48" i="5" s="1"/>
  <c r="I50" i="5"/>
  <c r="J50" i="5" s="1"/>
  <c r="K50" i="5" s="1"/>
  <c r="I51" i="5"/>
  <c r="J51" i="5" s="1"/>
  <c r="K51" i="5" s="1"/>
  <c r="I56" i="5"/>
  <c r="J56" i="5" s="1"/>
  <c r="K56" i="5" s="1"/>
  <c r="N56" i="5" s="1"/>
  <c r="I57" i="5"/>
  <c r="J57" i="5" s="1"/>
  <c r="K57" i="5" s="1"/>
  <c r="I58" i="5"/>
  <c r="J58" i="5" s="1"/>
  <c r="K58" i="5" s="1"/>
  <c r="L58" i="5" s="1"/>
  <c r="R60" i="4" s="1"/>
  <c r="I59" i="5"/>
  <c r="J59" i="5" s="1"/>
  <c r="K59" i="5" s="1"/>
  <c r="I60" i="5"/>
  <c r="J60" i="5" s="1"/>
  <c r="K60" i="5"/>
  <c r="L60" i="5" s="1"/>
  <c r="R62" i="4" s="1"/>
  <c r="I61" i="5"/>
  <c r="J61" i="5" s="1"/>
  <c r="K61" i="5" s="1"/>
  <c r="I65" i="5"/>
  <c r="J65" i="5" s="1"/>
  <c r="K65" i="5"/>
  <c r="N65" i="5" s="1"/>
  <c r="I66" i="5"/>
  <c r="J66" i="5" s="1"/>
  <c r="K66" i="5" s="1"/>
  <c r="I67" i="5"/>
  <c r="J67" i="5" s="1"/>
  <c r="K67" i="5" s="1"/>
  <c r="L67" i="5" s="1"/>
  <c r="R69" i="4" s="1"/>
  <c r="I68" i="5"/>
  <c r="J68" i="5" s="1"/>
  <c r="K68" i="5" s="1"/>
  <c r="I69" i="5"/>
  <c r="J69" i="5" s="1"/>
  <c r="K69" i="5" s="1"/>
  <c r="L69" i="5" s="1"/>
  <c r="R71" i="4" s="1"/>
  <c r="I73" i="5"/>
  <c r="J73" i="5" s="1"/>
  <c r="K73" i="5" s="1"/>
  <c r="L73" i="5" s="1"/>
  <c r="R75" i="4" s="1"/>
  <c r="I74" i="5"/>
  <c r="J74" i="5" s="1"/>
  <c r="K74" i="5" s="1"/>
  <c r="I75" i="5"/>
  <c r="J75" i="5" s="1"/>
  <c r="K75" i="5" s="1"/>
  <c r="I77" i="5"/>
  <c r="J77" i="5" s="1"/>
  <c r="K77" i="5" s="1"/>
  <c r="N77" i="5" s="1"/>
  <c r="I83" i="5"/>
  <c r="J83" i="5"/>
  <c r="K83" i="5" s="1"/>
  <c r="I84" i="5"/>
  <c r="J84" i="5" s="1"/>
  <c r="K84" i="5" s="1"/>
  <c r="I85" i="5"/>
  <c r="J85" i="5" s="1"/>
  <c r="K85" i="5" s="1"/>
  <c r="L85" i="5" s="1"/>
  <c r="R87" i="4" s="1"/>
  <c r="I86" i="5"/>
  <c r="J86" i="5" s="1"/>
  <c r="K86" i="5" s="1"/>
  <c r="N86" i="5" s="1"/>
  <c r="I90" i="5"/>
  <c r="J90" i="5" s="1"/>
  <c r="K90" i="5" s="1"/>
  <c r="I91" i="5"/>
  <c r="J91" i="5" s="1"/>
  <c r="K91" i="5" s="1"/>
  <c r="I92" i="5"/>
  <c r="J92" i="5" s="1"/>
  <c r="K92" i="5" s="1"/>
  <c r="L92" i="5" s="1"/>
  <c r="R94" i="4" s="1"/>
  <c r="I93" i="5"/>
  <c r="J93" i="5" s="1"/>
  <c r="K93" i="5" s="1"/>
  <c r="L93" i="5" s="1"/>
  <c r="R95" i="4" s="1"/>
  <c r="I94" i="5"/>
  <c r="J94" i="5" s="1"/>
  <c r="K94" i="5" s="1"/>
  <c r="I97" i="5"/>
  <c r="J97" i="5" s="1"/>
  <c r="K97" i="5" s="1"/>
  <c r="I99" i="5"/>
  <c r="J99" i="5" s="1"/>
  <c r="K99" i="5" s="1"/>
  <c r="I101" i="5"/>
  <c r="J101" i="5" s="1"/>
  <c r="K101" i="5" s="1"/>
  <c r="N101" i="5" s="1"/>
  <c r="I102" i="5"/>
  <c r="J102" i="5" s="1"/>
  <c r="K102" i="5" s="1"/>
  <c r="L102" i="5" s="1"/>
  <c r="R104" i="4" s="1"/>
  <c r="I103" i="5"/>
  <c r="J103" i="5" s="1"/>
  <c r="K103" i="5" s="1"/>
  <c r="L103" i="5" s="1"/>
  <c r="R105" i="4" s="1"/>
  <c r="I110" i="5"/>
  <c r="J110" i="5" s="1"/>
  <c r="K110" i="5" s="1"/>
  <c r="L110" i="5" s="1"/>
  <c r="R112" i="4" s="1"/>
  <c r="I113" i="5"/>
  <c r="J113" i="5" s="1"/>
  <c r="K113" i="5" s="1"/>
  <c r="I127" i="5"/>
  <c r="J127" i="5" s="1"/>
  <c r="K127" i="5" s="1"/>
  <c r="N127" i="5" s="1"/>
  <c r="I128" i="5"/>
  <c r="J128" i="5" s="1"/>
  <c r="K128" i="5" s="1"/>
  <c r="I129" i="5"/>
  <c r="J129" i="5" s="1"/>
  <c r="K129" i="5" s="1"/>
  <c r="I131" i="5"/>
  <c r="J131" i="5" s="1"/>
  <c r="K131" i="5" s="1"/>
  <c r="L131" i="5" s="1"/>
  <c r="R133" i="4" s="1"/>
  <c r="I151" i="5"/>
  <c r="J151" i="5"/>
  <c r="K151" i="5" s="1"/>
  <c r="L151" i="5" s="1"/>
  <c r="R149" i="4" s="1"/>
  <c r="R168" i="4"/>
  <c r="I167" i="5"/>
  <c r="J167" i="5" s="1"/>
  <c r="K167" i="5" s="1"/>
  <c r="L167" i="5" s="1"/>
  <c r="R169" i="4" s="1"/>
  <c r="I174" i="5"/>
  <c r="J174" i="5" s="1"/>
  <c r="K174" i="5" s="1"/>
  <c r="L174" i="5" s="1"/>
  <c r="R176" i="4" s="1"/>
  <c r="I175" i="5"/>
  <c r="J175" i="5" s="1"/>
  <c r="K175" i="5" s="1"/>
  <c r="I176" i="5"/>
  <c r="J176" i="5" s="1"/>
  <c r="K176" i="5" s="1"/>
  <c r="B5" i="5"/>
  <c r="C5" i="5" s="1"/>
  <c r="D5" i="5" s="1"/>
  <c r="B6" i="5"/>
  <c r="C6" i="5" s="1"/>
  <c r="D6" i="5" s="1"/>
  <c r="B7" i="5"/>
  <c r="C7" i="5" s="1"/>
  <c r="D7" i="5" s="1"/>
  <c r="G7" i="5" s="1"/>
  <c r="B9" i="5"/>
  <c r="C9" i="5" s="1"/>
  <c r="D9" i="5" s="1"/>
  <c r="G9" i="5" s="1"/>
  <c r="B10" i="5"/>
  <c r="C10" i="5" s="1"/>
  <c r="D10" i="5" s="1"/>
  <c r="G10" i="5" s="1"/>
  <c r="B12" i="5"/>
  <c r="C12" i="5" s="1"/>
  <c r="D12" i="5" s="1"/>
  <c r="G12" i="5" s="1"/>
  <c r="B14" i="5"/>
  <c r="C14" i="5"/>
  <c r="D14" i="5" s="1"/>
  <c r="B15" i="5"/>
  <c r="C15" i="5" s="1"/>
  <c r="D15" i="5" s="1"/>
  <c r="B16" i="5"/>
  <c r="C16" i="5" s="1"/>
  <c r="D16" i="5" s="1"/>
  <c r="C17" i="5"/>
  <c r="D17" i="5" s="1"/>
  <c r="G17" i="5" s="1"/>
  <c r="B18" i="5"/>
  <c r="C18" i="5" s="1"/>
  <c r="D18" i="5" s="1"/>
  <c r="B21" i="5"/>
  <c r="C21" i="5" s="1"/>
  <c r="D21" i="5" s="1"/>
  <c r="B22" i="5"/>
  <c r="C22" i="5" s="1"/>
  <c r="D22" i="5" s="1"/>
  <c r="G22" i="5" s="1"/>
  <c r="B24" i="5"/>
  <c r="C24" i="5" s="1"/>
  <c r="D24" i="5" s="1"/>
  <c r="B28" i="5"/>
  <c r="C28" i="5" s="1"/>
  <c r="D28" i="5" s="1"/>
  <c r="G28" i="5" s="1"/>
  <c r="B30" i="5"/>
  <c r="C30" i="5" s="1"/>
  <c r="D30" i="5" s="1"/>
  <c r="B32" i="5"/>
  <c r="C32" i="5" s="1"/>
  <c r="D32" i="5" s="1"/>
  <c r="B33" i="5"/>
  <c r="C33" i="5" s="1"/>
  <c r="D33" i="5" s="1"/>
  <c r="G33" i="5" s="1"/>
  <c r="B35" i="5"/>
  <c r="C35" i="5" s="1"/>
  <c r="D35" i="5" s="1"/>
  <c r="G35" i="5" s="1"/>
  <c r="B36" i="5"/>
  <c r="C36" i="5" s="1"/>
  <c r="D36" i="5" s="1"/>
  <c r="E36" i="5" s="1"/>
  <c r="T38" i="4" s="1"/>
  <c r="C40" i="5"/>
  <c r="D40" i="5" s="1"/>
  <c r="G40" i="5" s="1"/>
  <c r="B41" i="5"/>
  <c r="C41" i="5" s="1"/>
  <c r="D41" i="5" s="1"/>
  <c r="B42" i="5"/>
  <c r="C42" i="5" s="1"/>
  <c r="D42" i="5" s="1"/>
  <c r="G42" i="5" s="1"/>
  <c r="B46" i="5"/>
  <c r="C46" i="5" s="1"/>
  <c r="D46" i="5" s="1"/>
  <c r="B47" i="5"/>
  <c r="C47" i="5" s="1"/>
  <c r="D47" i="5" s="1"/>
  <c r="B48" i="5"/>
  <c r="C48" i="5" s="1"/>
  <c r="D48" i="5" s="1"/>
  <c r="B50" i="5"/>
  <c r="C50" i="5" s="1"/>
  <c r="D50" i="5" s="1"/>
  <c r="B52" i="5"/>
  <c r="C52" i="5" s="1"/>
  <c r="D52" i="5" s="1"/>
  <c r="G52" i="5" s="1"/>
  <c r="B57" i="5"/>
  <c r="C57" i="5" s="1"/>
  <c r="D57" i="5" s="1"/>
  <c r="B58" i="5"/>
  <c r="C58" i="5" s="1"/>
  <c r="D58" i="5" s="1"/>
  <c r="G58" i="5" s="1"/>
  <c r="B60" i="5"/>
  <c r="C60" i="5" s="1"/>
  <c r="D60" i="5" s="1"/>
  <c r="G60" i="5" s="1"/>
  <c r="B63" i="5"/>
  <c r="C63" i="5" s="1"/>
  <c r="D63" i="5" s="1"/>
  <c r="B64" i="5"/>
  <c r="C64" i="5" s="1"/>
  <c r="D64" i="5" s="1"/>
  <c r="G64" i="5" s="1"/>
  <c r="B65" i="5"/>
  <c r="C65" i="5" s="1"/>
  <c r="D65" i="5" s="1"/>
  <c r="B68" i="5"/>
  <c r="C68" i="5" s="1"/>
  <c r="D68" i="5" s="1"/>
  <c r="G68" i="5" s="1"/>
  <c r="B71" i="5"/>
  <c r="C71" i="5" s="1"/>
  <c r="D71" i="5" s="1"/>
  <c r="B72" i="5"/>
  <c r="C72" i="5" s="1"/>
  <c r="D72" i="5" s="1"/>
  <c r="G72" i="5" s="1"/>
  <c r="B73" i="5"/>
  <c r="C73" i="5" s="1"/>
  <c r="D73" i="5" s="1"/>
  <c r="B74" i="5"/>
  <c r="C74" i="5" s="1"/>
  <c r="D74" i="5" s="1"/>
  <c r="B76" i="5"/>
  <c r="C76" i="5" s="1"/>
  <c r="D76" i="5" s="1"/>
  <c r="G76" i="5" s="1"/>
  <c r="B78" i="5"/>
  <c r="C78" i="5" s="1"/>
  <c r="D78" i="5" s="1"/>
  <c r="G78" i="5" s="1"/>
  <c r="B79" i="5"/>
  <c r="C79" i="5" s="1"/>
  <c r="D79" i="5" s="1"/>
  <c r="B81" i="5"/>
  <c r="C81" i="5" s="1"/>
  <c r="D81" i="5" s="1"/>
  <c r="G81" i="5" s="1"/>
  <c r="B82" i="5"/>
  <c r="C82" i="5" s="1"/>
  <c r="D82" i="5" s="1"/>
  <c r="B83" i="5"/>
  <c r="C83" i="5" s="1"/>
  <c r="D83" i="5" s="1"/>
  <c r="B85" i="5"/>
  <c r="C85" i="5" s="1"/>
  <c r="D85" i="5" s="1"/>
  <c r="G85" i="5" s="1"/>
  <c r="B87" i="5"/>
  <c r="C87" i="5" s="1"/>
  <c r="D87" i="5" s="1"/>
  <c r="G87" i="5" s="1"/>
  <c r="B88" i="5"/>
  <c r="C88" i="5" s="1"/>
  <c r="D88" i="5" s="1"/>
  <c r="G88" i="5" s="1"/>
  <c r="B89" i="5"/>
  <c r="C89" i="5" s="1"/>
  <c r="D89" i="5" s="1"/>
  <c r="G89" i="5" s="1"/>
  <c r="B90" i="5"/>
  <c r="C90" i="5" s="1"/>
  <c r="D90" i="5" s="1"/>
  <c r="B91" i="5"/>
  <c r="C91" i="5" s="1"/>
  <c r="D91" i="5" s="1"/>
  <c r="G91" i="5" s="1"/>
  <c r="B93" i="5"/>
  <c r="C93" i="5" s="1"/>
  <c r="D93" i="5" s="1"/>
  <c r="B96" i="5"/>
  <c r="C96" i="5" s="1"/>
  <c r="D96" i="5" s="1"/>
  <c r="G96" i="5" s="1"/>
  <c r="B98" i="5"/>
  <c r="C98" i="5" s="1"/>
  <c r="D98" i="5" s="1"/>
  <c r="G98" i="5" s="1"/>
  <c r="B99" i="5"/>
  <c r="C99" i="5" s="1"/>
  <c r="D99" i="5" s="1"/>
  <c r="G99" i="5" s="1"/>
  <c r="B100" i="5"/>
  <c r="C100" i="5"/>
  <c r="D100" i="5" s="1"/>
  <c r="B102" i="5"/>
  <c r="C102" i="5" s="1"/>
  <c r="D102" i="5" s="1"/>
  <c r="G102" i="5" s="1"/>
  <c r="B106" i="5"/>
  <c r="C106" i="5" s="1"/>
  <c r="D106" i="5" s="1"/>
  <c r="G106" i="5" s="1"/>
  <c r="B112" i="5"/>
  <c r="C112" i="5" s="1"/>
  <c r="D112" i="5" s="1"/>
  <c r="G112" i="5" s="1"/>
  <c r="B114" i="5"/>
  <c r="C114" i="5" s="1"/>
  <c r="D114" i="5" s="1"/>
  <c r="G114" i="5" s="1"/>
  <c r="B128" i="5"/>
  <c r="C128" i="5" s="1"/>
  <c r="D128" i="5" s="1"/>
  <c r="B130" i="5"/>
  <c r="C130" i="5" s="1"/>
  <c r="D130" i="5" s="1"/>
  <c r="G130" i="5" s="1"/>
  <c r="B131" i="5"/>
  <c r="C131" i="5" s="1"/>
  <c r="D131" i="5" s="1"/>
  <c r="G131" i="5" s="1"/>
  <c r="B150" i="5"/>
  <c r="C150" i="5" s="1"/>
  <c r="D150" i="5" s="1"/>
  <c r="E150" i="5" s="1"/>
  <c r="T152" i="4" s="1"/>
  <c r="B151" i="5"/>
  <c r="C151" i="5" s="1"/>
  <c r="D151" i="5" s="1"/>
  <c r="G162" i="5"/>
  <c r="B167" i="5"/>
  <c r="C167" i="5" s="1"/>
  <c r="D167" i="5" s="1"/>
  <c r="G167" i="5" s="1"/>
  <c r="B169" i="5"/>
  <c r="C169" i="5" s="1"/>
  <c r="D169" i="5" s="1"/>
  <c r="G169" i="5" s="1"/>
  <c r="B172" i="5"/>
  <c r="C172" i="5" s="1"/>
  <c r="D172" i="5" s="1"/>
  <c r="B173" i="5"/>
  <c r="C173" i="5" s="1"/>
  <c r="D173" i="5" s="1"/>
  <c r="B175" i="5"/>
  <c r="C175" i="5" s="1"/>
  <c r="D175" i="5" s="1"/>
  <c r="G175" i="5" s="1"/>
  <c r="B176" i="5"/>
  <c r="C176" i="5" s="1"/>
  <c r="D176" i="5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J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AC24" i="4" s="1"/>
  <c r="B24" i="1"/>
  <c r="C24" i="1" s="1"/>
  <c r="D24" i="1" s="1"/>
  <c r="E24" i="1" s="1"/>
  <c r="F24" i="1" s="1"/>
  <c r="B28" i="1"/>
  <c r="C28" i="1" s="1"/>
  <c r="D28" i="1" s="1"/>
  <c r="E28" i="1" s="1"/>
  <c r="F28" i="1" s="1"/>
  <c r="I28" i="1" s="1"/>
  <c r="B29" i="1"/>
  <c r="C29" i="1" s="1"/>
  <c r="D29" i="1" s="1"/>
  <c r="E29" i="1" s="1"/>
  <c r="F29" i="1" s="1"/>
  <c r="I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J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AC37" i="4" s="1"/>
  <c r="B36" i="1"/>
  <c r="C36" i="1" s="1"/>
  <c r="D36" i="1" s="1"/>
  <c r="E36" i="1" s="1"/>
  <c r="F36" i="1" s="1"/>
  <c r="B39" i="1"/>
  <c r="C39" i="1" s="1"/>
  <c r="D39" i="1" s="1"/>
  <c r="E39" i="1" s="1"/>
  <c r="F39" i="1" s="1"/>
  <c r="J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I42" i="1" s="1"/>
  <c r="B43" i="1"/>
  <c r="C43" i="1" s="1"/>
  <c r="D43" i="1" s="1"/>
  <c r="E43" i="1" s="1"/>
  <c r="F43" i="1" s="1"/>
  <c r="B46" i="1"/>
  <c r="C46" i="1" s="1"/>
  <c r="D46" i="1" s="1"/>
  <c r="E46" i="1" s="1"/>
  <c r="F46" i="1" s="1"/>
  <c r="B48" i="1"/>
  <c r="C48" i="1" s="1"/>
  <c r="D48" i="1" s="1"/>
  <c r="E48" i="1" s="1"/>
  <c r="F48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6" i="1"/>
  <c r="C56" i="1" s="1"/>
  <c r="D56" i="1" s="1"/>
  <c r="E56" i="1" s="1"/>
  <c r="F56" i="1" s="1"/>
  <c r="AC58" i="4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AC60" i="4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I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AC66" i="4" s="1"/>
  <c r="B65" i="1"/>
  <c r="C65" i="1" s="1"/>
  <c r="D65" i="1" s="1"/>
  <c r="E65" i="1" s="1"/>
  <c r="F65" i="1" s="1"/>
  <c r="AC67" i="4" s="1"/>
  <c r="B66" i="1"/>
  <c r="C66" i="1" s="1"/>
  <c r="D66" i="1" s="1"/>
  <c r="E66" i="1" s="1"/>
  <c r="F66" i="1" s="1"/>
  <c r="AC68" i="4" s="1"/>
  <c r="B67" i="1"/>
  <c r="C67" i="1" s="1"/>
  <c r="D67" i="1" s="1"/>
  <c r="E67" i="1" s="1"/>
  <c r="F67" i="1" s="1"/>
  <c r="B68" i="1"/>
  <c r="C68" i="1" s="1"/>
  <c r="D68" i="1" s="1"/>
  <c r="E68" i="1" s="1"/>
  <c r="F68" i="1" s="1"/>
  <c r="AC70" i="4" s="1"/>
  <c r="B75" i="1"/>
  <c r="C75" i="1" s="1"/>
  <c r="D75" i="1" s="1"/>
  <c r="E75" i="1" s="1"/>
  <c r="F75" i="1" s="1"/>
  <c r="I75" i="1" s="1"/>
  <c r="B76" i="1"/>
  <c r="C76" i="1" s="1"/>
  <c r="D76" i="1" s="1"/>
  <c r="E76" i="1" s="1"/>
  <c r="F76" i="1" s="1"/>
  <c r="AC78" i="4" s="1"/>
  <c r="B77" i="1"/>
  <c r="C77" i="1" s="1"/>
  <c r="D77" i="1" s="1"/>
  <c r="E77" i="1" s="1"/>
  <c r="F77" i="1" s="1"/>
  <c r="B79" i="1"/>
  <c r="C79" i="1" s="1"/>
  <c r="D79" i="1" s="1"/>
  <c r="E79" i="1" s="1"/>
  <c r="F79" i="1" s="1"/>
  <c r="B82" i="1"/>
  <c r="C82" i="1" s="1"/>
  <c r="D82" i="1" s="1"/>
  <c r="E82" i="1" s="1"/>
  <c r="F82" i="1" s="1"/>
  <c r="I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I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AC92" i="4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J93" i="1" s="1"/>
  <c r="B94" i="1"/>
  <c r="C94" i="1" s="1"/>
  <c r="D94" i="1" s="1"/>
  <c r="E94" i="1" s="1"/>
  <c r="F94" i="1" s="1"/>
  <c r="J94" i="1" s="1"/>
  <c r="B96" i="1"/>
  <c r="C96" i="1" s="1"/>
  <c r="D96" i="1" s="1"/>
  <c r="E96" i="1" s="1"/>
  <c r="F96" i="1" s="1"/>
  <c r="I96" i="1" s="1"/>
  <c r="B97" i="1"/>
  <c r="C97" i="1" s="1"/>
  <c r="D97" i="1" s="1"/>
  <c r="E97" i="1" s="1"/>
  <c r="F97" i="1" s="1"/>
  <c r="J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AC104" i="4" s="1"/>
  <c r="B103" i="1"/>
  <c r="C103" i="1" s="1"/>
  <c r="D103" i="1" s="1"/>
  <c r="E103" i="1" s="1"/>
  <c r="F103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B107" i="1"/>
  <c r="C107" i="1" s="1"/>
  <c r="D107" i="1" s="1"/>
  <c r="E107" i="1" s="1"/>
  <c r="F107" i="1" s="1"/>
  <c r="B110" i="1"/>
  <c r="C110" i="1" s="1"/>
  <c r="D110" i="1" s="1"/>
  <c r="E110" i="1" s="1"/>
  <c r="F110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 s="1"/>
  <c r="D114" i="1" s="1"/>
  <c r="E114" i="1" s="1"/>
  <c r="F114" i="1" s="1"/>
  <c r="I114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AC133" i="4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67" i="1"/>
  <c r="C167" i="1" s="1"/>
  <c r="D167" i="1" s="1"/>
  <c r="E167" i="1" s="1"/>
  <c r="F167" i="1" s="1"/>
  <c r="J167" i="1" s="1"/>
  <c r="B168" i="1"/>
  <c r="C168" i="1" s="1"/>
  <c r="D168" i="1" s="1"/>
  <c r="E168" i="1" s="1"/>
  <c r="F168" i="1" s="1"/>
  <c r="I168" i="1" s="1"/>
  <c r="B169" i="1"/>
  <c r="C169" i="1" s="1"/>
  <c r="D169" i="1" s="1"/>
  <c r="E169" i="1" s="1"/>
  <c r="F169" i="1" s="1"/>
  <c r="I169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J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J177" i="1" s="1"/>
  <c r="B4" i="1"/>
  <c r="C4" i="1" s="1"/>
  <c r="D4" i="1" s="1"/>
  <c r="E4" i="1" s="1"/>
  <c r="F4" i="1" s="1"/>
  <c r="AC6" i="4" s="1"/>
  <c r="B5" i="1"/>
  <c r="C5" i="1" s="1"/>
  <c r="D5" i="1" s="1"/>
  <c r="E5" i="1" s="1"/>
  <c r="F5" i="1" s="1"/>
  <c r="B3" i="1"/>
  <c r="C3" i="1" s="1"/>
  <c r="D3" i="1" s="1"/>
  <c r="E3" i="1" s="1"/>
  <c r="F3" i="1" s="1"/>
  <c r="G3" i="1" s="1"/>
  <c r="B4" i="2"/>
  <c r="B5" i="2"/>
  <c r="B6" i="2"/>
  <c r="AS6" i="2" s="1"/>
  <c r="AT6" i="2" s="1"/>
  <c r="AU6" i="2" s="1"/>
  <c r="AB8" i="4" s="1"/>
  <c r="B7" i="2"/>
  <c r="B8" i="2"/>
  <c r="B9" i="2"/>
  <c r="AS9" i="2" s="1"/>
  <c r="AT9" i="2" s="1"/>
  <c r="AU9" i="2" s="1"/>
  <c r="AB11" i="4" s="1"/>
  <c r="B10" i="2"/>
  <c r="B11" i="2"/>
  <c r="B12" i="2"/>
  <c r="B13" i="2"/>
  <c r="B14" i="2"/>
  <c r="B15" i="2"/>
  <c r="B16" i="2"/>
  <c r="B17" i="2"/>
  <c r="AS17" i="2" s="1"/>
  <c r="AT17" i="2" s="1"/>
  <c r="AU17" i="2" s="1"/>
  <c r="AB19" i="4" s="1"/>
  <c r="B18" i="2"/>
  <c r="B19" i="2"/>
  <c r="B20" i="2"/>
  <c r="B21" i="2"/>
  <c r="B22" i="2"/>
  <c r="AS22" i="2" s="1"/>
  <c r="AT22" i="2" s="1"/>
  <c r="AU22" i="2" s="1"/>
  <c r="AB24" i="4" s="1"/>
  <c r="B24" i="2"/>
  <c r="B28" i="2"/>
  <c r="B29" i="2"/>
  <c r="B30" i="2"/>
  <c r="B31" i="2"/>
  <c r="B32" i="2"/>
  <c r="B33" i="2"/>
  <c r="B34" i="2"/>
  <c r="AS34" i="2" s="1"/>
  <c r="AT34" i="2" s="1"/>
  <c r="AU34" i="2" s="1"/>
  <c r="AB36" i="4" s="1"/>
  <c r="B35" i="2"/>
  <c r="B36" i="2"/>
  <c r="B39" i="2"/>
  <c r="B40" i="2"/>
  <c r="B41" i="2"/>
  <c r="B42" i="2"/>
  <c r="AS42" i="2" s="1"/>
  <c r="AT42" i="2" s="1"/>
  <c r="AU42" i="2" s="1"/>
  <c r="AB44" i="4" s="1"/>
  <c r="B43" i="2"/>
  <c r="B46" i="2"/>
  <c r="B47" i="2"/>
  <c r="B48" i="2"/>
  <c r="B50" i="2"/>
  <c r="B51" i="2"/>
  <c r="B52" i="2"/>
  <c r="B54" i="2"/>
  <c r="B56" i="2"/>
  <c r="AS56" i="2" s="1"/>
  <c r="AT56" i="2" s="1"/>
  <c r="AU56" i="2" s="1"/>
  <c r="AB58" i="4" s="1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AS73" i="2" s="1"/>
  <c r="AT73" i="2" s="1"/>
  <c r="AU73" i="2" s="1"/>
  <c r="AB75" i="4" s="1"/>
  <c r="B74" i="2"/>
  <c r="B75" i="2"/>
  <c r="B76" i="2"/>
  <c r="B77" i="2"/>
  <c r="B78" i="2"/>
  <c r="B79" i="2"/>
  <c r="B81" i="2"/>
  <c r="B82" i="2"/>
  <c r="AS82" i="2" s="1"/>
  <c r="AT82" i="2" s="1"/>
  <c r="AU82" i="2" s="1"/>
  <c r="AB84" i="4" s="1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AS99" i="2" s="1"/>
  <c r="AT99" i="2" s="1"/>
  <c r="AU99" i="2" s="1"/>
  <c r="AB101" i="4" s="1"/>
  <c r="B100" i="2"/>
  <c r="B101" i="2"/>
  <c r="B102" i="2"/>
  <c r="B103" i="2"/>
  <c r="B105" i="2"/>
  <c r="B106" i="2"/>
  <c r="B107" i="2"/>
  <c r="B110" i="2"/>
  <c r="AS110" i="2" s="1"/>
  <c r="AT110" i="2" s="1"/>
  <c r="AU110" i="2" s="1"/>
  <c r="AB112" i="4" s="1"/>
  <c r="B112" i="2"/>
  <c r="B113" i="2"/>
  <c r="B114" i="2"/>
  <c r="B127" i="2"/>
  <c r="B128" i="2"/>
  <c r="B129" i="2"/>
  <c r="B130" i="2"/>
  <c r="B131" i="2"/>
  <c r="AS131" i="2" s="1"/>
  <c r="AT131" i="2" s="1"/>
  <c r="AU131" i="2" s="1"/>
  <c r="AB133" i="4" s="1"/>
  <c r="B149" i="2"/>
  <c r="B150" i="2"/>
  <c r="B151" i="2"/>
  <c r="B167" i="2"/>
  <c r="B168" i="2"/>
  <c r="B169" i="2"/>
  <c r="B172" i="2"/>
  <c r="B173" i="2"/>
  <c r="AS168" i="2" s="1"/>
  <c r="AT168" i="2" s="1"/>
  <c r="AU168" i="2" s="1"/>
  <c r="AB175" i="4" s="1"/>
  <c r="B174" i="2"/>
  <c r="B175" i="2"/>
  <c r="B176" i="2"/>
  <c r="B177" i="2"/>
  <c r="B3" i="2"/>
  <c r="AS4" i="5"/>
  <c r="AT4" i="5" s="1"/>
  <c r="AV4" i="5" s="1"/>
  <c r="AS5" i="5"/>
  <c r="AM97" i="5"/>
  <c r="AM98" i="5"/>
  <c r="AM99" i="5"/>
  <c r="AM100" i="5"/>
  <c r="AM101" i="5"/>
  <c r="AM102" i="5"/>
  <c r="AM103" i="5"/>
  <c r="AM105" i="5"/>
  <c r="AM106" i="5"/>
  <c r="AM109" i="5"/>
  <c r="AM110" i="5"/>
  <c r="AM112" i="5"/>
  <c r="AM113" i="5"/>
  <c r="AM114" i="5"/>
  <c r="AM115" i="5"/>
  <c r="AM127" i="5"/>
  <c r="AM128" i="5"/>
  <c r="AM129" i="5"/>
  <c r="AM130" i="5"/>
  <c r="AM131" i="5"/>
  <c r="AM132" i="5"/>
  <c r="AM133" i="5"/>
  <c r="AM134" i="5"/>
  <c r="AM137" i="5"/>
  <c r="AM140" i="5"/>
  <c r="AM143" i="5"/>
  <c r="AM146" i="5"/>
  <c r="AM149" i="5"/>
  <c r="AM150" i="5"/>
  <c r="AM151" i="5"/>
  <c r="AM152" i="5"/>
  <c r="AM153" i="5"/>
  <c r="AM154" i="5"/>
  <c r="AM155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33" i="5"/>
  <c r="AM34" i="5"/>
  <c r="AM35" i="5"/>
  <c r="AM36" i="5"/>
  <c r="AM39" i="5"/>
  <c r="AM40" i="5"/>
  <c r="AM41" i="5"/>
  <c r="AM42" i="5"/>
  <c r="AM43" i="5"/>
  <c r="AM46" i="5"/>
  <c r="AM47" i="5"/>
  <c r="AM48" i="5"/>
  <c r="AM50" i="5"/>
  <c r="AM51" i="5"/>
  <c r="AM52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6" i="5"/>
  <c r="AM5" i="5"/>
  <c r="AM6" i="5"/>
  <c r="AM7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4" i="5"/>
  <c r="AM28" i="5"/>
  <c r="AM29" i="5"/>
  <c r="AM30" i="5"/>
  <c r="AM31" i="5"/>
  <c r="AM32" i="5"/>
  <c r="AM4" i="5"/>
  <c r="B37" i="1"/>
  <c r="C37" i="1" s="1"/>
  <c r="D37" i="1" s="1"/>
  <c r="E37" i="1" s="1"/>
  <c r="F37" i="1" s="1"/>
  <c r="J37" i="1" s="1"/>
  <c r="B6" i="1"/>
  <c r="C6" i="1" s="1"/>
  <c r="D6" i="1" s="1"/>
  <c r="E6" i="1" s="1"/>
  <c r="F6" i="1" s="1"/>
  <c r="AC8" i="4" s="1"/>
  <c r="N7" i="4"/>
  <c r="B5" i="3"/>
  <c r="F5" i="3" s="1"/>
  <c r="O48" i="6"/>
  <c r="O49" i="4" s="1"/>
  <c r="N49" i="4"/>
  <c r="L49" i="4"/>
  <c r="AB8" i="5"/>
  <c r="B38" i="1"/>
  <c r="C38" i="1" s="1"/>
  <c r="D38" i="1" s="1"/>
  <c r="E38" i="1" s="1"/>
  <c r="F38" i="1" s="1"/>
  <c r="AG38" i="5"/>
  <c r="V40" i="4" s="1"/>
  <c r="AI38" i="5"/>
  <c r="AG56" i="5"/>
  <c r="V58" i="4" s="1"/>
  <c r="AI83" i="5"/>
  <c r="AG176" i="5"/>
  <c r="V178" i="4" s="1"/>
  <c r="AG17" i="5"/>
  <c r="V19" i="4" s="1"/>
  <c r="AG21" i="5"/>
  <c r="V23" i="4" s="1"/>
  <c r="AI30" i="5"/>
  <c r="AG30" i="5"/>
  <c r="V32" i="4" s="1"/>
  <c r="AI46" i="5"/>
  <c r="AG46" i="5"/>
  <c r="V48" i="4" s="1"/>
  <c r="AG64" i="5"/>
  <c r="V66" i="4" s="1"/>
  <c r="AI64" i="5"/>
  <c r="AG84" i="5"/>
  <c r="V86" i="4" s="1"/>
  <c r="AG113" i="5"/>
  <c r="V115" i="4" s="1"/>
  <c r="AB69" i="5"/>
  <c r="AB163" i="5"/>
  <c r="U167" i="4"/>
  <c r="AB165" i="5"/>
  <c r="AB6" i="5"/>
  <c r="Z39" i="5"/>
  <c r="U41" i="4" s="1"/>
  <c r="Z66" i="5"/>
  <c r="U68" i="4" s="1"/>
  <c r="Z96" i="5"/>
  <c r="U98" i="4" s="1"/>
  <c r="U168" i="4"/>
  <c r="AB166" i="5"/>
  <c r="S66" i="5"/>
  <c r="S68" i="4" s="1"/>
  <c r="U66" i="5"/>
  <c r="S83" i="5"/>
  <c r="S85" i="4" s="1"/>
  <c r="U173" i="5"/>
  <c r="U177" i="5"/>
  <c r="S10" i="5"/>
  <c r="S12" i="4" s="1"/>
  <c r="U10" i="5"/>
  <c r="U14" i="5"/>
  <c r="S151" i="5"/>
  <c r="S153" i="4" s="1"/>
  <c r="N11" i="5"/>
  <c r="N22" i="5"/>
  <c r="N33" i="5"/>
  <c r="N63" i="5"/>
  <c r="N112" i="5"/>
  <c r="N165" i="5"/>
  <c r="N166" i="5"/>
  <c r="N174" i="5"/>
  <c r="E99" i="5"/>
  <c r="E12" i="5"/>
  <c r="T14" i="4" s="1"/>
  <c r="E10" i="5"/>
  <c r="T12" i="4" s="1"/>
  <c r="T164" i="4"/>
  <c r="E127" i="5"/>
  <c r="M129" i="4" s="1"/>
  <c r="E56" i="5"/>
  <c r="T58" i="4" s="1"/>
  <c r="E33" i="5"/>
  <c r="AC13" i="4"/>
  <c r="AC166" i="4"/>
  <c r="I164" i="1"/>
  <c r="J164" i="1"/>
  <c r="G164" i="1"/>
  <c r="M164" i="4"/>
  <c r="P36" i="5"/>
  <c r="Q36" i="5" s="1"/>
  <c r="R36" i="5" s="1"/>
  <c r="D29" i="2"/>
  <c r="F29" i="2" s="1"/>
  <c r="S181" i="5"/>
  <c r="S183" i="4" s="1"/>
  <c r="O89" i="4"/>
  <c r="O95" i="4"/>
  <c r="F114" i="2"/>
  <c r="AS15" i="2"/>
  <c r="AT15" i="2" s="1"/>
  <c r="AU15" i="2" s="1"/>
  <c r="AB17" i="4" s="1"/>
  <c r="E14" i="2"/>
  <c r="L47" i="4"/>
  <c r="O46" i="6"/>
  <c r="S157" i="3"/>
  <c r="S156" i="3"/>
  <c r="F93" i="3"/>
  <c r="AB122" i="5"/>
  <c r="O114" i="4"/>
  <c r="F29" i="3"/>
  <c r="F19" i="2"/>
  <c r="X19" i="2" s="1"/>
  <c r="F15" i="2"/>
  <c r="AL15" i="2" s="1"/>
  <c r="AN15" i="2" s="1"/>
  <c r="AO15" i="2" s="1"/>
  <c r="AP15" i="2" s="1"/>
  <c r="AA17" i="4" s="1"/>
  <c r="F170" i="2"/>
  <c r="Q170" i="2" s="1"/>
  <c r="E130" i="5"/>
  <c r="T132" i="4" s="1"/>
  <c r="U182" i="5"/>
  <c r="S182" i="5"/>
  <c r="S184" i="4" s="1"/>
  <c r="BA42" i="9"/>
  <c r="AS54" i="2"/>
  <c r="AT54" i="2" s="1"/>
  <c r="AU54" i="2" s="1"/>
  <c r="AB56" i="4" s="1"/>
  <c r="H54" i="2"/>
  <c r="J103" i="3"/>
  <c r="AC185" i="4"/>
  <c r="J183" i="1"/>
  <c r="R162" i="4"/>
  <c r="R167" i="4"/>
  <c r="E133" i="5"/>
  <c r="M135" i="4" s="1"/>
  <c r="G133" i="5"/>
  <c r="AI115" i="5"/>
  <c r="L54" i="5"/>
  <c r="R56" i="4" s="1"/>
  <c r="N54" i="5"/>
  <c r="J153" i="1"/>
  <c r="I153" i="1"/>
  <c r="AB111" i="5"/>
  <c r="F143" i="2"/>
  <c r="X143" i="2" s="1"/>
  <c r="AS175" i="2"/>
  <c r="AT175" i="2" s="1"/>
  <c r="AU175" i="2" s="1"/>
  <c r="AB183" i="4" s="1"/>
  <c r="F111" i="2"/>
  <c r="Z54" i="5"/>
  <c r="U56" i="4"/>
  <c r="AB54" i="5"/>
  <c r="U153" i="5"/>
  <c r="F133" i="2"/>
  <c r="F153" i="2"/>
  <c r="AB119" i="5"/>
  <c r="N5" i="5"/>
  <c r="L107" i="5"/>
  <c r="R109" i="4" s="1"/>
  <c r="N58" i="5"/>
  <c r="U164" i="5"/>
  <c r="S166" i="4"/>
  <c r="AI76" i="5"/>
  <c r="AG22" i="5"/>
  <c r="V24" i="4" s="1"/>
  <c r="L37" i="5"/>
  <c r="R39" i="4" s="1"/>
  <c r="U184" i="5"/>
  <c r="AS88" i="2"/>
  <c r="AT88" i="2" s="1"/>
  <c r="AU88" i="2" s="1"/>
  <c r="AB90" i="4" s="1"/>
  <c r="AS71" i="2"/>
  <c r="AT71" i="2" s="1"/>
  <c r="AU71" i="2" s="1"/>
  <c r="AB73" i="4" s="1"/>
  <c r="L169" i="5"/>
  <c r="R171" i="4" s="1"/>
  <c r="N169" i="5"/>
  <c r="S15" i="5"/>
  <c r="S17" i="4" s="1"/>
  <c r="AJ42" i="9"/>
  <c r="AG164" i="5"/>
  <c r="V161" i="4" s="1"/>
  <c r="C11" i="3"/>
  <c r="F11" i="3" s="1"/>
  <c r="M42" i="9"/>
  <c r="AI42" i="9"/>
  <c r="AD42" i="9"/>
  <c r="BO42" i="9"/>
  <c r="AN42" i="9"/>
  <c r="AG42" i="9"/>
  <c r="BF42" i="9"/>
  <c r="AE42" i="9"/>
  <c r="BG42" i="9"/>
  <c r="BC42" i="9"/>
  <c r="T42" i="9"/>
  <c r="AV42" i="9"/>
  <c r="AO42" i="9"/>
  <c r="AC42" i="9"/>
  <c r="AU42" i="9"/>
  <c r="AT42" i="9"/>
  <c r="BS42" i="9"/>
  <c r="AR42" i="9"/>
  <c r="BD42" i="9"/>
  <c r="AY42" i="9"/>
  <c r="AK42" i="9"/>
  <c r="AZ42" i="9"/>
  <c r="BB42" i="9"/>
  <c r="Z42" i="9"/>
  <c r="BP42" i="9"/>
  <c r="BE42" i="9"/>
  <c r="BW42" i="9"/>
  <c r="R42" i="9"/>
  <c r="BX42" i="9"/>
  <c r="BJ42" i="9"/>
  <c r="AX42" i="9"/>
  <c r="BT42" i="9"/>
  <c r="BM42" i="9"/>
  <c r="BI42" i="9"/>
  <c r="BN42" i="9"/>
  <c r="N42" i="9"/>
  <c r="G42" i="9"/>
  <c r="X42" i="9"/>
  <c r="Q42" i="9"/>
  <c r="BH42" i="9"/>
  <c r="E42" i="9"/>
  <c r="BQ42" i="9"/>
  <c r="K42" i="9"/>
  <c r="W42" i="9"/>
  <c r="AQ42" i="9"/>
  <c r="Y42" i="9"/>
  <c r="AH42" i="9"/>
  <c r="G46" i="5"/>
  <c r="E46" i="5"/>
  <c r="AB35" i="5"/>
  <c r="AG68" i="5"/>
  <c r="V70" i="4" s="1"/>
  <c r="AI68" i="5"/>
  <c r="C18" i="3"/>
  <c r="I42" i="9"/>
  <c r="Z22" i="5"/>
  <c r="U24" i="4" s="1"/>
  <c r="AI59" i="5"/>
  <c r="I35" i="1"/>
  <c r="G35" i="1"/>
  <c r="N30" i="5"/>
  <c r="S92" i="5"/>
  <c r="S94" i="4" s="1"/>
  <c r="AI82" i="5"/>
  <c r="L81" i="5"/>
  <c r="N81" i="5"/>
  <c r="Z78" i="5"/>
  <c r="U80" i="4" s="1"/>
  <c r="AB78" i="5"/>
  <c r="AI73" i="5"/>
  <c r="AG73" i="5"/>
  <c r="V75" i="4" s="1"/>
  <c r="L72" i="5"/>
  <c r="R74" i="4" s="1"/>
  <c r="N72" i="5"/>
  <c r="S67" i="5"/>
  <c r="S69" i="4" s="1"/>
  <c r="U67" i="5"/>
  <c r="Z62" i="5"/>
  <c r="U64" i="4" s="1"/>
  <c r="AB62" i="5"/>
  <c r="G61" i="5"/>
  <c r="E61" i="5"/>
  <c r="Z52" i="5"/>
  <c r="U54" i="4" s="1"/>
  <c r="AB52" i="5"/>
  <c r="G51" i="5"/>
  <c r="E51" i="5"/>
  <c r="T53" i="4" s="1"/>
  <c r="Z40" i="5"/>
  <c r="U42" i="4" s="1"/>
  <c r="AB40" i="5"/>
  <c r="G39" i="5"/>
  <c r="E39" i="5"/>
  <c r="M41" i="4" s="1"/>
  <c r="S37" i="5"/>
  <c r="S39" i="4" s="1"/>
  <c r="U37" i="5"/>
  <c r="AI35" i="5"/>
  <c r="AG35" i="5"/>
  <c r="V37" i="4" s="1"/>
  <c r="Z32" i="5"/>
  <c r="U34" i="4" s="1"/>
  <c r="AB32" i="5"/>
  <c r="G31" i="5"/>
  <c r="E31" i="5"/>
  <c r="T33" i="4" s="1"/>
  <c r="AG24" i="5"/>
  <c r="V26" i="4" s="1"/>
  <c r="AI24" i="5"/>
  <c r="S19" i="5"/>
  <c r="S21" i="4" s="1"/>
  <c r="U19" i="5"/>
  <c r="L16" i="5"/>
  <c r="R18" i="4" s="1"/>
  <c r="N16" i="5"/>
  <c r="AB14" i="5"/>
  <c r="G13" i="5"/>
  <c r="E13" i="5"/>
  <c r="M15" i="4" s="1"/>
  <c r="P42" i="9"/>
  <c r="G90" i="3"/>
  <c r="I90" i="3" s="1"/>
  <c r="F90" i="3"/>
  <c r="Z150" i="5"/>
  <c r="U152" i="4" s="1"/>
  <c r="AB150" i="5"/>
  <c r="N132" i="5"/>
  <c r="L132" i="5"/>
  <c r="R134" i="4" s="1"/>
  <c r="U113" i="5"/>
  <c r="BV42" i="9"/>
  <c r="I90" i="1"/>
  <c r="J90" i="1"/>
  <c r="AG97" i="5"/>
  <c r="V99" i="4" s="1"/>
  <c r="AG11" i="5"/>
  <c r="V13" i="4" s="1"/>
  <c r="BR42" i="9"/>
  <c r="J3" i="1"/>
  <c r="J130" i="1"/>
  <c r="I57" i="1"/>
  <c r="AC35" i="4"/>
  <c r="N89" i="5"/>
  <c r="AG77" i="5"/>
  <c r="V79" i="4" s="1"/>
  <c r="F42" i="9"/>
  <c r="F67" i="2"/>
  <c r="F175" i="2"/>
  <c r="Q175" i="2" s="1"/>
  <c r="F102" i="2"/>
  <c r="F98" i="2"/>
  <c r="F93" i="2"/>
  <c r="Q93" i="2" s="1"/>
  <c r="F89" i="2"/>
  <c r="F85" i="2"/>
  <c r="AL85" i="2" s="1"/>
  <c r="F81" i="2"/>
  <c r="X81" i="2" s="1"/>
  <c r="F76" i="2"/>
  <c r="F72" i="2"/>
  <c r="X72" i="2" s="1"/>
  <c r="F57" i="2"/>
  <c r="S44" i="9"/>
  <c r="U166" i="5"/>
  <c r="F142" i="2"/>
  <c r="AE142" i="2" s="1"/>
  <c r="S168" i="4"/>
  <c r="AB164" i="5"/>
  <c r="U166" i="4"/>
  <c r="AI166" i="5"/>
  <c r="V168" i="4"/>
  <c r="O67" i="4"/>
  <c r="O6" i="4"/>
  <c r="G36" i="5"/>
  <c r="AG60" i="5"/>
  <c r="V62" i="4" s="1"/>
  <c r="AI60" i="5"/>
  <c r="S38" i="5"/>
  <c r="S40" i="4" s="1"/>
  <c r="S87" i="5"/>
  <c r="S89" i="4" s="1"/>
  <c r="U87" i="5"/>
  <c r="M134" i="4"/>
  <c r="Z113" i="5"/>
  <c r="U115" i="4" s="1"/>
  <c r="AB113" i="5"/>
  <c r="U165" i="4"/>
  <c r="Z146" i="5"/>
  <c r="U148" i="4" s="1"/>
  <c r="AB179" i="5"/>
  <c r="E75" i="5"/>
  <c r="U22" i="5"/>
  <c r="AB87" i="5"/>
  <c r="AB13" i="5"/>
  <c r="AG90" i="5"/>
  <c r="V92" i="4" s="1"/>
  <c r="AI70" i="5"/>
  <c r="E29" i="5"/>
  <c r="T31" i="4" s="1"/>
  <c r="U3" i="5"/>
  <c r="AB168" i="5"/>
  <c r="AG88" i="5"/>
  <c r="V90" i="4" s="1"/>
  <c r="AI6" i="5"/>
  <c r="E183" i="5"/>
  <c r="M185" i="4" s="1"/>
  <c r="E42" i="5"/>
  <c r="T44" i="4" s="1"/>
  <c r="E84" i="5"/>
  <c r="N110" i="5"/>
  <c r="U62" i="5"/>
  <c r="AB24" i="5"/>
  <c r="AG99" i="5"/>
  <c r="V101" i="4" s="1"/>
  <c r="AI134" i="5"/>
  <c r="M132" i="4"/>
  <c r="N87" i="5"/>
  <c r="AG167" i="5"/>
  <c r="V169" i="4" s="1"/>
  <c r="U170" i="5"/>
  <c r="AB181" i="5"/>
  <c r="E116" i="5"/>
  <c r="T118" i="4" s="1"/>
  <c r="Z120" i="5"/>
  <c r="U122" i="4" s="1"/>
  <c r="G155" i="3"/>
  <c r="I155" i="3" s="1"/>
  <c r="K155" i="3" s="1"/>
  <c r="S153" i="3"/>
  <c r="O155" i="4" s="1"/>
  <c r="F107" i="2"/>
  <c r="AL107" i="2" s="1"/>
  <c r="G179" i="1"/>
  <c r="J12" i="1"/>
  <c r="U105" i="5"/>
  <c r="AB84" i="5"/>
  <c r="M186" i="4"/>
  <c r="S134" i="5"/>
  <c r="S136" i="4" s="1"/>
  <c r="U179" i="5"/>
  <c r="AI129" i="5"/>
  <c r="E85" i="5"/>
  <c r="M87" i="4" s="1"/>
  <c r="Z91" i="5"/>
  <c r="U93" i="4" s="1"/>
  <c r="AB91" i="5"/>
  <c r="AI48" i="5"/>
  <c r="AG48" i="5"/>
  <c r="V50" i="4" s="1"/>
  <c r="AB137" i="5"/>
  <c r="Z137" i="5"/>
  <c r="U139" i="4" s="1"/>
  <c r="L101" i="5"/>
  <c r="R103" i="4" s="1"/>
  <c r="L6" i="5"/>
  <c r="R8" i="4" s="1"/>
  <c r="N6" i="5"/>
  <c r="S73" i="5"/>
  <c r="S75" i="4" s="1"/>
  <c r="U73" i="5"/>
  <c r="S65" i="5"/>
  <c r="S67" i="4" s="1"/>
  <c r="U65" i="5"/>
  <c r="Z100" i="5"/>
  <c r="U102" i="4"/>
  <c r="AB100" i="5"/>
  <c r="Z31" i="5"/>
  <c r="U33" i="4" s="1"/>
  <c r="AB31" i="5"/>
  <c r="G132" i="1"/>
  <c r="I132" i="1"/>
  <c r="J132" i="1"/>
  <c r="AG153" i="5"/>
  <c r="V155" i="4" s="1"/>
  <c r="AI153" i="5"/>
  <c r="L152" i="5"/>
  <c r="R150" i="4" s="1"/>
  <c r="N152" i="5"/>
  <c r="AG150" i="5"/>
  <c r="V152" i="4" s="1"/>
  <c r="AI150" i="5"/>
  <c r="AB67" i="5"/>
  <c r="L113" i="5"/>
  <c r="R115" i="4" s="1"/>
  <c r="N113" i="5"/>
  <c r="Z167" i="5"/>
  <c r="U169" i="4" s="1"/>
  <c r="AB167" i="5"/>
  <c r="E166" i="5"/>
  <c r="M163" i="4" s="1"/>
  <c r="G155" i="5"/>
  <c r="E155" i="5"/>
  <c r="M157" i="4" s="1"/>
  <c r="AG9" i="5"/>
  <c r="V11" i="4" s="1"/>
  <c r="AI9" i="5"/>
  <c r="X165" i="2"/>
  <c r="AL165" i="2"/>
  <c r="AE165" i="2"/>
  <c r="T113" i="4"/>
  <c r="L68" i="5"/>
  <c r="R70" i="4" s="1"/>
  <c r="N68" i="5"/>
  <c r="L59" i="5"/>
  <c r="R61" i="4" s="1"/>
  <c r="N59" i="5"/>
  <c r="S13" i="5"/>
  <c r="S15" i="4" s="1"/>
  <c r="U13" i="5"/>
  <c r="Z60" i="5"/>
  <c r="U62" i="4" s="1"/>
  <c r="AI52" i="5"/>
  <c r="U133" i="5"/>
  <c r="S133" i="5"/>
  <c r="S135" i="4" s="1"/>
  <c r="L109" i="5"/>
  <c r="R111" i="4" s="1"/>
  <c r="N109" i="5"/>
  <c r="L106" i="5"/>
  <c r="R108" i="4" s="1"/>
  <c r="N106" i="5"/>
  <c r="L98" i="5"/>
  <c r="R100" i="4" s="1"/>
  <c r="N98" i="5"/>
  <c r="N95" i="5"/>
  <c r="L95" i="5"/>
  <c r="R97" i="4" s="1"/>
  <c r="AB85" i="5"/>
  <c r="Z85" i="5"/>
  <c r="U87" i="4" s="1"/>
  <c r="S82" i="5"/>
  <c r="S84" i="4" s="1"/>
  <c r="U82" i="5"/>
  <c r="L70" i="5"/>
  <c r="R72" i="4" s="1"/>
  <c r="N70" i="5"/>
  <c r="AI63" i="5"/>
  <c r="AG63" i="5"/>
  <c r="V65" i="4" s="1"/>
  <c r="G59" i="5"/>
  <c r="E49" i="5"/>
  <c r="G49" i="5"/>
  <c r="S47" i="5"/>
  <c r="S49" i="4" s="1"/>
  <c r="U47" i="5"/>
  <c r="AG41" i="5"/>
  <c r="V43" i="4" s="1"/>
  <c r="L40" i="5"/>
  <c r="R42" i="4" s="1"/>
  <c r="N40" i="5"/>
  <c r="U35" i="5"/>
  <c r="AG33" i="5"/>
  <c r="V35" i="4" s="1"/>
  <c r="L32" i="5"/>
  <c r="R34" i="4" s="1"/>
  <c r="N32" i="5"/>
  <c r="S24" i="5"/>
  <c r="S26" i="4" s="1"/>
  <c r="AB21" i="5"/>
  <c r="AG15" i="5"/>
  <c r="V17" i="4" s="1"/>
  <c r="Z20" i="5"/>
  <c r="U22" i="4" s="1"/>
  <c r="AB20" i="5"/>
  <c r="AG139" i="5"/>
  <c r="V141" i="4" s="1"/>
  <c r="AI139" i="5"/>
  <c r="L175" i="5"/>
  <c r="R177" i="4" s="1"/>
  <c r="N175" i="5"/>
  <c r="Z11" i="5"/>
  <c r="U13" i="4" s="1"/>
  <c r="AB11" i="5"/>
  <c r="AG98" i="5"/>
  <c r="V100" i="4" s="1"/>
  <c r="AI98" i="5"/>
  <c r="F66" i="2"/>
  <c r="H66" i="2" s="1"/>
  <c r="I66" i="2" s="1"/>
  <c r="AI171" i="5"/>
  <c r="AG171" i="5"/>
  <c r="V173" i="4" s="1"/>
  <c r="L133" i="5"/>
  <c r="R135" i="4" s="1"/>
  <c r="AG131" i="5"/>
  <c r="V133" i="4" s="1"/>
  <c r="AI131" i="5"/>
  <c r="S114" i="5"/>
  <c r="S116" i="4" s="1"/>
  <c r="U114" i="5"/>
  <c r="U150" i="4"/>
  <c r="AS47" i="2"/>
  <c r="AT47" i="2" s="1"/>
  <c r="AU47" i="2" s="1"/>
  <c r="AB49" i="4" s="1"/>
  <c r="AS49" i="2"/>
  <c r="AT49" i="2" s="1"/>
  <c r="AU49" i="2" s="1"/>
  <c r="AB51" i="4" s="1"/>
  <c r="O31" i="4"/>
  <c r="O18" i="4"/>
  <c r="F148" i="2"/>
  <c r="AS152" i="2"/>
  <c r="AT152" i="2" s="1"/>
  <c r="AU152" i="2" s="1"/>
  <c r="AS180" i="2"/>
  <c r="AT180" i="2" s="1"/>
  <c r="AU180" i="2" s="1"/>
  <c r="AB187" i="4" s="1"/>
  <c r="S59" i="5"/>
  <c r="S61" i="4" s="1"/>
  <c r="U59" i="5"/>
  <c r="Z93" i="5"/>
  <c r="U95" i="4"/>
  <c r="AB93" i="5"/>
  <c r="Z76" i="5"/>
  <c r="U78" i="4" s="1"/>
  <c r="AB76" i="5"/>
  <c r="E37" i="5"/>
  <c r="M39" i="4" s="1"/>
  <c r="G37" i="5"/>
  <c r="G43" i="5"/>
  <c r="E43" i="5"/>
  <c r="L15" i="5"/>
  <c r="R17" i="4" s="1"/>
  <c r="N15" i="5"/>
  <c r="E91" i="5"/>
  <c r="T93" i="4" s="1"/>
  <c r="L91" i="5"/>
  <c r="R93" i="4" s="1"/>
  <c r="N91" i="5"/>
  <c r="U96" i="5"/>
  <c r="S98" i="4"/>
  <c r="Z30" i="5"/>
  <c r="U32" i="4" s="1"/>
  <c r="AB30" i="5"/>
  <c r="AI57" i="5"/>
  <c r="AG57" i="5"/>
  <c r="V59" i="4" s="1"/>
  <c r="N8" i="5"/>
  <c r="L8" i="5"/>
  <c r="R10" i="4" s="1"/>
  <c r="G110" i="5"/>
  <c r="E110" i="5"/>
  <c r="T112" i="4" s="1"/>
  <c r="L99" i="5"/>
  <c r="R101" i="4" s="1"/>
  <c r="N99" i="5"/>
  <c r="Z177" i="5"/>
  <c r="U179" i="4" s="1"/>
  <c r="AB177" i="5"/>
  <c r="AB110" i="5"/>
  <c r="Z110" i="5"/>
  <c r="U112" i="4" s="1"/>
  <c r="Z9" i="5"/>
  <c r="U11" i="4" s="1"/>
  <c r="AB9" i="5"/>
  <c r="AI34" i="5"/>
  <c r="AG34" i="5"/>
  <c r="V36" i="4" s="1"/>
  <c r="AI110" i="5"/>
  <c r="AG110" i="5"/>
  <c r="V112" i="4" s="1"/>
  <c r="AI69" i="5"/>
  <c r="AG69" i="5"/>
  <c r="V71" i="4" s="1"/>
  <c r="AI32" i="5"/>
  <c r="AG32" i="5"/>
  <c r="V34" i="4" s="1"/>
  <c r="N115" i="5"/>
  <c r="L115" i="5"/>
  <c r="R117" i="4" s="1"/>
  <c r="L176" i="5"/>
  <c r="R178" i="4" s="1"/>
  <c r="N176" i="5"/>
  <c r="G173" i="5"/>
  <c r="E173" i="5"/>
  <c r="M175" i="4" s="1"/>
  <c r="AG92" i="5"/>
  <c r="V94" i="4" s="1"/>
  <c r="AI92" i="5"/>
  <c r="N88" i="5"/>
  <c r="AB29" i="5"/>
  <c r="E181" i="5"/>
  <c r="U107" i="5"/>
  <c r="U90" i="5"/>
  <c r="E96" i="5"/>
  <c r="N60" i="5"/>
  <c r="AB86" i="5"/>
  <c r="AG130" i="5"/>
  <c r="V132" i="4" s="1"/>
  <c r="G164" i="5"/>
  <c r="S143" i="5"/>
  <c r="S145" i="4" s="1"/>
  <c r="N104" i="5"/>
  <c r="AI111" i="5"/>
  <c r="T166" i="4"/>
  <c r="M33" i="4"/>
  <c r="U98" i="5"/>
  <c r="AB3" i="5"/>
  <c r="AG79" i="5"/>
  <c r="V81" i="4" s="1"/>
  <c r="AI93" i="5"/>
  <c r="L170" i="5"/>
  <c r="R172" i="4" s="1"/>
  <c r="S154" i="5"/>
  <c r="S156" i="4" s="1"/>
  <c r="E114" i="5"/>
  <c r="T116" i="4" s="1"/>
  <c r="N34" i="5"/>
  <c r="U162" i="5"/>
  <c r="AB130" i="5"/>
  <c r="S164" i="4"/>
  <c r="U68" i="5"/>
  <c r="AB63" i="5"/>
  <c r="M166" i="4"/>
  <c r="N149" i="5"/>
  <c r="Y11" i="3"/>
  <c r="F37" i="2"/>
  <c r="H37" i="2" s="1"/>
  <c r="I37" i="2" s="1"/>
  <c r="K37" i="2" s="1"/>
  <c r="X39" i="4" s="1"/>
  <c r="F33" i="2"/>
  <c r="AE33" i="2" s="1"/>
  <c r="AG33" i="2" s="1"/>
  <c r="AH33" i="2" s="1"/>
  <c r="AI33" i="2" s="1"/>
  <c r="Z35" i="4" s="1"/>
  <c r="F75" i="2"/>
  <c r="AL75" i="2" s="1"/>
  <c r="F50" i="2"/>
  <c r="AE50" i="2" s="1"/>
  <c r="F43" i="2"/>
  <c r="F21" i="2"/>
  <c r="F17" i="2"/>
  <c r="F12" i="2"/>
  <c r="AL12" i="2" s="1"/>
  <c r="AN12" i="2" s="1"/>
  <c r="AO12" i="2" s="1"/>
  <c r="AP12" i="2" s="1"/>
  <c r="AA14" i="4" s="1"/>
  <c r="F8" i="2"/>
  <c r="AE8" i="2" s="1"/>
  <c r="F4" i="2"/>
  <c r="Q4" i="2" s="1"/>
  <c r="F42" i="2"/>
  <c r="AE42" i="2" s="1"/>
  <c r="F126" i="2"/>
  <c r="G114" i="1"/>
  <c r="AC116" i="4"/>
  <c r="J114" i="1"/>
  <c r="AC54" i="4"/>
  <c r="G52" i="1"/>
  <c r="G46" i="1"/>
  <c r="AC48" i="4"/>
  <c r="I46" i="1"/>
  <c r="J46" i="1"/>
  <c r="J57" i="1"/>
  <c r="I106" i="1"/>
  <c r="AC179" i="4"/>
  <c r="J82" i="1"/>
  <c r="AC84" i="4"/>
  <c r="I3" i="1"/>
  <c r="AC5" i="4"/>
  <c r="I7" i="1"/>
  <c r="AC9" i="4"/>
  <c r="J7" i="1"/>
  <c r="G7" i="1"/>
  <c r="J112" i="1"/>
  <c r="G112" i="1"/>
  <c r="I92" i="1"/>
  <c r="AC94" i="4"/>
  <c r="J92" i="1"/>
  <c r="G92" i="1"/>
  <c r="I68" i="1"/>
  <c r="J68" i="1"/>
  <c r="I22" i="1"/>
  <c r="G22" i="1"/>
  <c r="AC56" i="4"/>
  <c r="AC44" i="4"/>
  <c r="J42" i="1"/>
  <c r="G42" i="1"/>
  <c r="J52" i="1"/>
  <c r="I52" i="1"/>
  <c r="G6" i="1"/>
  <c r="J6" i="1"/>
  <c r="I6" i="1"/>
  <c r="J146" i="1"/>
  <c r="U11" i="5"/>
  <c r="S11" i="5"/>
  <c r="S13" i="4" s="1"/>
  <c r="AI101" i="5"/>
  <c r="AG101" i="5"/>
  <c r="V103" i="4" s="1"/>
  <c r="G74" i="5"/>
  <c r="E74" i="5"/>
  <c r="M76" i="4" s="1"/>
  <c r="N167" i="5"/>
  <c r="AB101" i="5"/>
  <c r="AS162" i="2"/>
  <c r="AT162" i="2" s="1"/>
  <c r="AU162" i="2" s="1"/>
  <c r="AB169" i="4" s="1"/>
  <c r="AG58" i="5"/>
  <c r="V60" i="4" s="1"/>
  <c r="E103" i="5"/>
  <c r="M105" i="4" s="1"/>
  <c r="L52" i="5"/>
  <c r="R54" i="4" s="1"/>
  <c r="N52" i="5"/>
  <c r="Z38" i="5"/>
  <c r="U40" i="4" s="1"/>
  <c r="E35" i="5"/>
  <c r="T129" i="4"/>
  <c r="I131" i="1"/>
  <c r="J131" i="1"/>
  <c r="AC32" i="4"/>
  <c r="G30" i="1"/>
  <c r="AS87" i="2"/>
  <c r="AT87" i="2" s="1"/>
  <c r="AU87" i="2" s="1"/>
  <c r="AB89" i="4" s="1"/>
  <c r="S128" i="5"/>
  <c r="S130" i="4" s="1"/>
  <c r="U128" i="5"/>
  <c r="AG3" i="5"/>
  <c r="V5" i="4" s="1"/>
  <c r="AI3" i="5"/>
  <c r="AI71" i="5"/>
  <c r="AG71" i="5"/>
  <c r="V73" i="4" s="1"/>
  <c r="H71" i="6"/>
  <c r="B69" i="1"/>
  <c r="C69" i="1" s="1"/>
  <c r="D69" i="1" s="1"/>
  <c r="E69" i="1" s="1"/>
  <c r="F69" i="1" s="1"/>
  <c r="G69" i="1" s="1"/>
  <c r="AL98" i="2"/>
  <c r="X98" i="2"/>
  <c r="AS90" i="2"/>
  <c r="AT90" i="2" s="1"/>
  <c r="AU90" i="2" s="1"/>
  <c r="AB92" i="4" s="1"/>
  <c r="X93" i="2"/>
  <c r="AE72" i="2"/>
  <c r="G100" i="3"/>
  <c r="J40" i="3"/>
  <c r="J31" i="3"/>
  <c r="AB153" i="5"/>
  <c r="Z153" i="5"/>
  <c r="U155" i="4" s="1"/>
  <c r="S137" i="5"/>
  <c r="S139" i="4" s="1"/>
  <c r="U137" i="5"/>
  <c r="C41" i="3"/>
  <c r="K41" i="3" s="1"/>
  <c r="L41" i="3" s="1"/>
  <c r="M41" i="3" s="1"/>
  <c r="N41" i="3" s="1"/>
  <c r="O41" i="3" s="1"/>
  <c r="P41" i="3" s="1"/>
  <c r="Q41" i="3" s="1"/>
  <c r="X42" i="2"/>
  <c r="Z42" i="2" s="1"/>
  <c r="AA42" i="2" s="1"/>
  <c r="AB42" i="2" s="1"/>
  <c r="Y44" i="4" s="1"/>
  <c r="H17" i="3"/>
  <c r="H12" i="3"/>
  <c r="F183" i="2"/>
  <c r="X177" i="2" s="1"/>
  <c r="AS176" i="2"/>
  <c r="AT176" i="2" s="1"/>
  <c r="AU176" i="2" s="1"/>
  <c r="AB184" i="4" s="1"/>
  <c r="F180" i="2"/>
  <c r="G152" i="1"/>
  <c r="E138" i="5"/>
  <c r="M140" i="4" s="1"/>
  <c r="J52" i="3"/>
  <c r="G42" i="3"/>
  <c r="I42" i="3" s="1"/>
  <c r="K42" i="3" s="1"/>
  <c r="K44" i="4" s="1"/>
  <c r="F132" i="3"/>
  <c r="G132" i="3" s="1"/>
  <c r="I132" i="3" s="1"/>
  <c r="K132" i="3" s="1"/>
  <c r="AC134" i="4"/>
  <c r="E107" i="5"/>
  <c r="T109" i="4" s="1"/>
  <c r="G107" i="5"/>
  <c r="L123" i="5"/>
  <c r="R125" i="4" s="1"/>
  <c r="AC180" i="4"/>
  <c r="I179" i="1"/>
  <c r="AC181" i="4"/>
  <c r="I109" i="1"/>
  <c r="AG119" i="5"/>
  <c r="V121" i="4" s="1"/>
  <c r="F87" i="2"/>
  <c r="X87" i="2" s="1"/>
  <c r="F83" i="2"/>
  <c r="X83" i="2" s="1"/>
  <c r="F63" i="2"/>
  <c r="F32" i="2"/>
  <c r="AE32" i="2" s="1"/>
  <c r="AG32" i="2" s="1"/>
  <c r="AH32" i="2" s="1"/>
  <c r="AI32" i="2" s="1"/>
  <c r="Z34" i="4" s="1"/>
  <c r="AA39" i="9"/>
  <c r="R39" i="9"/>
  <c r="Y39" i="9"/>
  <c r="L39" i="9"/>
  <c r="P39" i="9"/>
  <c r="W39" i="9"/>
  <c r="T39" i="9"/>
  <c r="BR39" i="9"/>
  <c r="F39" i="9"/>
  <c r="BI39" i="9"/>
  <c r="BV39" i="9"/>
  <c r="J39" i="9"/>
  <c r="Q39" i="9"/>
  <c r="BW39" i="9"/>
  <c r="H39" i="9"/>
  <c r="O39" i="9"/>
  <c r="BO39" i="9"/>
  <c r="BJ39" i="9"/>
  <c r="BM44" i="9"/>
  <c r="F125" i="2"/>
  <c r="Q125" i="2" s="1"/>
  <c r="F176" i="2"/>
  <c r="Q176" i="2" s="1"/>
  <c r="F172" i="2"/>
  <c r="F130" i="2"/>
  <c r="X130" i="2" s="1"/>
  <c r="AK39" i="9"/>
  <c r="BN39" i="9"/>
  <c r="BU39" i="9"/>
  <c r="I39" i="9"/>
  <c r="AY39" i="9"/>
  <c r="BS39" i="9"/>
  <c r="G39" i="9"/>
  <c r="AQ39" i="9"/>
  <c r="BB39" i="9"/>
  <c r="F45" i="2"/>
  <c r="AE45" i="2" s="1"/>
  <c r="M39" i="9"/>
  <c r="BF39" i="9"/>
  <c r="BM39" i="9"/>
  <c r="E39" i="9"/>
  <c r="AI39" i="9"/>
  <c r="BK39" i="9"/>
  <c r="BQ39" i="9"/>
  <c r="S39" i="9"/>
  <c r="AT39" i="9"/>
  <c r="M44" i="9"/>
  <c r="AS23" i="2"/>
  <c r="AT23" i="2" s="1"/>
  <c r="AU23" i="2" s="1"/>
  <c r="AB25" i="4" s="1"/>
  <c r="BX39" i="9"/>
  <c r="AX39" i="9"/>
  <c r="BE39" i="9"/>
  <c r="BA39" i="9"/>
  <c r="K39" i="9"/>
  <c r="BC39" i="9"/>
  <c r="AS39" i="9"/>
  <c r="BT39" i="9"/>
  <c r="M118" i="4"/>
  <c r="AS159" i="2"/>
  <c r="AT159" i="2" s="1"/>
  <c r="AU159" i="2" s="1"/>
  <c r="I65" i="1"/>
  <c r="T41" i="4"/>
  <c r="Z68" i="5"/>
  <c r="U70" i="4" s="1"/>
  <c r="AC97" i="4"/>
  <c r="J95" i="1"/>
  <c r="I95" i="1"/>
  <c r="G95" i="1"/>
  <c r="J30" i="1"/>
  <c r="E72" i="5"/>
  <c r="T74" i="4" s="1"/>
  <c r="AI91" i="5"/>
  <c r="I30" i="1"/>
  <c r="R151" i="4"/>
  <c r="R147" i="4"/>
  <c r="G65" i="1"/>
  <c r="AB75" i="5"/>
  <c r="X29" i="2"/>
  <c r="AL114" i="2"/>
  <c r="Q114" i="2"/>
  <c r="X114" i="2"/>
  <c r="AE114" i="2"/>
  <c r="AS36" i="2"/>
  <c r="AT36" i="2" s="1"/>
  <c r="AU36" i="2" s="1"/>
  <c r="AB38" i="4" s="1"/>
  <c r="M154" i="4"/>
  <c r="T150" i="4"/>
  <c r="AC157" i="4"/>
  <c r="J155" i="1"/>
  <c r="G155" i="1"/>
  <c r="S180" i="5"/>
  <c r="S182" i="4" s="1"/>
  <c r="U180" i="5"/>
  <c r="AB133" i="5"/>
  <c r="S108" i="5"/>
  <c r="S110" i="4" s="1"/>
  <c r="U108" i="5"/>
  <c r="AB49" i="5"/>
  <c r="Z49" i="5"/>
  <c r="U51" i="4" s="1"/>
  <c r="C67" i="3"/>
  <c r="G67" i="3" s="1"/>
  <c r="O69" i="4"/>
  <c r="J64" i="3"/>
  <c r="I171" i="1"/>
  <c r="AC173" i="4"/>
  <c r="G171" i="1"/>
  <c r="J171" i="1"/>
  <c r="G107" i="3"/>
  <c r="I107" i="3" s="1"/>
  <c r="K107" i="3" s="1"/>
  <c r="K109" i="4" s="1"/>
  <c r="J107" i="3"/>
  <c r="AC110" i="4"/>
  <c r="G108" i="1"/>
  <c r="J108" i="1"/>
  <c r="U109" i="5"/>
  <c r="S109" i="5"/>
  <c r="S111" i="4" s="1"/>
  <c r="G147" i="1"/>
  <c r="J147" i="1"/>
  <c r="T163" i="4"/>
  <c r="F4" i="3"/>
  <c r="J6" i="3"/>
  <c r="F140" i="3"/>
  <c r="AG107" i="5"/>
  <c r="V109" i="4" s="1"/>
  <c r="AI107" i="5"/>
  <c r="S150" i="4"/>
  <c r="AB107" i="5"/>
  <c r="Z107" i="5"/>
  <c r="U109" i="4" s="1"/>
  <c r="F81" i="3"/>
  <c r="H33" i="3"/>
  <c r="J108" i="3"/>
  <c r="Z108" i="5"/>
  <c r="U110" i="4" s="1"/>
  <c r="AB108" i="5"/>
  <c r="AG95" i="5"/>
  <c r="V97" i="4" s="1"/>
  <c r="Z140" i="5"/>
  <c r="U142" i="4" s="1"/>
  <c r="AB140" i="5"/>
  <c r="E159" i="5"/>
  <c r="U118" i="5"/>
  <c r="S118" i="5"/>
  <c r="S120" i="4" s="1"/>
  <c r="S141" i="5"/>
  <c r="S143" i="4" s="1"/>
  <c r="U141" i="5"/>
  <c r="L160" i="5"/>
  <c r="F14" i="2"/>
  <c r="AL14" i="2" s="1"/>
  <c r="AN14" i="2" s="1"/>
  <c r="AO14" i="2" s="1"/>
  <c r="AP14" i="2" s="1"/>
  <c r="AA16" i="4" s="1"/>
  <c r="H44" i="9"/>
  <c r="Z117" i="5"/>
  <c r="U119" i="4" s="1"/>
  <c r="AB117" i="5"/>
  <c r="L121" i="5"/>
  <c r="R123" i="4" s="1"/>
  <c r="N121" i="5"/>
  <c r="AI161" i="5"/>
  <c r="AG161" i="5"/>
  <c r="N178" i="5"/>
  <c r="P16" i="4"/>
  <c r="H23" i="3"/>
  <c r="AS44" i="9"/>
  <c r="N44" i="9"/>
  <c r="BT44" i="9"/>
  <c r="E44" i="9"/>
  <c r="BB44" i="9"/>
  <c r="Y44" i="9"/>
  <c r="BQ44" i="9"/>
  <c r="AE44" i="9"/>
  <c r="AH44" i="9"/>
  <c r="G44" i="9"/>
  <c r="AI44" i="9"/>
  <c r="BF44" i="9"/>
  <c r="BS44" i="9"/>
  <c r="BG44" i="9"/>
  <c r="AR44" i="9"/>
  <c r="AN44" i="9"/>
  <c r="AG117" i="5"/>
  <c r="V119" i="4" s="1"/>
  <c r="AI117" i="5"/>
  <c r="AG160" i="5"/>
  <c r="AG178" i="5"/>
  <c r="AI178" i="5"/>
  <c r="Z125" i="5"/>
  <c r="U127" i="4" s="1"/>
  <c r="AB125" i="5"/>
  <c r="AB147" i="5"/>
  <c r="Z147" i="5"/>
  <c r="L158" i="5"/>
  <c r="N158" i="5"/>
  <c r="U120" i="5"/>
  <c r="J144" i="3"/>
  <c r="AG140" i="5"/>
  <c r="V142" i="4" s="1"/>
  <c r="F118" i="2"/>
  <c r="X118" i="2" s="1"/>
  <c r="S119" i="5"/>
  <c r="S121" i="4" s="1"/>
  <c r="AS120" i="2"/>
  <c r="AT120" i="2" s="1"/>
  <c r="AU120" i="2" s="1"/>
  <c r="AB122" i="4" s="1"/>
  <c r="L144" i="5"/>
  <c r="L117" i="5"/>
  <c r="R119" i="4" s="1"/>
  <c r="F157" i="2"/>
  <c r="Q157" i="2" s="1"/>
  <c r="F44" i="2"/>
  <c r="X44" i="2" s="1"/>
  <c r="AE44" i="2"/>
  <c r="F144" i="2"/>
  <c r="AE144" i="2" s="1"/>
  <c r="T161" i="4"/>
  <c r="F159" i="2"/>
  <c r="Q159" i="2" s="1"/>
  <c r="Z123" i="5"/>
  <c r="U125" i="4" s="1"/>
  <c r="U148" i="5"/>
  <c r="N142" i="5"/>
  <c r="AE29" i="2"/>
  <c r="G18" i="3"/>
  <c r="S183" i="5"/>
  <c r="S185" i="4" s="1"/>
  <c r="U183" i="5"/>
  <c r="G137" i="5"/>
  <c r="E137" i="5"/>
  <c r="T139" i="4" s="1"/>
  <c r="L111" i="5"/>
  <c r="R113" i="4" s="1"/>
  <c r="AG23" i="5"/>
  <c r="V25" i="4" s="1"/>
  <c r="AB23" i="5"/>
  <c r="Z23" i="5"/>
  <c r="U25" i="4" s="1"/>
  <c r="AC111" i="4"/>
  <c r="J109" i="1"/>
  <c r="N45" i="5"/>
  <c r="L45" i="5"/>
  <c r="R47" i="4" s="1"/>
  <c r="U45" i="5"/>
  <c r="S45" i="5"/>
  <c r="S47" i="4" s="1"/>
  <c r="C45" i="3"/>
  <c r="K45" i="3" s="1"/>
  <c r="K47" i="4" s="1"/>
  <c r="P69" i="4"/>
  <c r="P63" i="4"/>
  <c r="U23" i="5"/>
  <c r="AG126" i="5"/>
  <c r="V128" i="4" s="1"/>
  <c r="AI126" i="5"/>
  <c r="Z116" i="5"/>
  <c r="U118" i="4" s="1"/>
  <c r="AB116" i="5"/>
  <c r="P71" i="4"/>
  <c r="Z44" i="5"/>
  <c r="U46" i="4" s="1"/>
  <c r="AB44" i="5"/>
  <c r="AB45" i="5"/>
  <c r="AG118" i="5"/>
  <c r="V120" i="4" s="1"/>
  <c r="AI118" i="5"/>
  <c r="S123" i="5"/>
  <c r="S125" i="4" s="1"/>
  <c r="U123" i="5"/>
  <c r="AG44" i="9"/>
  <c r="AX44" i="9"/>
  <c r="BN44" i="9"/>
  <c r="I118" i="1"/>
  <c r="G121" i="1"/>
  <c r="I121" i="1"/>
  <c r="J121" i="1"/>
  <c r="AC123" i="4"/>
  <c r="AG120" i="5"/>
  <c r="V122" i="4" s="1"/>
  <c r="AI120" i="5"/>
  <c r="G144" i="5"/>
  <c r="E144" i="5"/>
  <c r="N145" i="5"/>
  <c r="L145" i="5"/>
  <c r="U117" i="5"/>
  <c r="S117" i="5"/>
  <c r="S119" i="4" s="1"/>
  <c r="E122" i="5"/>
  <c r="M124" i="4" s="1"/>
  <c r="G122" i="5"/>
  <c r="Z118" i="5"/>
  <c r="U120" i="4" s="1"/>
  <c r="AB118" i="5"/>
  <c r="AC119" i="4"/>
  <c r="G117" i="1"/>
  <c r="I117" i="1"/>
  <c r="J117" i="1"/>
  <c r="E44" i="5"/>
  <c r="M46" i="4" s="1"/>
  <c r="L44" i="9"/>
  <c r="AF44" i="9"/>
  <c r="V44" i="9"/>
  <c r="F117" i="2"/>
  <c r="AL117" i="2" s="1"/>
  <c r="G126" i="5"/>
  <c r="E126" i="5"/>
  <c r="M128" i="4" s="1"/>
  <c r="AG123" i="5"/>
  <c r="V125" i="4" s="1"/>
  <c r="AI123" i="5"/>
  <c r="BI44" i="9"/>
  <c r="AP44" i="9"/>
  <c r="F44" i="9"/>
  <c r="BR44" i="9"/>
  <c r="K44" i="9"/>
  <c r="X44" i="9"/>
  <c r="Q44" i="9"/>
  <c r="J44" i="9"/>
  <c r="BH44" i="9"/>
  <c r="U44" i="9"/>
  <c r="W44" i="9"/>
  <c r="AQ44" i="9"/>
  <c r="AD44" i="9"/>
  <c r="AU44" i="9"/>
  <c r="T44" i="9"/>
  <c r="AV44" i="9"/>
  <c r="AO44" i="9"/>
  <c r="AA44" i="9"/>
  <c r="AC44" i="9"/>
  <c r="AM44" i="9"/>
  <c r="BO44" i="9"/>
  <c r="AL44" i="9"/>
  <c r="BK44" i="9"/>
  <c r="AZ44" i="9"/>
  <c r="BD44" i="9"/>
  <c r="AW44" i="9"/>
  <c r="AY44" i="9"/>
  <c r="AK44" i="9"/>
  <c r="BC44" i="9"/>
  <c r="AB44" i="9"/>
  <c r="AT44" i="9"/>
  <c r="Z44" i="9"/>
  <c r="BX44" i="9"/>
  <c r="BL44" i="9"/>
  <c r="BE44" i="9"/>
  <c r="BW44" i="9"/>
  <c r="BA44" i="9"/>
  <c r="R44" i="9"/>
  <c r="BP44" i="9"/>
  <c r="BJ44" i="9"/>
  <c r="BV44" i="9"/>
  <c r="P44" i="9"/>
  <c r="I44" i="9"/>
  <c r="BU44" i="9"/>
  <c r="AJ44" i="9"/>
  <c r="J122" i="1"/>
  <c r="E121" i="5"/>
  <c r="T123" i="4" s="1"/>
  <c r="U147" i="5"/>
  <c r="AG116" i="5"/>
  <c r="V118" i="4" s="1"/>
  <c r="U122" i="5"/>
  <c r="AI121" i="5"/>
  <c r="AG121" i="5"/>
  <c r="V123" i="4" s="1"/>
  <c r="U145" i="5"/>
  <c r="S145" i="5"/>
  <c r="G125" i="3"/>
  <c r="I125" i="3" s="1"/>
  <c r="K125" i="3" s="1"/>
  <c r="AB126" i="5"/>
  <c r="Z126" i="5"/>
  <c r="U128" i="4" s="1"/>
  <c r="AB145" i="5"/>
  <c r="Z145" i="5"/>
  <c r="AI147" i="5"/>
  <c r="U144" i="5"/>
  <c r="S144" i="5"/>
  <c r="G145" i="1"/>
  <c r="AC147" i="4"/>
  <c r="I145" i="1"/>
  <c r="AI142" i="5"/>
  <c r="AG142" i="5"/>
  <c r="V144" i="4" s="1"/>
  <c r="J145" i="1"/>
  <c r="F140" i="2"/>
  <c r="AE140" i="2" s="1"/>
  <c r="AG140" i="2" s="1"/>
  <c r="AH140" i="2" s="1"/>
  <c r="AI140" i="2" s="1"/>
  <c r="Z142" i="4" s="1"/>
  <c r="F138" i="2"/>
  <c r="H138" i="2" s="1"/>
  <c r="I138" i="2" s="1"/>
  <c r="AD140" i="4" s="1"/>
  <c r="J119" i="1"/>
  <c r="L119" i="5"/>
  <c r="R121" i="4" s="1"/>
  <c r="N119" i="5"/>
  <c r="G125" i="5"/>
  <c r="E125" i="5"/>
  <c r="E123" i="5"/>
  <c r="T125" i="4" s="1"/>
  <c r="G123" i="5"/>
  <c r="L122" i="5"/>
  <c r="R124" i="4" s="1"/>
  <c r="N122" i="5"/>
  <c r="N147" i="5"/>
  <c r="L147" i="5"/>
  <c r="S139" i="5"/>
  <c r="S141" i="4" s="1"/>
  <c r="U139" i="5"/>
  <c r="N140" i="5"/>
  <c r="L140" i="5"/>
  <c r="R142" i="4" s="1"/>
  <c r="AC149" i="4"/>
  <c r="I147" i="1"/>
  <c r="G142" i="1"/>
  <c r="T162" i="4"/>
  <c r="N159" i="5"/>
  <c r="L159" i="5"/>
  <c r="U157" i="5"/>
  <c r="S157" i="5"/>
  <c r="AB157" i="5"/>
  <c r="Z157" i="5"/>
  <c r="Z141" i="5"/>
  <c r="U143" i="4" s="1"/>
  <c r="AB141" i="5"/>
  <c r="S138" i="5"/>
  <c r="S140" i="4" s="1"/>
  <c r="U138" i="5"/>
  <c r="AG148" i="5"/>
  <c r="AI148" i="5"/>
  <c r="Z139" i="5"/>
  <c r="U141" i="4" s="1"/>
  <c r="AB139" i="5"/>
  <c r="T159" i="4"/>
  <c r="M159" i="4"/>
  <c r="AC146" i="4"/>
  <c r="Q142" i="2"/>
  <c r="L138" i="5"/>
  <c r="R140" i="4" s="1"/>
  <c r="N138" i="5"/>
  <c r="I159" i="1"/>
  <c r="J159" i="1"/>
  <c r="G159" i="1"/>
  <c r="Z158" i="5"/>
  <c r="AB158" i="5"/>
  <c r="Z161" i="5"/>
  <c r="N157" i="5"/>
  <c r="L157" i="5"/>
  <c r="U161" i="5"/>
  <c r="S161" i="5"/>
  <c r="S160" i="5"/>
  <c r="U160" i="5"/>
  <c r="AB160" i="5"/>
  <c r="AG157" i="5"/>
  <c r="AI157" i="5"/>
  <c r="U159" i="5"/>
  <c r="S159" i="5"/>
  <c r="G157" i="5"/>
  <c r="E157" i="5"/>
  <c r="G158" i="5"/>
  <c r="E158" i="5"/>
  <c r="F178" i="2"/>
  <c r="Q178" i="2" s="1"/>
  <c r="F165" i="2"/>
  <c r="AL160" i="2" s="1"/>
  <c r="F166" i="2"/>
  <c r="Q166" i="2" s="1"/>
  <c r="AG158" i="5"/>
  <c r="Z178" i="5"/>
  <c r="AB178" i="5"/>
  <c r="U178" i="5"/>
  <c r="M180" i="4"/>
  <c r="T180" i="4"/>
  <c r="G11" i="3"/>
  <c r="T135" i="4"/>
  <c r="M93" i="4"/>
  <c r="AL72" i="2"/>
  <c r="AL44" i="2"/>
  <c r="Q50" i="2"/>
  <c r="Q72" i="2"/>
  <c r="T15" i="4"/>
  <c r="Q148" i="2"/>
  <c r="AL93" i="2"/>
  <c r="M53" i="4"/>
  <c r="T157" i="4"/>
  <c r="AL148" i="2"/>
  <c r="X89" i="2"/>
  <c r="Q89" i="2"/>
  <c r="AE123" i="2"/>
  <c r="U146" i="4"/>
  <c r="T185" i="4"/>
  <c r="T86" i="4"/>
  <c r="M86" i="4"/>
  <c r="M38" i="4"/>
  <c r="X107" i="2"/>
  <c r="AE107" i="2"/>
  <c r="Q107" i="2"/>
  <c r="X30" i="2"/>
  <c r="AL30" i="2"/>
  <c r="X50" i="2"/>
  <c r="T51" i="4"/>
  <c r="M51" i="4"/>
  <c r="M61" i="4"/>
  <c r="T168" i="4"/>
  <c r="AL8" i="2"/>
  <c r="M112" i="4"/>
  <c r="T98" i="4"/>
  <c r="M98" i="4"/>
  <c r="T45" i="4"/>
  <c r="M45" i="4"/>
  <c r="T183" i="4"/>
  <c r="M183" i="4"/>
  <c r="AL17" i="2"/>
  <c r="Q21" i="2"/>
  <c r="X21" i="2"/>
  <c r="AE30" i="2"/>
  <c r="Q38" i="2"/>
  <c r="AL38" i="2"/>
  <c r="AE38" i="2"/>
  <c r="X38" i="2"/>
  <c r="M37" i="2"/>
  <c r="N37" i="2" s="1"/>
  <c r="Q17" i="2"/>
  <c r="X123" i="2"/>
  <c r="Q180" i="2"/>
  <c r="X174" i="2"/>
  <c r="AL174" i="2"/>
  <c r="AE174" i="2"/>
  <c r="AG174" i="2"/>
  <c r="AH174" i="2" s="1"/>
  <c r="AI174" i="2" s="1"/>
  <c r="Z182" i="4" s="1"/>
  <c r="H72" i="6"/>
  <c r="B70" i="1"/>
  <c r="C70" i="1" s="1"/>
  <c r="D70" i="1" s="1"/>
  <c r="E70" i="1" s="1"/>
  <c r="F70" i="1" s="1"/>
  <c r="T37" i="4"/>
  <c r="M37" i="4"/>
  <c r="M109" i="4"/>
  <c r="Q123" i="2"/>
  <c r="L42" i="3"/>
  <c r="M42" i="3" s="1"/>
  <c r="N42" i="3" s="1"/>
  <c r="O42" i="3" s="1"/>
  <c r="P42" i="3" s="1"/>
  <c r="Q42" i="3" s="1"/>
  <c r="Q130" i="2"/>
  <c r="AE130" i="2"/>
  <c r="AC71" i="4"/>
  <c r="M74" i="4"/>
  <c r="Q140" i="2"/>
  <c r="T46" i="4"/>
  <c r="T124" i="4"/>
  <c r="AE160" i="2"/>
  <c r="M125" i="4"/>
  <c r="H73" i="6"/>
  <c r="H74" i="6" s="1"/>
  <c r="B71" i="1"/>
  <c r="C71" i="1" s="1"/>
  <c r="D71" i="1" s="1"/>
  <c r="E71" i="1" s="1"/>
  <c r="F71" i="1" s="1"/>
  <c r="B72" i="1"/>
  <c r="C72" i="1" s="1"/>
  <c r="D72" i="1" s="1"/>
  <c r="E72" i="1" s="1"/>
  <c r="F72" i="1" s="1"/>
  <c r="S165" i="4" l="1"/>
  <c r="S160" i="4"/>
  <c r="N139" i="5"/>
  <c r="Z16" i="5"/>
  <c r="U18" i="4" s="1"/>
  <c r="AB4" i="5"/>
  <c r="E64" i="5"/>
  <c r="E11" i="5"/>
  <c r="AI49" i="5"/>
  <c r="U30" i="5"/>
  <c r="AB73" i="5"/>
  <c r="V165" i="4"/>
  <c r="M139" i="4"/>
  <c r="M152" i="4"/>
  <c r="M162" i="4"/>
  <c r="AI125" i="5"/>
  <c r="AB154" i="5"/>
  <c r="AI169" i="5"/>
  <c r="L182" i="5"/>
  <c r="R184" i="4" s="1"/>
  <c r="E66" i="5"/>
  <c r="AB36" i="5"/>
  <c r="L86" i="5"/>
  <c r="R88" i="4" s="1"/>
  <c r="U9" i="5"/>
  <c r="U163" i="5"/>
  <c r="E89" i="5"/>
  <c r="M91" i="4" s="1"/>
  <c r="AB95" i="5"/>
  <c r="N62" i="5"/>
  <c r="AB33" i="5"/>
  <c r="AI163" i="5"/>
  <c r="AG182" i="5"/>
  <c r="V184" i="4" s="1"/>
  <c r="S185" i="5"/>
  <c r="S187" i="4" s="1"/>
  <c r="AI85" i="5"/>
  <c r="AG36" i="5"/>
  <c r="V38" i="4" s="1"/>
  <c r="E142" i="5"/>
  <c r="T144" i="4" s="1"/>
  <c r="AI14" i="5"/>
  <c r="Z183" i="5"/>
  <c r="U185" i="4" s="1"/>
  <c r="U76" i="5"/>
  <c r="AG174" i="5"/>
  <c r="V176" i="4" s="1"/>
  <c r="Z12" i="5"/>
  <c r="U14" i="4" s="1"/>
  <c r="G132" i="5"/>
  <c r="U181" i="4"/>
  <c r="T167" i="4"/>
  <c r="AG104" i="5"/>
  <c r="V106" i="4" s="1"/>
  <c r="G147" i="5"/>
  <c r="S149" i="4"/>
  <c r="AI50" i="5"/>
  <c r="T105" i="4"/>
  <c r="E175" i="5"/>
  <c r="T177" i="4" s="1"/>
  <c r="U115" i="5"/>
  <c r="L153" i="5"/>
  <c r="R155" i="4" s="1"/>
  <c r="G150" i="5"/>
  <c r="AI89" i="5"/>
  <c r="AB106" i="5"/>
  <c r="Z174" i="5"/>
  <c r="U176" i="4" s="1"/>
  <c r="G165" i="5"/>
  <c r="G23" i="5"/>
  <c r="S51" i="5"/>
  <c r="S53" i="4" s="1"/>
  <c r="AG28" i="5"/>
  <c r="V30" i="4" s="1"/>
  <c r="U43" i="5"/>
  <c r="N100" i="5"/>
  <c r="T117" i="4"/>
  <c r="G95" i="5"/>
  <c r="E58" i="5"/>
  <c r="N14" i="5"/>
  <c r="AB83" i="5"/>
  <c r="L77" i="5"/>
  <c r="R79" i="4" s="1"/>
  <c r="E54" i="5"/>
  <c r="N41" i="5"/>
  <c r="T87" i="4"/>
  <c r="AB109" i="5"/>
  <c r="AI184" i="5"/>
  <c r="Z132" i="5"/>
  <c r="U134" i="4" s="1"/>
  <c r="AG5" i="5"/>
  <c r="V7" i="4" s="1"/>
  <c r="AB70" i="5"/>
  <c r="U168" i="5"/>
  <c r="AI67" i="5"/>
  <c r="AB129" i="5"/>
  <c r="S100" i="5"/>
  <c r="S102" i="4" s="1"/>
  <c r="AI19" i="5"/>
  <c r="L119" i="3"/>
  <c r="M119" i="3" s="1"/>
  <c r="N119" i="3" s="1"/>
  <c r="O119" i="3" s="1"/>
  <c r="P119" i="3" s="1"/>
  <c r="Q119" i="3" s="1"/>
  <c r="K121" i="4"/>
  <c r="L11" i="3"/>
  <c r="M11" i="3" s="1"/>
  <c r="N11" i="3" s="1"/>
  <c r="O11" i="3" s="1"/>
  <c r="P11" i="3" s="1"/>
  <c r="Q11" i="3" s="1"/>
  <c r="K13" i="4"/>
  <c r="L105" i="3"/>
  <c r="M105" i="3" s="1"/>
  <c r="N105" i="3" s="1"/>
  <c r="O105" i="3" s="1"/>
  <c r="P105" i="3" s="1"/>
  <c r="Q105" i="3" s="1"/>
  <c r="K107" i="4"/>
  <c r="K43" i="3"/>
  <c r="K45" i="4" s="1"/>
  <c r="G17" i="3"/>
  <c r="I17" i="3" s="1"/>
  <c r="K17" i="3" s="1"/>
  <c r="L17" i="3" s="1"/>
  <c r="M17" i="3" s="1"/>
  <c r="N17" i="3" s="1"/>
  <c r="O17" i="3" s="1"/>
  <c r="P17" i="3" s="1"/>
  <c r="Q17" i="3" s="1"/>
  <c r="W11" i="3"/>
  <c r="G122" i="3"/>
  <c r="I122" i="3" s="1"/>
  <c r="K122" i="3" s="1"/>
  <c r="G176" i="3"/>
  <c r="I176" i="3" s="1"/>
  <c r="K176" i="3" s="1"/>
  <c r="I41" i="3"/>
  <c r="G109" i="3"/>
  <c r="I109" i="3" s="1"/>
  <c r="K109" i="3" s="1"/>
  <c r="F100" i="3"/>
  <c r="K90" i="3"/>
  <c r="L90" i="3" s="1"/>
  <c r="M90" i="3" s="1"/>
  <c r="N90" i="3" s="1"/>
  <c r="O90" i="3" s="1"/>
  <c r="P90" i="3" s="1"/>
  <c r="Q90" i="3" s="1"/>
  <c r="G75" i="3"/>
  <c r="I75" i="3" s="1"/>
  <c r="K75" i="3" s="1"/>
  <c r="F67" i="3"/>
  <c r="G48" i="3"/>
  <c r="I48" i="3" s="1"/>
  <c r="K48" i="3" s="1"/>
  <c r="I43" i="3"/>
  <c r="K16" i="3"/>
  <c r="K18" i="4" s="1"/>
  <c r="G137" i="3"/>
  <c r="I137" i="3" s="1"/>
  <c r="K137" i="3" s="1"/>
  <c r="K131" i="4"/>
  <c r="G82" i="3"/>
  <c r="I82" i="3" s="1"/>
  <c r="K82" i="3" s="1"/>
  <c r="K84" i="4" s="1"/>
  <c r="F95" i="3"/>
  <c r="G41" i="3"/>
  <c r="F43" i="3"/>
  <c r="H43" i="3" s="1"/>
  <c r="G143" i="3"/>
  <c r="I143" i="3" s="1"/>
  <c r="K143" i="3" s="1"/>
  <c r="G133" i="3"/>
  <c r="I133" i="3" s="1"/>
  <c r="K133" i="3" s="1"/>
  <c r="K153" i="3"/>
  <c r="G139" i="3"/>
  <c r="I139" i="3" s="1"/>
  <c r="K139" i="3" s="1"/>
  <c r="L139" i="3" s="1"/>
  <c r="M139" i="3" s="1"/>
  <c r="N139" i="3" s="1"/>
  <c r="O139" i="3" s="1"/>
  <c r="P139" i="3" s="1"/>
  <c r="Q139" i="3" s="1"/>
  <c r="G164" i="3"/>
  <c r="I164" i="3" s="1"/>
  <c r="K164" i="3" s="1"/>
  <c r="K166" i="4" s="1"/>
  <c r="K67" i="3"/>
  <c r="F16" i="3"/>
  <c r="H16" i="3" s="1"/>
  <c r="G73" i="3"/>
  <c r="I73" i="3" s="1"/>
  <c r="K73" i="3" s="1"/>
  <c r="K171" i="3"/>
  <c r="K173" i="4" s="1"/>
  <c r="G86" i="3"/>
  <c r="I86" i="3" s="1"/>
  <c r="K86" i="3" s="1"/>
  <c r="X59" i="2"/>
  <c r="Q59" i="2"/>
  <c r="AL59" i="2"/>
  <c r="Q40" i="2"/>
  <c r="S40" i="2" s="1"/>
  <c r="T40" i="2" s="1"/>
  <c r="U40" i="2" s="1"/>
  <c r="W42" i="4" s="1"/>
  <c r="AE40" i="2"/>
  <c r="AG40" i="2" s="1"/>
  <c r="AH40" i="2" s="1"/>
  <c r="AI40" i="2" s="1"/>
  <c r="Z42" i="4" s="1"/>
  <c r="AL40" i="2"/>
  <c r="AN40" i="2" s="1"/>
  <c r="AO40" i="2" s="1"/>
  <c r="AP40" i="2" s="1"/>
  <c r="AA42" i="4" s="1"/>
  <c r="Q152" i="2"/>
  <c r="S152" i="2" s="1"/>
  <c r="T152" i="2" s="1"/>
  <c r="U152" i="2" s="1"/>
  <c r="W154" i="4" s="1"/>
  <c r="AL152" i="2"/>
  <c r="AN152" i="2" s="1"/>
  <c r="AO152" i="2" s="1"/>
  <c r="AP152" i="2" s="1"/>
  <c r="AE163" i="2"/>
  <c r="AG163" i="2" s="1"/>
  <c r="AH163" i="2" s="1"/>
  <c r="AI163" i="2" s="1"/>
  <c r="Z170" i="4" s="1"/>
  <c r="X163" i="2"/>
  <c r="Z163" i="2" s="1"/>
  <c r="AA163" i="2" s="1"/>
  <c r="AB163" i="2" s="1"/>
  <c r="Y170" i="4" s="1"/>
  <c r="AE112" i="2"/>
  <c r="AL112" i="2"/>
  <c r="AN112" i="2" s="1"/>
  <c r="AO112" i="2" s="1"/>
  <c r="AP112" i="2" s="1"/>
  <c r="AA114" i="4" s="1"/>
  <c r="Q112" i="2"/>
  <c r="S112" i="2" s="1"/>
  <c r="T112" i="2" s="1"/>
  <c r="U112" i="2" s="1"/>
  <c r="W114" i="4" s="1"/>
  <c r="X112" i="2"/>
  <c r="Z112" i="2" s="1"/>
  <c r="AA112" i="2" s="1"/>
  <c r="AB112" i="2" s="1"/>
  <c r="Y114" i="4" s="1"/>
  <c r="H105" i="2"/>
  <c r="AL105" i="2"/>
  <c r="AN105" i="2" s="1"/>
  <c r="AO105" i="2" s="1"/>
  <c r="AP105" i="2" s="1"/>
  <c r="AA107" i="4" s="1"/>
  <c r="X60" i="2"/>
  <c r="AL60" i="2"/>
  <c r="AN60" i="2" s="1"/>
  <c r="AO60" i="2" s="1"/>
  <c r="AP60" i="2" s="1"/>
  <c r="AA62" i="4" s="1"/>
  <c r="Q60" i="2"/>
  <c r="S60" i="2" s="1"/>
  <c r="T60" i="2" s="1"/>
  <c r="U60" i="2" s="1"/>
  <c r="W62" i="4" s="1"/>
  <c r="AE60" i="2"/>
  <c r="AG60" i="2" s="1"/>
  <c r="AH60" i="2" s="1"/>
  <c r="AI60" i="2" s="1"/>
  <c r="Z62" i="4" s="1"/>
  <c r="B62" i="4"/>
  <c r="I60" i="2"/>
  <c r="M60" i="2" s="1"/>
  <c r="N60" i="2" s="1"/>
  <c r="H41" i="2"/>
  <c r="B43" i="4" s="1"/>
  <c r="AE104" i="2"/>
  <c r="AG104" i="2" s="1"/>
  <c r="AH104" i="2" s="1"/>
  <c r="AI104" i="2" s="1"/>
  <c r="Z106" i="4" s="1"/>
  <c r="Q104" i="2"/>
  <c r="S104" i="2" s="1"/>
  <c r="T104" i="2" s="1"/>
  <c r="U104" i="2" s="1"/>
  <c r="W106" i="4" s="1"/>
  <c r="AL104" i="2"/>
  <c r="AN104" i="2" s="1"/>
  <c r="AO104" i="2" s="1"/>
  <c r="AP104" i="2" s="1"/>
  <c r="AA106" i="4" s="1"/>
  <c r="X104" i="2"/>
  <c r="Z104" i="2" s="1"/>
  <c r="AA104" i="2" s="1"/>
  <c r="AB104" i="2" s="1"/>
  <c r="Y106" i="4" s="1"/>
  <c r="AE147" i="2"/>
  <c r="AG147" i="2" s="1"/>
  <c r="AH147" i="2" s="1"/>
  <c r="AI147" i="2" s="1"/>
  <c r="Q147" i="2"/>
  <c r="AL106" i="2"/>
  <c r="AN106" i="2" s="1"/>
  <c r="AO106" i="2" s="1"/>
  <c r="AP106" i="2" s="1"/>
  <c r="AA108" i="4" s="1"/>
  <c r="X106" i="2"/>
  <c r="Z106" i="2" s="1"/>
  <c r="AA106" i="2" s="1"/>
  <c r="AB106" i="2" s="1"/>
  <c r="Y108" i="4" s="1"/>
  <c r="AL101" i="2"/>
  <c r="Q101" i="2"/>
  <c r="S101" i="2" s="1"/>
  <c r="T101" i="2" s="1"/>
  <c r="U101" i="2" s="1"/>
  <c r="W103" i="4" s="1"/>
  <c r="AE101" i="2"/>
  <c r="AG101" i="2" s="1"/>
  <c r="AH101" i="2" s="1"/>
  <c r="AI101" i="2" s="1"/>
  <c r="Z103" i="4" s="1"/>
  <c r="H88" i="2"/>
  <c r="AE88" i="2"/>
  <c r="AG88" i="2" s="1"/>
  <c r="AH88" i="2" s="1"/>
  <c r="AI88" i="2" s="1"/>
  <c r="Z90" i="4" s="1"/>
  <c r="H48" i="2"/>
  <c r="X48" i="2"/>
  <c r="Z48" i="2" s="1"/>
  <c r="AA48" i="2" s="1"/>
  <c r="AB48" i="2" s="1"/>
  <c r="Y50" i="4" s="1"/>
  <c r="Q48" i="2"/>
  <c r="S48" i="2" s="1"/>
  <c r="T48" i="2" s="1"/>
  <c r="U48" i="2" s="1"/>
  <c r="W50" i="4" s="1"/>
  <c r="AE48" i="2"/>
  <c r="AG48" i="2" s="1"/>
  <c r="AH48" i="2" s="1"/>
  <c r="AI48" i="2" s="1"/>
  <c r="Z50" i="4" s="1"/>
  <c r="AL48" i="2"/>
  <c r="AN48" i="2" s="1"/>
  <c r="AO48" i="2" s="1"/>
  <c r="AP48" i="2" s="1"/>
  <c r="AA50" i="4" s="1"/>
  <c r="AL28" i="2"/>
  <c r="Q28" i="2"/>
  <c r="AL169" i="2"/>
  <c r="AE169" i="2"/>
  <c r="AG169" i="2" s="1"/>
  <c r="AH169" i="2" s="1"/>
  <c r="AI169" i="2" s="1"/>
  <c r="Z176" i="4" s="1"/>
  <c r="Q174" i="2"/>
  <c r="S174" i="2" s="1"/>
  <c r="T174" i="2" s="1"/>
  <c r="U174" i="2" s="1"/>
  <c r="W176" i="4" s="1"/>
  <c r="X169" i="2"/>
  <c r="Z169" i="2" s="1"/>
  <c r="AA169" i="2" s="1"/>
  <c r="AB169" i="2" s="1"/>
  <c r="Y176" i="4" s="1"/>
  <c r="Q149" i="2"/>
  <c r="AL149" i="2"/>
  <c r="AE149" i="2"/>
  <c r="X149" i="2"/>
  <c r="AL74" i="2"/>
  <c r="Q74" i="2"/>
  <c r="X74" i="2"/>
  <c r="Z74" i="2" s="1"/>
  <c r="AA74" i="2" s="1"/>
  <c r="AB74" i="2" s="1"/>
  <c r="Y76" i="4" s="1"/>
  <c r="B16" i="4"/>
  <c r="I14" i="2"/>
  <c r="K14" i="2" s="1"/>
  <c r="X16" i="4" s="1"/>
  <c r="H71" i="2"/>
  <c r="F182" i="2"/>
  <c r="F55" i="2"/>
  <c r="AL161" i="2"/>
  <c r="Z123" i="2"/>
  <c r="AA123" i="2" s="1"/>
  <c r="AB123" i="2" s="1"/>
  <c r="Y125" i="4" s="1"/>
  <c r="J37" i="2"/>
  <c r="F6" i="2"/>
  <c r="F41" i="2"/>
  <c r="F91" i="2"/>
  <c r="AL81" i="2"/>
  <c r="S137" i="2"/>
  <c r="T137" i="2" s="1"/>
  <c r="U137" i="2" s="1"/>
  <c r="W139" i="4" s="1"/>
  <c r="F132" i="2"/>
  <c r="AE14" i="2"/>
  <c r="AG14" i="2" s="1"/>
  <c r="AH14" i="2" s="1"/>
  <c r="AI14" i="2" s="1"/>
  <c r="Z16" i="4" s="1"/>
  <c r="F24" i="2"/>
  <c r="F96" i="2"/>
  <c r="AS163" i="2"/>
  <c r="AT163" i="2" s="1"/>
  <c r="AU163" i="2" s="1"/>
  <c r="AB170" i="4" s="1"/>
  <c r="AS78" i="2"/>
  <c r="AT78" i="2" s="1"/>
  <c r="AU78" i="2" s="1"/>
  <c r="AB80" i="4" s="1"/>
  <c r="AS58" i="2"/>
  <c r="AT58" i="2" s="1"/>
  <c r="AU58" i="2" s="1"/>
  <c r="AB60" i="4" s="1"/>
  <c r="Z87" i="2"/>
  <c r="AA87" i="2" s="1"/>
  <c r="AB87" i="2" s="1"/>
  <c r="Y89" i="4" s="1"/>
  <c r="H6" i="2"/>
  <c r="AN174" i="2"/>
  <c r="AO174" i="2" s="1"/>
  <c r="AP174" i="2" s="1"/>
  <c r="AA182" i="4" s="1"/>
  <c r="AD39" i="4"/>
  <c r="AG30" i="2"/>
  <c r="AH30" i="2" s="1"/>
  <c r="AI30" i="2" s="1"/>
  <c r="Z32" i="4" s="1"/>
  <c r="S178" i="2"/>
  <c r="T178" i="2" s="1"/>
  <c r="U178" i="2" s="1"/>
  <c r="Q14" i="2"/>
  <c r="S14" i="2" s="1"/>
  <c r="T14" i="2" s="1"/>
  <c r="U14" i="2" s="1"/>
  <c r="W16" i="4" s="1"/>
  <c r="Z174" i="2"/>
  <c r="AA174" i="2" s="1"/>
  <c r="AB174" i="2" s="1"/>
  <c r="Y182" i="4" s="1"/>
  <c r="H106" i="2"/>
  <c r="I106" i="2" s="1"/>
  <c r="M106" i="2" s="1"/>
  <c r="N106" i="2" s="1"/>
  <c r="AE37" i="2"/>
  <c r="AG37" i="2" s="1"/>
  <c r="AH37" i="2" s="1"/>
  <c r="AI37" i="2" s="1"/>
  <c r="Z39" i="4" s="1"/>
  <c r="X8" i="2"/>
  <c r="Z8" i="2" s="1"/>
  <c r="AA8" i="2" s="1"/>
  <c r="AB8" i="2" s="1"/>
  <c r="Y10" i="4" s="1"/>
  <c r="AL50" i="2"/>
  <c r="AN30" i="2"/>
  <c r="AO30" i="2" s="1"/>
  <c r="AP30" i="2" s="1"/>
  <c r="AA32" i="4" s="1"/>
  <c r="AG123" i="2"/>
  <c r="AH123" i="2" s="1"/>
  <c r="AI123" i="2" s="1"/>
  <c r="Z125" i="4" s="1"/>
  <c r="X170" i="2"/>
  <c r="F47" i="2"/>
  <c r="H47" i="2" s="1"/>
  <c r="AE93" i="2"/>
  <c r="AG93" i="2" s="1"/>
  <c r="AH93" i="2" s="1"/>
  <c r="AI93" i="2" s="1"/>
  <c r="Z95" i="4" s="1"/>
  <c r="AS103" i="2"/>
  <c r="AT103" i="2" s="1"/>
  <c r="AU103" i="2" s="1"/>
  <c r="AB105" i="4" s="1"/>
  <c r="AS69" i="2"/>
  <c r="AT69" i="2" s="1"/>
  <c r="AU69" i="2" s="1"/>
  <c r="AB71" i="4" s="1"/>
  <c r="H29" i="2"/>
  <c r="F145" i="2"/>
  <c r="AL145" i="2" s="1"/>
  <c r="X14" i="2"/>
  <c r="Z14" i="2" s="1"/>
  <c r="AA14" i="2" s="1"/>
  <c r="AB14" i="2" s="1"/>
  <c r="Y16" i="4" s="1"/>
  <c r="Z30" i="2"/>
  <c r="AA30" i="2" s="1"/>
  <c r="AB30" i="2" s="1"/>
  <c r="Y32" i="4" s="1"/>
  <c r="F128" i="2"/>
  <c r="AS171" i="2"/>
  <c r="AT171" i="2" s="1"/>
  <c r="AU171" i="2" s="1"/>
  <c r="AB178" i="4" s="1"/>
  <c r="AS151" i="2"/>
  <c r="AT151" i="2" s="1"/>
  <c r="AU151" i="2" s="1"/>
  <c r="AS114" i="2"/>
  <c r="AT114" i="2" s="1"/>
  <c r="AU114" i="2" s="1"/>
  <c r="AB116" i="4" s="1"/>
  <c r="H93" i="2"/>
  <c r="H85" i="2"/>
  <c r="I85" i="2" s="1"/>
  <c r="AS68" i="2"/>
  <c r="AT68" i="2" s="1"/>
  <c r="AU68" i="2" s="1"/>
  <c r="AB70" i="4" s="1"/>
  <c r="AS28" i="2"/>
  <c r="AT28" i="2" s="1"/>
  <c r="AU28" i="2" s="1"/>
  <c r="AB30" i="4" s="1"/>
  <c r="AS16" i="2"/>
  <c r="AT16" i="2" s="1"/>
  <c r="AU16" i="2" s="1"/>
  <c r="AB18" i="4" s="1"/>
  <c r="AS46" i="2"/>
  <c r="AT46" i="2" s="1"/>
  <c r="AU46" i="2" s="1"/>
  <c r="AB48" i="4" s="1"/>
  <c r="AS130" i="2"/>
  <c r="AT130" i="2" s="1"/>
  <c r="AU130" i="2" s="1"/>
  <c r="AB132" i="4" s="1"/>
  <c r="H107" i="2"/>
  <c r="B109" i="4" s="1"/>
  <c r="H72" i="2"/>
  <c r="B74" i="4" s="1"/>
  <c r="H63" i="2"/>
  <c r="AG109" i="2"/>
  <c r="AH109" i="2" s="1"/>
  <c r="AI109" i="2" s="1"/>
  <c r="Z111" i="4" s="1"/>
  <c r="AN123" i="2"/>
  <c r="AO123" i="2" s="1"/>
  <c r="AP123" i="2" s="1"/>
  <c r="AA125" i="4" s="1"/>
  <c r="H123" i="2"/>
  <c r="I123" i="2" s="1"/>
  <c r="X75" i="2"/>
  <c r="Z75" i="2" s="1"/>
  <c r="AA75" i="2" s="1"/>
  <c r="AB75" i="2" s="1"/>
  <c r="Y77" i="4" s="1"/>
  <c r="H44" i="2"/>
  <c r="I44" i="2" s="1"/>
  <c r="AD46" i="4" s="1"/>
  <c r="S123" i="2"/>
  <c r="T123" i="2" s="1"/>
  <c r="U123" i="2" s="1"/>
  <c r="W125" i="4" s="1"/>
  <c r="S180" i="2"/>
  <c r="T180" i="2" s="1"/>
  <c r="U180" i="2" s="1"/>
  <c r="W182" i="4" s="1"/>
  <c r="X37" i="2"/>
  <c r="Z37" i="2" s="1"/>
  <c r="AA37" i="2" s="1"/>
  <c r="AB37" i="2" s="1"/>
  <c r="Y39" i="4" s="1"/>
  <c r="AG44" i="2"/>
  <c r="AH44" i="2" s="1"/>
  <c r="AI44" i="2" s="1"/>
  <c r="Z46" i="4" s="1"/>
  <c r="Q87" i="2"/>
  <c r="S87" i="2" s="1"/>
  <c r="T87" i="2" s="1"/>
  <c r="U87" i="2" s="1"/>
  <c r="W89" i="4" s="1"/>
  <c r="X85" i="2"/>
  <c r="Q165" i="2"/>
  <c r="S165" i="2" s="1"/>
  <c r="T165" i="2" s="1"/>
  <c r="U165" i="2" s="1"/>
  <c r="X144" i="2"/>
  <c r="H180" i="2"/>
  <c r="I180" i="2" s="1"/>
  <c r="AD182" i="4" s="1"/>
  <c r="AL177" i="2"/>
  <c r="Q33" i="2"/>
  <c r="S33" i="2" s="1"/>
  <c r="T33" i="2" s="1"/>
  <c r="U33" i="2" s="1"/>
  <c r="W35" i="4" s="1"/>
  <c r="Q37" i="2"/>
  <c r="S37" i="2" s="1"/>
  <c r="T37" i="2" s="1"/>
  <c r="U37" i="2" s="1"/>
  <c r="W39" i="4" s="1"/>
  <c r="S21" i="2"/>
  <c r="T21" i="2" s="1"/>
  <c r="U21" i="2" s="1"/>
  <c r="W23" i="4" s="1"/>
  <c r="Q8" i="2"/>
  <c r="H142" i="2"/>
  <c r="I142" i="2" s="1"/>
  <c r="J142" i="2" s="1"/>
  <c r="Z44" i="2"/>
  <c r="AA44" i="2" s="1"/>
  <c r="AB44" i="2" s="1"/>
  <c r="Y46" i="4" s="1"/>
  <c r="AG42" i="2"/>
  <c r="AH42" i="2" s="1"/>
  <c r="AI42" i="2" s="1"/>
  <c r="Z44" i="4" s="1"/>
  <c r="AS35" i="2"/>
  <c r="AT35" i="2" s="1"/>
  <c r="AU35" i="2" s="1"/>
  <c r="AB37" i="4" s="1"/>
  <c r="AS43" i="2"/>
  <c r="AT43" i="2" s="1"/>
  <c r="AU43" i="2" s="1"/>
  <c r="AB45" i="4" s="1"/>
  <c r="X160" i="2"/>
  <c r="AE170" i="2"/>
  <c r="AL170" i="2"/>
  <c r="S45" i="2"/>
  <c r="T45" i="2" s="1"/>
  <c r="U45" i="2" s="1"/>
  <c r="W47" i="4" s="1"/>
  <c r="AL45" i="2"/>
  <c r="H96" i="2"/>
  <c r="I96" i="2" s="1"/>
  <c r="AD98" i="4" s="1"/>
  <c r="Z21" i="2"/>
  <c r="AA21" i="2" s="1"/>
  <c r="AB21" i="2" s="1"/>
  <c r="Y23" i="4" s="1"/>
  <c r="M138" i="2"/>
  <c r="N138" i="2" s="1"/>
  <c r="Q183" i="2"/>
  <c r="AL37" i="2"/>
  <c r="AN37" i="2" s="1"/>
  <c r="AO37" i="2" s="1"/>
  <c r="AP37" i="2" s="1"/>
  <c r="AA39" i="4" s="1"/>
  <c r="AL32" i="2"/>
  <c r="AN32" i="2" s="1"/>
  <c r="AO32" i="2" s="1"/>
  <c r="AP32" i="2" s="1"/>
  <c r="AA34" i="4" s="1"/>
  <c r="H104" i="2"/>
  <c r="I104" i="2" s="1"/>
  <c r="K104" i="2" s="1"/>
  <c r="X106" i="4" s="1"/>
  <c r="AE83" i="2"/>
  <c r="AN44" i="2"/>
  <c r="AO44" i="2" s="1"/>
  <c r="AP44" i="2" s="1"/>
  <c r="AA46" i="4" s="1"/>
  <c r="S176" i="2"/>
  <c r="T176" i="2" s="1"/>
  <c r="U176" i="2" s="1"/>
  <c r="W178" i="4" s="1"/>
  <c r="S4" i="2"/>
  <c r="T4" i="2" s="1"/>
  <c r="U4" i="2" s="1"/>
  <c r="W6" i="4" s="1"/>
  <c r="AS20" i="2"/>
  <c r="AT20" i="2" s="1"/>
  <c r="AU20" i="2" s="1"/>
  <c r="AB22" i="4" s="1"/>
  <c r="F129" i="2"/>
  <c r="Q129" i="2" s="1"/>
  <c r="F113" i="2"/>
  <c r="F97" i="2"/>
  <c r="H97" i="2" s="1"/>
  <c r="F92" i="2"/>
  <c r="F79" i="2"/>
  <c r="AL79" i="2" s="1"/>
  <c r="AN79" i="2" s="1"/>
  <c r="AO79" i="2" s="1"/>
  <c r="AP79" i="2" s="1"/>
  <c r="AA81" i="4" s="1"/>
  <c r="F56" i="2"/>
  <c r="H56" i="2" s="1"/>
  <c r="F11" i="2"/>
  <c r="F7" i="2"/>
  <c r="AC183" i="4"/>
  <c r="I181" i="1"/>
  <c r="G181" i="1"/>
  <c r="J181" i="1"/>
  <c r="AC124" i="4"/>
  <c r="AC120" i="4"/>
  <c r="G184" i="1"/>
  <c r="I184" i="1"/>
  <c r="G122" i="1"/>
  <c r="J118" i="1"/>
  <c r="AC186" i="4"/>
  <c r="I183" i="1"/>
  <c r="AC148" i="4"/>
  <c r="I146" i="1"/>
  <c r="J96" i="1"/>
  <c r="G4" i="1"/>
  <c r="G101" i="5"/>
  <c r="E101" i="5"/>
  <c r="E70" i="5"/>
  <c r="G70" i="5"/>
  <c r="M44" i="2"/>
  <c r="N44" i="2" s="1"/>
  <c r="J44" i="2"/>
  <c r="K44" i="2"/>
  <c r="X46" i="4" s="1"/>
  <c r="M85" i="2"/>
  <c r="N85" i="2" s="1"/>
  <c r="AD87" i="4"/>
  <c r="K85" i="2"/>
  <c r="X87" i="4" s="1"/>
  <c r="AB165" i="4"/>
  <c r="AB160" i="4"/>
  <c r="H161" i="2"/>
  <c r="I161" i="2" s="1"/>
  <c r="AL159" i="2"/>
  <c r="AN159" i="2" s="1"/>
  <c r="AO159" i="2" s="1"/>
  <c r="AP159" i="2" s="1"/>
  <c r="X159" i="2"/>
  <c r="Z159" i="2" s="1"/>
  <c r="AA159" i="2" s="1"/>
  <c r="AB159" i="2" s="1"/>
  <c r="AE159" i="2"/>
  <c r="AG159" i="2" s="1"/>
  <c r="AH159" i="2" s="1"/>
  <c r="AI159" i="2" s="1"/>
  <c r="Q164" i="2"/>
  <c r="S164" i="2" s="1"/>
  <c r="T164" i="2" s="1"/>
  <c r="U164" i="2" s="1"/>
  <c r="B107" i="4"/>
  <c r="I105" i="2"/>
  <c r="AB153" i="4"/>
  <c r="AB149" i="4"/>
  <c r="M66" i="2"/>
  <c r="N66" i="2" s="1"/>
  <c r="J66" i="2"/>
  <c r="K66" i="2"/>
  <c r="X68" i="4" s="1"/>
  <c r="AD68" i="4"/>
  <c r="E145" i="5"/>
  <c r="X102" i="2"/>
  <c r="AE102" i="2"/>
  <c r="AG102" i="2" s="1"/>
  <c r="AH102" i="2" s="1"/>
  <c r="AI102" i="2" s="1"/>
  <c r="Z104" i="4" s="1"/>
  <c r="L39" i="5"/>
  <c r="R41" i="4" s="1"/>
  <c r="N39" i="5"/>
  <c r="Z48" i="5"/>
  <c r="U50" i="4" s="1"/>
  <c r="AB48" i="5"/>
  <c r="G44" i="3"/>
  <c r="I44" i="3" s="1"/>
  <c r="H44" i="3"/>
  <c r="K44" i="3"/>
  <c r="F155" i="2"/>
  <c r="U155" i="5"/>
  <c r="S155" i="5"/>
  <c r="S157" i="4" s="1"/>
  <c r="J60" i="2"/>
  <c r="Q66" i="2"/>
  <c r="S66" i="2" s="1"/>
  <c r="T66" i="2" s="1"/>
  <c r="U66" i="2" s="1"/>
  <c r="W68" i="4" s="1"/>
  <c r="E182" i="5"/>
  <c r="G182" i="5"/>
  <c r="L46" i="5"/>
  <c r="R48" i="4" s="1"/>
  <c r="N46" i="5"/>
  <c r="H4" i="2"/>
  <c r="I4" i="2" s="1"/>
  <c r="U4" i="5"/>
  <c r="S4" i="5"/>
  <c r="S6" i="4" s="1"/>
  <c r="AB184" i="5"/>
  <c r="Z184" i="5"/>
  <c r="U186" i="4" s="1"/>
  <c r="AG181" i="5"/>
  <c r="V183" i="4" s="1"/>
  <c r="AI181" i="5"/>
  <c r="B23" i="4"/>
  <c r="J104" i="2"/>
  <c r="X117" i="2"/>
  <c r="AB180" i="4"/>
  <c r="X138" i="2"/>
  <c r="Z138" i="2" s="1"/>
  <c r="AA138" i="2" s="1"/>
  <c r="AB138" i="2" s="1"/>
  <c r="Y140" i="4" s="1"/>
  <c r="K168" i="4"/>
  <c r="L33" i="3"/>
  <c r="M33" i="3" s="1"/>
  <c r="N33" i="3" s="1"/>
  <c r="O33" i="3" s="1"/>
  <c r="P33" i="3" s="1"/>
  <c r="Q33" i="3" s="1"/>
  <c r="AL118" i="2"/>
  <c r="AL171" i="2"/>
  <c r="AN171" i="2" s="1"/>
  <c r="AO171" i="2" s="1"/>
  <c r="AP171" i="2" s="1"/>
  <c r="AA178" i="4" s="1"/>
  <c r="Q32" i="2"/>
  <c r="S32" i="2" s="1"/>
  <c r="T32" i="2" s="1"/>
  <c r="U32" i="2" s="1"/>
  <c r="W34" i="4" s="1"/>
  <c r="AE177" i="2"/>
  <c r="X4" i="2"/>
  <c r="Z4" i="2" s="1"/>
  <c r="AA4" i="2" s="1"/>
  <c r="AB4" i="2" s="1"/>
  <c r="Y6" i="4" s="1"/>
  <c r="AE105" i="2"/>
  <c r="AG105" i="2" s="1"/>
  <c r="AH105" i="2" s="1"/>
  <c r="AI105" i="2" s="1"/>
  <c r="Z107" i="4" s="1"/>
  <c r="L19" i="3"/>
  <c r="M19" i="3" s="1"/>
  <c r="N19" i="3" s="1"/>
  <c r="O19" i="3" s="1"/>
  <c r="P19" i="3" s="1"/>
  <c r="Q19" i="3" s="1"/>
  <c r="AE75" i="2"/>
  <c r="T176" i="4"/>
  <c r="AE74" i="2"/>
  <c r="AG74" i="2" s="1"/>
  <c r="AH74" i="2" s="1"/>
  <c r="AI74" i="2" s="1"/>
  <c r="Z76" i="4" s="1"/>
  <c r="R153" i="4"/>
  <c r="Q132" i="2"/>
  <c r="S132" i="2" s="1"/>
  <c r="T132" i="2" s="1"/>
  <c r="U132" i="2" s="1"/>
  <c r="W134" i="4" s="1"/>
  <c r="X91" i="2"/>
  <c r="Z91" i="2" s="1"/>
  <c r="AA91" i="2" s="1"/>
  <c r="AB91" i="2" s="1"/>
  <c r="Y93" i="4" s="1"/>
  <c r="AL91" i="2"/>
  <c r="Q71" i="2"/>
  <c r="S71" i="2" s="1"/>
  <c r="T71" i="2" s="1"/>
  <c r="U71" i="2" s="1"/>
  <c r="W73" i="4" s="1"/>
  <c r="X15" i="2"/>
  <c r="Z15" i="2" s="1"/>
  <c r="AA15" i="2" s="1"/>
  <c r="AB15" i="2" s="1"/>
  <c r="Y17" i="4" s="1"/>
  <c r="G94" i="1"/>
  <c r="AC169" i="4"/>
  <c r="AE17" i="2"/>
  <c r="AG17" i="2" s="1"/>
  <c r="AH17" i="2" s="1"/>
  <c r="AI17" i="2" s="1"/>
  <c r="Z19" i="4" s="1"/>
  <c r="X17" i="2"/>
  <c r="X88" i="2"/>
  <c r="Z88" i="2" s="1"/>
  <c r="AA88" i="2" s="1"/>
  <c r="AB88" i="2" s="1"/>
  <c r="Y90" i="4" s="1"/>
  <c r="Q88" i="2"/>
  <c r="S88" i="2" s="1"/>
  <c r="T88" i="2" s="1"/>
  <c r="U88" i="2" s="1"/>
  <c r="W90" i="4" s="1"/>
  <c r="X40" i="2"/>
  <c r="Z40" i="2" s="1"/>
  <c r="AA40" i="2" s="1"/>
  <c r="AB40" i="2" s="1"/>
  <c r="Y42" i="4" s="1"/>
  <c r="U52" i="5"/>
  <c r="X148" i="2"/>
  <c r="AE148" i="2"/>
  <c r="Z134" i="5"/>
  <c r="U136" i="4" s="1"/>
  <c r="Q19" i="2"/>
  <c r="G170" i="3"/>
  <c r="I170" i="3" s="1"/>
  <c r="K170" i="3" s="1"/>
  <c r="L170" i="3" s="1"/>
  <c r="M170" i="3" s="1"/>
  <c r="N170" i="3" s="1"/>
  <c r="O170" i="3" s="1"/>
  <c r="P170" i="3" s="1"/>
  <c r="Q170" i="3" s="1"/>
  <c r="AL142" i="2"/>
  <c r="X142" i="2"/>
  <c r="Z142" i="2" s="1"/>
  <c r="AA142" i="2" s="1"/>
  <c r="AB142" i="2" s="1"/>
  <c r="Y144" i="4" s="1"/>
  <c r="AE81" i="2"/>
  <c r="Q81" i="2"/>
  <c r="L56" i="5"/>
  <c r="R58" i="4" s="1"/>
  <c r="AG170" i="5"/>
  <c r="V172" i="4" s="1"/>
  <c r="N151" i="5"/>
  <c r="Q29" i="2"/>
  <c r="S29" i="2" s="1"/>
  <c r="T29" i="2" s="1"/>
  <c r="U29" i="2" s="1"/>
  <c r="W31" i="4" s="1"/>
  <c r="AL29" i="2"/>
  <c r="S130" i="5"/>
  <c r="S132" i="4" s="1"/>
  <c r="S86" i="5"/>
  <c r="S88" i="4" s="1"/>
  <c r="U86" i="5"/>
  <c r="Z10" i="5"/>
  <c r="U12" i="4" s="1"/>
  <c r="AB10" i="5"/>
  <c r="R83" i="4"/>
  <c r="R82" i="4"/>
  <c r="AE152" i="2"/>
  <c r="AG152" i="2" s="1"/>
  <c r="AH152" i="2" s="1"/>
  <c r="AI152" i="2" s="1"/>
  <c r="X150" i="2"/>
  <c r="AL150" i="2"/>
  <c r="N76" i="5"/>
  <c r="C70" i="3"/>
  <c r="G70" i="3" s="1"/>
  <c r="I70" i="3" s="1"/>
  <c r="O72" i="4"/>
  <c r="F115" i="2"/>
  <c r="H115" i="2"/>
  <c r="I115" i="2" s="1"/>
  <c r="M115" i="2" s="1"/>
  <c r="N115" i="2" s="1"/>
  <c r="G104" i="5"/>
  <c r="E104" i="5"/>
  <c r="T106" i="4" s="1"/>
  <c r="N125" i="5"/>
  <c r="L125" i="5"/>
  <c r="R127" i="4" s="1"/>
  <c r="U125" i="5"/>
  <c r="X132" i="2"/>
  <c r="Z132" i="2" s="1"/>
  <c r="AA132" i="2" s="1"/>
  <c r="AB132" i="2" s="1"/>
  <c r="Y134" i="4" s="1"/>
  <c r="AE66" i="2"/>
  <c r="AG66" i="2" s="1"/>
  <c r="AH66" i="2" s="1"/>
  <c r="AI66" i="2" s="1"/>
  <c r="Z68" i="4" s="1"/>
  <c r="AB169" i="5"/>
  <c r="K43" i="4"/>
  <c r="AL138" i="2"/>
  <c r="AN138" i="2" s="1"/>
  <c r="AO138" i="2" s="1"/>
  <c r="AP138" i="2" s="1"/>
  <c r="AA140" i="4" s="1"/>
  <c r="L166" i="3"/>
  <c r="M166" i="3" s="1"/>
  <c r="N166" i="3" s="1"/>
  <c r="O166" i="3" s="1"/>
  <c r="P166" i="3" s="1"/>
  <c r="Q166" i="3" s="1"/>
  <c r="B87" i="4"/>
  <c r="I67" i="3"/>
  <c r="Q118" i="2"/>
  <c r="H87" i="2"/>
  <c r="AE171" i="2"/>
  <c r="AG171" i="2" s="1"/>
  <c r="AH171" i="2" s="1"/>
  <c r="AI171" i="2" s="1"/>
  <c r="Z178" i="4" s="1"/>
  <c r="T76" i="4"/>
  <c r="X105" i="2"/>
  <c r="Z105" i="2" s="1"/>
  <c r="AA105" i="2" s="1"/>
  <c r="AB105" i="2" s="1"/>
  <c r="Y107" i="4" s="1"/>
  <c r="X12" i="2"/>
  <c r="Z12" i="2" s="1"/>
  <c r="AA12" i="2" s="1"/>
  <c r="AB12" i="2" s="1"/>
  <c r="Y14" i="4" s="1"/>
  <c r="L16" i="3"/>
  <c r="M16" i="3" s="1"/>
  <c r="N16" i="3" s="1"/>
  <c r="O16" i="3" s="1"/>
  <c r="P16" i="3" s="1"/>
  <c r="Q16" i="3" s="1"/>
  <c r="Q78" i="2"/>
  <c r="S78" i="2" s="1"/>
  <c r="T78" i="2" s="1"/>
  <c r="U78" i="2" s="1"/>
  <c r="W80" i="4" s="1"/>
  <c r="Q44" i="2"/>
  <c r="S44" i="2" s="1"/>
  <c r="T44" i="2" s="1"/>
  <c r="U44" i="2" s="1"/>
  <c r="W46" i="4" s="1"/>
  <c r="S161" i="2"/>
  <c r="T161" i="2" s="1"/>
  <c r="U161" i="2" s="1"/>
  <c r="X32" i="2"/>
  <c r="Z32" i="2" s="1"/>
  <c r="AA32" i="2" s="1"/>
  <c r="AB32" i="2" s="1"/>
  <c r="Y34" i="4" s="1"/>
  <c r="H132" i="2"/>
  <c r="I132" i="2" s="1"/>
  <c r="X71" i="2"/>
  <c r="Z71" i="2" s="1"/>
  <c r="AA71" i="2" s="1"/>
  <c r="AB71" i="2" s="1"/>
  <c r="Y73" i="4" s="1"/>
  <c r="AL102" i="2"/>
  <c r="AC96" i="4"/>
  <c r="G109" i="5"/>
  <c r="AG72" i="5"/>
  <c r="V74" i="4" s="1"/>
  <c r="AE19" i="2"/>
  <c r="AG19" i="2" s="1"/>
  <c r="AH19" i="2" s="1"/>
  <c r="AI19" i="2" s="1"/>
  <c r="Z21" i="4" s="1"/>
  <c r="Q85" i="2"/>
  <c r="S85" i="2" s="1"/>
  <c r="T85" i="2" s="1"/>
  <c r="U85" i="2" s="1"/>
  <c r="W87" i="4" s="1"/>
  <c r="AE85" i="2"/>
  <c r="AG85" i="2" s="1"/>
  <c r="AH85" i="2" s="1"/>
  <c r="AI85" i="2" s="1"/>
  <c r="Z87" i="4" s="1"/>
  <c r="G174" i="5"/>
  <c r="F161" i="2"/>
  <c r="Q161" i="2" s="1"/>
  <c r="AI54" i="5"/>
  <c r="AC114" i="4"/>
  <c r="I112" i="1"/>
  <c r="L128" i="5"/>
  <c r="R130" i="4" s="1"/>
  <c r="N128" i="5"/>
  <c r="AB89" i="5"/>
  <c r="Z89" i="5"/>
  <c r="U91" i="4" s="1"/>
  <c r="AB171" i="5"/>
  <c r="Z171" i="5"/>
  <c r="U173" i="4" s="1"/>
  <c r="M150" i="4"/>
  <c r="T154" i="4"/>
  <c r="AB79" i="5"/>
  <c r="Z79" i="5"/>
  <c r="U81" i="4" s="1"/>
  <c r="G19" i="5"/>
  <c r="E19" i="5"/>
  <c r="U17" i="5"/>
  <c r="S17" i="5"/>
  <c r="S19" i="4" s="1"/>
  <c r="E8" i="5"/>
  <c r="G8" i="5"/>
  <c r="U6" i="5"/>
  <c r="S6" i="5"/>
  <c r="S8" i="4" s="1"/>
  <c r="AG4" i="5"/>
  <c r="V6" i="4" s="1"/>
  <c r="AI4" i="5"/>
  <c r="U93" i="5"/>
  <c r="S93" i="5"/>
  <c r="S95" i="4" s="1"/>
  <c r="S148" i="4"/>
  <c r="S146" i="4"/>
  <c r="K138" i="2"/>
  <c r="X140" i="4" s="1"/>
  <c r="AI159" i="5"/>
  <c r="G5" i="5"/>
  <c r="E5" i="5"/>
  <c r="T7" i="4" s="1"/>
  <c r="I143" i="1"/>
  <c r="G143" i="1"/>
  <c r="G168" i="5"/>
  <c r="E168" i="5"/>
  <c r="T170" i="4" s="1"/>
  <c r="H152" i="2"/>
  <c r="I152" i="2" s="1"/>
  <c r="AI108" i="5"/>
  <c r="G14" i="5"/>
  <c r="E14" i="5"/>
  <c r="AI66" i="5"/>
  <c r="AG66" i="5"/>
  <c r="V68" i="4" s="1"/>
  <c r="M123" i="4"/>
  <c r="AE118" i="2"/>
  <c r="AG118" i="2" s="1"/>
  <c r="AH118" i="2" s="1"/>
  <c r="AI118" i="2" s="1"/>
  <c r="Z120" i="4" s="1"/>
  <c r="X171" i="2"/>
  <c r="Z171" i="2" s="1"/>
  <c r="AA171" i="2" s="1"/>
  <c r="AB171" i="2" s="1"/>
  <c r="Y178" i="4" s="1"/>
  <c r="T140" i="4"/>
  <c r="H12" i="2"/>
  <c r="B68" i="4"/>
  <c r="AL87" i="2"/>
  <c r="AN87" i="2" s="1"/>
  <c r="AO87" i="2" s="1"/>
  <c r="AP87" i="2" s="1"/>
  <c r="AA89" i="4" s="1"/>
  <c r="X66" i="2"/>
  <c r="Z66" i="2" s="1"/>
  <c r="AA66" i="2" s="1"/>
  <c r="AB66" i="2" s="1"/>
  <c r="Y68" i="4" s="1"/>
  <c r="S166" i="2"/>
  <c r="T166" i="2" s="1"/>
  <c r="U166" i="2" s="1"/>
  <c r="AE84" i="2"/>
  <c r="AG84" i="2" s="1"/>
  <c r="AH84" i="2" s="1"/>
  <c r="AI84" i="2" s="1"/>
  <c r="Z86" i="4" s="1"/>
  <c r="G8" i="3"/>
  <c r="I8" i="3" s="1"/>
  <c r="K8" i="3" s="1"/>
  <c r="Z85" i="2"/>
  <c r="AA85" i="2" s="1"/>
  <c r="AB85" i="2" s="1"/>
  <c r="Y87" i="4" s="1"/>
  <c r="G10" i="3"/>
  <c r="I10" i="3" s="1"/>
  <c r="K10" i="3" s="1"/>
  <c r="AE150" i="2"/>
  <c r="I94" i="1"/>
  <c r="Q106" i="2"/>
  <c r="S106" i="2" s="1"/>
  <c r="T106" i="2" s="1"/>
  <c r="U106" i="2" s="1"/>
  <c r="W108" i="4" s="1"/>
  <c r="AE106" i="2"/>
  <c r="AG106" i="2" s="1"/>
  <c r="AH106" i="2" s="1"/>
  <c r="AI106" i="2" s="1"/>
  <c r="Z108" i="4" s="1"/>
  <c r="N96" i="5"/>
  <c r="N9" i="5"/>
  <c r="U169" i="5"/>
  <c r="AL19" i="2"/>
  <c r="AE89" i="2"/>
  <c r="AL89" i="2"/>
  <c r="AN89" i="2" s="1"/>
  <c r="AO89" i="2" s="1"/>
  <c r="AP89" i="2" s="1"/>
  <c r="AA91" i="4" s="1"/>
  <c r="Z175" i="5"/>
  <c r="U177" i="4" s="1"/>
  <c r="G79" i="5"/>
  <c r="E79" i="5"/>
  <c r="L73" i="3"/>
  <c r="M73" i="3" s="1"/>
  <c r="N73" i="3" s="1"/>
  <c r="O73" i="3" s="1"/>
  <c r="P73" i="3" s="1"/>
  <c r="Q73" i="3" s="1"/>
  <c r="K75" i="4"/>
  <c r="H40" i="2"/>
  <c r="AS12" i="2"/>
  <c r="AT12" i="2" s="1"/>
  <c r="AU12" i="2" s="1"/>
  <c r="AB14" i="4" s="1"/>
  <c r="Q113" i="2"/>
  <c r="AE113" i="2"/>
  <c r="AG113" i="2" s="1"/>
  <c r="AH113" i="2" s="1"/>
  <c r="AI113" i="2" s="1"/>
  <c r="Z115" i="4" s="1"/>
  <c r="AN71" i="2"/>
  <c r="AO71" i="2" s="1"/>
  <c r="AP71" i="2" s="1"/>
  <c r="AA73" i="4" s="1"/>
  <c r="Z60" i="2"/>
  <c r="AA60" i="2" s="1"/>
  <c r="AB60" i="2" s="1"/>
  <c r="Y62" i="4" s="1"/>
  <c r="I93" i="3"/>
  <c r="G153" i="1"/>
  <c r="AC155" i="4"/>
  <c r="S183" i="2"/>
  <c r="T183" i="2" s="1"/>
  <c r="U183" i="2" s="1"/>
  <c r="W185" i="4" s="1"/>
  <c r="F95" i="2"/>
  <c r="H95" i="2" s="1"/>
  <c r="I95" i="2" s="1"/>
  <c r="L184" i="5"/>
  <c r="R186" i="4" s="1"/>
  <c r="N184" i="5"/>
  <c r="H57" i="2"/>
  <c r="X57" i="2"/>
  <c r="Z57" i="2" s="1"/>
  <c r="AA57" i="2" s="1"/>
  <c r="AB57" i="2" s="1"/>
  <c r="Y59" i="4" s="1"/>
  <c r="AL57" i="2"/>
  <c r="AN57" i="2" s="1"/>
  <c r="AO57" i="2" s="1"/>
  <c r="AP57" i="2" s="1"/>
  <c r="AA59" i="4" s="1"/>
  <c r="Q15" i="2"/>
  <c r="S15" i="2" s="1"/>
  <c r="T15" i="2" s="1"/>
  <c r="U15" i="2" s="1"/>
  <c r="W17" i="4" s="1"/>
  <c r="AE15" i="2"/>
  <c r="AG15" i="2" s="1"/>
  <c r="AH15" i="2" s="1"/>
  <c r="AI15" i="2" s="1"/>
  <c r="Z17" i="4" s="1"/>
  <c r="AC98" i="4"/>
  <c r="G96" i="1"/>
  <c r="AI149" i="5"/>
  <c r="AG149" i="5"/>
  <c r="V151" i="4" s="1"/>
  <c r="S110" i="5"/>
  <c r="S112" i="4" s="1"/>
  <c r="U110" i="5"/>
  <c r="AI128" i="5"/>
  <c r="AG128" i="5"/>
  <c r="V130" i="4" s="1"/>
  <c r="H45" i="2"/>
  <c r="I45" i="2" s="1"/>
  <c r="J45" i="2" s="1"/>
  <c r="AN45" i="2"/>
  <c r="AO45" i="2" s="1"/>
  <c r="AP45" i="2" s="1"/>
  <c r="AA47" i="4" s="1"/>
  <c r="Z45" i="2"/>
  <c r="AA45" i="2" s="1"/>
  <c r="AB45" i="2" s="1"/>
  <c r="Y47" i="4" s="1"/>
  <c r="AG45" i="2"/>
  <c r="AH45" i="2" s="1"/>
  <c r="AI45" i="2" s="1"/>
  <c r="Z47" i="4" s="1"/>
  <c r="AE138" i="2"/>
  <c r="AG138" i="2" s="1"/>
  <c r="AH138" i="2" s="1"/>
  <c r="AI138" i="2" s="1"/>
  <c r="Z140" i="4" s="1"/>
  <c r="H32" i="2"/>
  <c r="B34" i="4" s="1"/>
  <c r="Z159" i="5"/>
  <c r="AB154" i="4"/>
  <c r="AB150" i="4"/>
  <c r="Q169" i="2"/>
  <c r="S169" i="2" s="1"/>
  <c r="T169" i="2" s="1"/>
  <c r="U169" i="2" s="1"/>
  <c r="W171" i="4" s="1"/>
  <c r="X164" i="2"/>
  <c r="AL164" i="2"/>
  <c r="Q117" i="2"/>
  <c r="AE117" i="2"/>
  <c r="J138" i="2"/>
  <c r="X140" i="2"/>
  <c r="Z140" i="2" s="1"/>
  <c r="AA140" i="2" s="1"/>
  <c r="AB140" i="2" s="1"/>
  <c r="Y142" i="4" s="1"/>
  <c r="Q138" i="2"/>
  <c r="S138" i="2" s="1"/>
  <c r="T138" i="2" s="1"/>
  <c r="U138" i="2" s="1"/>
  <c r="W140" i="4" s="1"/>
  <c r="K176" i="4"/>
  <c r="B32" i="4"/>
  <c r="AN161" i="2"/>
  <c r="AO161" i="2" s="1"/>
  <c r="AP161" i="2" s="1"/>
  <c r="AA163" i="4" s="1"/>
  <c r="AL140" i="2"/>
  <c r="AN140" i="2" s="1"/>
  <c r="AO140" i="2" s="1"/>
  <c r="AP140" i="2" s="1"/>
  <c r="AA142" i="4" s="1"/>
  <c r="L107" i="3"/>
  <c r="M107" i="3" s="1"/>
  <c r="N107" i="3" s="1"/>
  <c r="O107" i="3" s="1"/>
  <c r="P107" i="3" s="1"/>
  <c r="Q107" i="3" s="1"/>
  <c r="H118" i="2"/>
  <c r="I118" i="2" s="1"/>
  <c r="J118" i="2" s="1"/>
  <c r="X152" i="2"/>
  <c r="Z152" i="2" s="1"/>
  <c r="AA152" i="2" s="1"/>
  <c r="AB152" i="2" s="1"/>
  <c r="Q105" i="2"/>
  <c r="S105" i="2" s="1"/>
  <c r="T105" i="2" s="1"/>
  <c r="U105" i="2" s="1"/>
  <c r="W107" i="4" s="1"/>
  <c r="M116" i="4"/>
  <c r="Q75" i="2"/>
  <c r="S75" i="2" s="1"/>
  <c r="T75" i="2" s="1"/>
  <c r="U75" i="2" s="1"/>
  <c r="W77" i="4" s="1"/>
  <c r="AL66" i="2"/>
  <c r="AN66" i="2" s="1"/>
  <c r="AO66" i="2" s="1"/>
  <c r="AP66" i="2" s="1"/>
  <c r="AA68" i="4" s="1"/>
  <c r="L146" i="5"/>
  <c r="J143" i="1"/>
  <c r="AN85" i="2"/>
  <c r="AO85" i="2" s="1"/>
  <c r="AP85" i="2" s="1"/>
  <c r="AA87" i="4" s="1"/>
  <c r="AS178" i="2"/>
  <c r="AT178" i="2" s="1"/>
  <c r="AU178" i="2" s="1"/>
  <c r="AE57" i="2"/>
  <c r="AG57" i="2" s="1"/>
  <c r="AH57" i="2" s="1"/>
  <c r="AI57" i="2" s="1"/>
  <c r="Z59" i="4" s="1"/>
  <c r="Q150" i="2"/>
  <c r="J4" i="1"/>
  <c r="G58" i="1"/>
  <c r="M77" i="4"/>
  <c r="T77" i="4"/>
  <c r="AB90" i="5"/>
  <c r="AI180" i="5"/>
  <c r="AI12" i="5"/>
  <c r="AG12" i="5"/>
  <c r="V14" i="4" s="1"/>
  <c r="AN8" i="2"/>
  <c r="AO8" i="2" s="1"/>
  <c r="AP8" i="2" s="1"/>
  <c r="AA10" i="4" s="1"/>
  <c r="S81" i="2"/>
  <c r="T81" i="2" s="1"/>
  <c r="U81" i="2" s="1"/>
  <c r="W82" i="4" s="1"/>
  <c r="U146" i="5"/>
  <c r="AE3" i="2"/>
  <c r="AG3" i="2" s="1"/>
  <c r="AH3" i="2" s="1"/>
  <c r="AI3" i="2" s="1"/>
  <c r="Z5" i="4" s="1"/>
  <c r="AL3" i="2"/>
  <c r="L177" i="5"/>
  <c r="R179" i="4" s="1"/>
  <c r="N177" i="5"/>
  <c r="AB155" i="5"/>
  <c r="Z155" i="5"/>
  <c r="U157" i="4" s="1"/>
  <c r="H164" i="2"/>
  <c r="S112" i="5"/>
  <c r="S114" i="4" s="1"/>
  <c r="G15" i="5"/>
  <c r="E15" i="5"/>
  <c r="G20" i="5"/>
  <c r="E20" i="5"/>
  <c r="H176" i="2"/>
  <c r="I176" i="2" s="1"/>
  <c r="M176" i="2" s="1"/>
  <c r="N176" i="2" s="1"/>
  <c r="X28" i="2"/>
  <c r="Q57" i="2"/>
  <c r="S57" i="2" s="1"/>
  <c r="T57" i="2" s="1"/>
  <c r="U57" i="2" s="1"/>
  <c r="W59" i="4" s="1"/>
  <c r="AE28" i="2"/>
  <c r="AG28" i="2" s="1"/>
  <c r="AH28" i="2" s="1"/>
  <c r="AI28" i="2" s="1"/>
  <c r="Z30" i="4" s="1"/>
  <c r="Z148" i="5"/>
  <c r="AC145" i="4"/>
  <c r="J29" i="1"/>
  <c r="AE87" i="2"/>
  <c r="AG87" i="2" s="1"/>
  <c r="AH87" i="2" s="1"/>
  <c r="AI87" i="2" s="1"/>
  <c r="Z89" i="4" s="1"/>
  <c r="AG114" i="2"/>
  <c r="AH114" i="2" s="1"/>
  <c r="AI114" i="2" s="1"/>
  <c r="Z116" i="4" s="1"/>
  <c r="Q102" i="2"/>
  <c r="S102" i="2" s="1"/>
  <c r="T102" i="2" s="1"/>
  <c r="U102" i="2" s="1"/>
  <c r="W104" i="4" s="1"/>
  <c r="I4" i="1"/>
  <c r="E4" i="5"/>
  <c r="AE98" i="2"/>
  <c r="Q98" i="2"/>
  <c r="L183" i="5"/>
  <c r="R185" i="4" s="1"/>
  <c r="U127" i="5"/>
  <c r="S127" i="5"/>
  <c r="S129" i="4" s="1"/>
  <c r="AG106" i="5"/>
  <c r="V108" i="4" s="1"/>
  <c r="AI106" i="5"/>
  <c r="H15" i="2"/>
  <c r="AS106" i="2"/>
  <c r="AT106" i="2" s="1"/>
  <c r="AU106" i="2" s="1"/>
  <c r="AB108" i="4" s="1"/>
  <c r="AS97" i="2"/>
  <c r="AT97" i="2" s="1"/>
  <c r="AU97" i="2" s="1"/>
  <c r="AB99" i="4" s="1"/>
  <c r="AS62" i="2"/>
  <c r="AT62" i="2" s="1"/>
  <c r="AU62" i="2" s="1"/>
  <c r="AB64" i="4" s="1"/>
  <c r="AS51" i="2"/>
  <c r="AT51" i="2" s="1"/>
  <c r="AU51" i="2" s="1"/>
  <c r="AB53" i="4" s="1"/>
  <c r="G152" i="5"/>
  <c r="G56" i="3"/>
  <c r="I56" i="3" s="1"/>
  <c r="K56" i="3" s="1"/>
  <c r="K58" i="4" s="1"/>
  <c r="AB128" i="5"/>
  <c r="Z128" i="5"/>
  <c r="U130" i="4" s="1"/>
  <c r="Z114" i="2"/>
  <c r="AA114" i="2" s="1"/>
  <c r="AB114" i="2" s="1"/>
  <c r="Y116" i="4" s="1"/>
  <c r="E22" i="5"/>
  <c r="AC59" i="4"/>
  <c r="F153" i="3"/>
  <c r="U33" i="5"/>
  <c r="AC156" i="4"/>
  <c r="S85" i="5"/>
  <c r="S87" i="4" s="1"/>
  <c r="L50" i="5"/>
  <c r="R52" i="4" s="1"/>
  <c r="N50" i="5"/>
  <c r="U48" i="5"/>
  <c r="S48" i="5"/>
  <c r="S50" i="4" s="1"/>
  <c r="F52" i="2"/>
  <c r="G66" i="3"/>
  <c r="I66" i="3" s="1"/>
  <c r="K66" i="3" s="1"/>
  <c r="G58" i="3"/>
  <c r="I58" i="3" s="1"/>
  <c r="K58" i="3" s="1"/>
  <c r="L58" i="3" s="1"/>
  <c r="M58" i="3" s="1"/>
  <c r="N58" i="3" s="1"/>
  <c r="O58" i="3" s="1"/>
  <c r="P58" i="3" s="1"/>
  <c r="Q58" i="3" s="1"/>
  <c r="L4" i="5"/>
  <c r="R6" i="4" s="1"/>
  <c r="N4" i="5"/>
  <c r="AB72" i="5"/>
  <c r="Z72" i="5"/>
  <c r="U74" i="4" s="1"/>
  <c r="AS79" i="2"/>
  <c r="AT79" i="2" s="1"/>
  <c r="AU79" i="2" s="1"/>
  <c r="AB81" i="4" s="1"/>
  <c r="F18" i="3"/>
  <c r="H18" i="3" s="1"/>
  <c r="G167" i="3"/>
  <c r="I167" i="3" s="1"/>
  <c r="K167" i="3" s="1"/>
  <c r="K169" i="4" s="1"/>
  <c r="G77" i="3"/>
  <c r="I77" i="3" s="1"/>
  <c r="K77" i="3" s="1"/>
  <c r="K79" i="4" s="1"/>
  <c r="G12" i="3"/>
  <c r="I12" i="3" s="1"/>
  <c r="K12" i="3" s="1"/>
  <c r="AS146" i="2"/>
  <c r="AT146" i="2" s="1"/>
  <c r="AU146" i="2" s="1"/>
  <c r="AB146" i="4" s="1"/>
  <c r="AN93" i="2"/>
  <c r="AO93" i="2" s="1"/>
  <c r="AP93" i="2" s="1"/>
  <c r="AA95" i="4" s="1"/>
  <c r="AN114" i="2"/>
  <c r="AO114" i="2" s="1"/>
  <c r="AP114" i="2" s="1"/>
  <c r="AA116" i="4" s="1"/>
  <c r="I100" i="3"/>
  <c r="G68" i="1"/>
  <c r="J35" i="1"/>
  <c r="G35" i="3"/>
  <c r="I35" i="3" s="1"/>
  <c r="K35" i="3" s="1"/>
  <c r="N67" i="5"/>
  <c r="S176" i="5"/>
  <c r="S178" i="4" s="1"/>
  <c r="Z56" i="5"/>
  <c r="U58" i="4" s="1"/>
  <c r="AS70" i="2"/>
  <c r="AT70" i="2" s="1"/>
  <c r="AU70" i="2" s="1"/>
  <c r="AB72" i="4" s="1"/>
  <c r="E93" i="5"/>
  <c r="G93" i="5"/>
  <c r="AB143" i="5"/>
  <c r="Z15" i="5"/>
  <c r="U17" i="4" s="1"/>
  <c r="AB15" i="5"/>
  <c r="J65" i="1"/>
  <c r="G131" i="1"/>
  <c r="G82" i="1"/>
  <c r="N7" i="5"/>
  <c r="S129" i="5"/>
  <c r="S131" i="4" s="1"/>
  <c r="U129" i="5"/>
  <c r="AS65" i="2"/>
  <c r="AT65" i="2" s="1"/>
  <c r="AU65" i="2" s="1"/>
  <c r="AB67" i="4" s="1"/>
  <c r="Z71" i="5"/>
  <c r="U73" i="4" s="1"/>
  <c r="AB71" i="5"/>
  <c r="S49" i="5"/>
  <c r="S51" i="4" s="1"/>
  <c r="U49" i="5"/>
  <c r="BU42" i="9"/>
  <c r="AM42" i="9"/>
  <c r="AL42" i="9"/>
  <c r="AB42" i="9"/>
  <c r="BK42" i="9"/>
  <c r="AS42" i="9"/>
  <c r="L42" i="9"/>
  <c r="J42" i="9"/>
  <c r="AF42" i="9"/>
  <c r="AP42" i="9"/>
  <c r="O42" i="9"/>
  <c r="U42" i="9"/>
  <c r="AA42" i="9"/>
  <c r="AW42" i="9"/>
  <c r="BL42" i="9"/>
  <c r="H42" i="9"/>
  <c r="S42" i="9"/>
  <c r="V42" i="9"/>
  <c r="H29" i="3"/>
  <c r="F64" i="2"/>
  <c r="K18" i="3"/>
  <c r="K20" i="4" s="1"/>
  <c r="G147" i="3"/>
  <c r="I147" i="3" s="1"/>
  <c r="K147" i="3" s="1"/>
  <c r="L147" i="3" s="1"/>
  <c r="M147" i="3" s="1"/>
  <c r="N147" i="3" s="1"/>
  <c r="O147" i="3" s="1"/>
  <c r="P147" i="3" s="1"/>
  <c r="Q147" i="3" s="1"/>
  <c r="AS117" i="2"/>
  <c r="AT117" i="2" s="1"/>
  <c r="AU117" i="2" s="1"/>
  <c r="AB119" i="4" s="1"/>
  <c r="AS144" i="2"/>
  <c r="AT144" i="2" s="1"/>
  <c r="AU144" i="2" s="1"/>
  <c r="H175" i="2"/>
  <c r="AS101" i="2"/>
  <c r="AT101" i="2" s="1"/>
  <c r="AU101" i="2" s="1"/>
  <c r="AB103" i="4" s="1"/>
  <c r="F177" i="2"/>
  <c r="AE172" i="2" s="1"/>
  <c r="AG172" i="2" s="1"/>
  <c r="AH172" i="2" s="1"/>
  <c r="AI172" i="2" s="1"/>
  <c r="Z179" i="4" s="1"/>
  <c r="F173" i="2"/>
  <c r="F127" i="2"/>
  <c r="F94" i="2"/>
  <c r="H94" i="2" s="1"/>
  <c r="I94" i="2" s="1"/>
  <c r="K94" i="2" s="1"/>
  <c r="X96" i="4" s="1"/>
  <c r="F86" i="2"/>
  <c r="H86" i="2" s="1"/>
  <c r="F73" i="2"/>
  <c r="Q73" i="2" s="1"/>
  <c r="S73" i="2" s="1"/>
  <c r="T73" i="2" s="1"/>
  <c r="U73" i="2" s="1"/>
  <c r="W75" i="4" s="1"/>
  <c r="F68" i="2"/>
  <c r="X68" i="2" s="1"/>
  <c r="Z68" i="2" s="1"/>
  <c r="AA68" i="2" s="1"/>
  <c r="AB68" i="2" s="1"/>
  <c r="Y70" i="4" s="1"/>
  <c r="F39" i="2"/>
  <c r="AL39" i="2" s="1"/>
  <c r="AN39" i="2" s="1"/>
  <c r="AO39" i="2" s="1"/>
  <c r="AP39" i="2" s="1"/>
  <c r="AA41" i="4" s="1"/>
  <c r="F35" i="2"/>
  <c r="AL35" i="2" s="1"/>
  <c r="AN35" i="2" s="1"/>
  <c r="AO35" i="2" s="1"/>
  <c r="AP35" i="2" s="1"/>
  <c r="AA37" i="4" s="1"/>
  <c r="F22" i="2"/>
  <c r="G179" i="3"/>
  <c r="I179" i="3" s="1"/>
  <c r="K179" i="3" s="1"/>
  <c r="G178" i="3"/>
  <c r="I178" i="3" s="1"/>
  <c r="K178" i="3" s="1"/>
  <c r="L178" i="3" s="1"/>
  <c r="M178" i="3" s="1"/>
  <c r="N178" i="3" s="1"/>
  <c r="O178" i="3" s="1"/>
  <c r="P178" i="3" s="1"/>
  <c r="Q178" i="3" s="1"/>
  <c r="S5" i="5"/>
  <c r="S7" i="4" s="1"/>
  <c r="E170" i="5"/>
  <c r="F65" i="2"/>
  <c r="G99" i="3"/>
  <c r="I99" i="3" s="1"/>
  <c r="K99" i="3" s="1"/>
  <c r="K101" i="4" s="1"/>
  <c r="G96" i="3"/>
  <c r="I96" i="3" s="1"/>
  <c r="K96" i="3" s="1"/>
  <c r="G92" i="3"/>
  <c r="I92" i="3" s="1"/>
  <c r="K92" i="3" s="1"/>
  <c r="L92" i="3" s="1"/>
  <c r="M92" i="3" s="1"/>
  <c r="N92" i="3" s="1"/>
  <c r="O92" i="3" s="1"/>
  <c r="P92" i="3" s="1"/>
  <c r="Q92" i="3" s="1"/>
  <c r="AS45" i="2"/>
  <c r="AT45" i="2" s="1"/>
  <c r="AU45" i="2" s="1"/>
  <c r="AB47" i="4" s="1"/>
  <c r="G162" i="3"/>
  <c r="I162" i="3" s="1"/>
  <c r="K162" i="3" s="1"/>
  <c r="K164" i="4" s="1"/>
  <c r="AS91" i="2"/>
  <c r="AT91" i="2" s="1"/>
  <c r="AU91" i="2" s="1"/>
  <c r="AB93" i="4" s="1"/>
  <c r="AS83" i="2"/>
  <c r="AT83" i="2" s="1"/>
  <c r="AU83" i="2" s="1"/>
  <c r="AB85" i="4" s="1"/>
  <c r="AS66" i="2"/>
  <c r="AT66" i="2" s="1"/>
  <c r="AU66" i="2" s="1"/>
  <c r="AB68" i="4" s="1"/>
  <c r="AS57" i="2"/>
  <c r="AT57" i="2" s="1"/>
  <c r="AU57" i="2" s="1"/>
  <c r="AB59" i="4" s="1"/>
  <c r="AS24" i="2"/>
  <c r="AT24" i="2" s="1"/>
  <c r="AU24" i="2" s="1"/>
  <c r="AB26" i="4" s="1"/>
  <c r="AS7" i="2"/>
  <c r="AT7" i="2" s="1"/>
  <c r="AU7" i="2" s="1"/>
  <c r="AB9" i="4" s="1"/>
  <c r="I94" i="3"/>
  <c r="G173" i="3"/>
  <c r="I173" i="3" s="1"/>
  <c r="K173" i="3" s="1"/>
  <c r="G131" i="3"/>
  <c r="I131" i="3" s="1"/>
  <c r="K131" i="3" s="1"/>
  <c r="L131" i="3" s="1"/>
  <c r="M131" i="3" s="1"/>
  <c r="N131" i="3" s="1"/>
  <c r="O131" i="3" s="1"/>
  <c r="P131" i="3" s="1"/>
  <c r="Q131" i="3" s="1"/>
  <c r="G128" i="3"/>
  <c r="I128" i="3" s="1"/>
  <c r="K128" i="3" s="1"/>
  <c r="L128" i="3" s="1"/>
  <c r="M128" i="3" s="1"/>
  <c r="N128" i="3" s="1"/>
  <c r="O128" i="3" s="1"/>
  <c r="P128" i="3" s="1"/>
  <c r="Q128" i="3" s="1"/>
  <c r="G110" i="3"/>
  <c r="I110" i="3" s="1"/>
  <c r="K110" i="3" s="1"/>
  <c r="K70" i="3"/>
  <c r="L70" i="3" s="1"/>
  <c r="M70" i="3" s="1"/>
  <c r="N70" i="3" s="1"/>
  <c r="O70" i="3" s="1"/>
  <c r="P70" i="3" s="1"/>
  <c r="Q70" i="3" s="1"/>
  <c r="G111" i="3"/>
  <c r="I111" i="3" s="1"/>
  <c r="K111" i="3" s="1"/>
  <c r="G116" i="3"/>
  <c r="I116" i="3" s="1"/>
  <c r="K116" i="3" s="1"/>
  <c r="K118" i="4" s="1"/>
  <c r="AS126" i="2"/>
  <c r="AT126" i="2" s="1"/>
  <c r="AU126" i="2" s="1"/>
  <c r="AB128" i="4" s="1"/>
  <c r="AS125" i="2"/>
  <c r="AT125" i="2" s="1"/>
  <c r="AU125" i="2" s="1"/>
  <c r="AB127" i="4" s="1"/>
  <c r="AS145" i="2"/>
  <c r="AT145" i="2" s="1"/>
  <c r="AU145" i="2" s="1"/>
  <c r="AS147" i="2"/>
  <c r="AT147" i="2" s="1"/>
  <c r="AU147" i="2" s="1"/>
  <c r="H158" i="2"/>
  <c r="I158" i="2" s="1"/>
  <c r="J158" i="2" s="1"/>
  <c r="F160" i="2"/>
  <c r="H159" i="2"/>
  <c r="I159" i="2" s="1"/>
  <c r="K159" i="2" s="1"/>
  <c r="S159" i="2"/>
  <c r="T159" i="2" s="1"/>
  <c r="U159" i="2" s="1"/>
  <c r="H157" i="2"/>
  <c r="I157" i="2" s="1"/>
  <c r="K157" i="2" s="1"/>
  <c r="G158" i="3"/>
  <c r="I158" i="3" s="1"/>
  <c r="K158" i="3" s="1"/>
  <c r="L158" i="3" s="1"/>
  <c r="M158" i="3" s="1"/>
  <c r="N158" i="3" s="1"/>
  <c r="O158" i="3" s="1"/>
  <c r="P158" i="3" s="1"/>
  <c r="Q158" i="3" s="1"/>
  <c r="G157" i="3"/>
  <c r="I157" i="3" s="1"/>
  <c r="K157" i="3" s="1"/>
  <c r="L157" i="3" s="1"/>
  <c r="M157" i="3" s="1"/>
  <c r="N157" i="3" s="1"/>
  <c r="O157" i="3" s="1"/>
  <c r="P157" i="3" s="1"/>
  <c r="Q157" i="3" s="1"/>
  <c r="G41" i="5"/>
  <c r="E41" i="5"/>
  <c r="L129" i="5"/>
  <c r="R131" i="4" s="1"/>
  <c r="N129" i="5"/>
  <c r="L66" i="5"/>
  <c r="R68" i="4" s="1"/>
  <c r="N66" i="5"/>
  <c r="AI13" i="5"/>
  <c r="AG13" i="5"/>
  <c r="V15" i="4" s="1"/>
  <c r="G63" i="5"/>
  <c r="E63" i="5"/>
  <c r="U174" i="5"/>
  <c r="S174" i="5"/>
  <c r="S176" i="4" s="1"/>
  <c r="S36" i="5"/>
  <c r="S38" i="4" s="1"/>
  <c r="U36" i="5"/>
  <c r="Z7" i="5"/>
  <c r="U9" i="4" s="1"/>
  <c r="AB7" i="5"/>
  <c r="S180" i="4"/>
  <c r="S181" i="4"/>
  <c r="T72" i="4"/>
  <c r="M72" i="4"/>
  <c r="S106" i="5"/>
  <c r="S108" i="4" s="1"/>
  <c r="U106" i="5"/>
  <c r="E153" i="5"/>
  <c r="G153" i="5"/>
  <c r="U44" i="5"/>
  <c r="S44" i="5"/>
  <c r="S46" i="4" s="1"/>
  <c r="M119" i="4"/>
  <c r="T119" i="4"/>
  <c r="M143" i="4"/>
  <c r="T143" i="4"/>
  <c r="R180" i="4"/>
  <c r="R181" i="4"/>
  <c r="L61" i="5"/>
  <c r="R63" i="4" s="1"/>
  <c r="N61" i="5"/>
  <c r="S72" i="5"/>
  <c r="S74" i="4" s="1"/>
  <c r="U72" i="5"/>
  <c r="S83" i="4"/>
  <c r="S82" i="4"/>
  <c r="Z47" i="5"/>
  <c r="U49" i="4" s="1"/>
  <c r="AB47" i="5"/>
  <c r="L154" i="5"/>
  <c r="R156" i="4" s="1"/>
  <c r="N154" i="5"/>
  <c r="V148" i="4"/>
  <c r="V146" i="4"/>
  <c r="M146" i="4"/>
  <c r="T146" i="4"/>
  <c r="T148" i="4"/>
  <c r="M148" i="4"/>
  <c r="S103" i="5"/>
  <c r="S105" i="4" s="1"/>
  <c r="U103" i="5"/>
  <c r="AI45" i="5"/>
  <c r="AG45" i="5"/>
  <c r="V47" i="4" s="1"/>
  <c r="T120" i="4"/>
  <c r="M120" i="4"/>
  <c r="G18" i="5"/>
  <c r="E18" i="5"/>
  <c r="U29" i="5"/>
  <c r="S29" i="5"/>
  <c r="S31" i="4" s="1"/>
  <c r="AB104" i="5"/>
  <c r="Z104" i="5"/>
  <c r="U106" i="4" s="1"/>
  <c r="Z105" i="5"/>
  <c r="U107" i="4" s="1"/>
  <c r="AB105" i="5"/>
  <c r="AI62" i="5"/>
  <c r="AG62" i="5"/>
  <c r="V64" i="4" s="1"/>
  <c r="L43" i="5"/>
  <c r="R45" i="4" s="1"/>
  <c r="N43" i="5"/>
  <c r="S39" i="5"/>
  <c r="S41" i="4" s="1"/>
  <c r="U39" i="5"/>
  <c r="T182" i="4"/>
  <c r="M182" i="4"/>
  <c r="AI81" i="5"/>
  <c r="AG81" i="5"/>
  <c r="S101" i="5"/>
  <c r="S103" i="4" s="1"/>
  <c r="U101" i="5"/>
  <c r="G50" i="5"/>
  <c r="E50" i="5"/>
  <c r="T52" i="4" s="1"/>
  <c r="AG44" i="5"/>
  <c r="V46" i="4" s="1"/>
  <c r="AI44" i="5"/>
  <c r="T91" i="4"/>
  <c r="G160" i="5"/>
  <c r="AB144" i="5"/>
  <c r="AB142" i="5"/>
  <c r="AI138" i="5"/>
  <c r="G108" i="5"/>
  <c r="T175" i="4"/>
  <c r="L120" i="5"/>
  <c r="R122" i="4" s="1"/>
  <c r="E28" i="5"/>
  <c r="N73" i="5"/>
  <c r="AB50" i="5"/>
  <c r="AG16" i="5"/>
  <c r="V18" i="4" s="1"/>
  <c r="E149" i="5"/>
  <c r="M7" i="4"/>
  <c r="G146" i="5"/>
  <c r="E98" i="5"/>
  <c r="U126" i="5"/>
  <c r="AG10" i="5"/>
  <c r="V12" i="4" s="1"/>
  <c r="AG154" i="5"/>
  <c r="V156" i="4" s="1"/>
  <c r="E105" i="5"/>
  <c r="S75" i="5"/>
  <c r="S77" i="4" s="1"/>
  <c r="E86" i="5"/>
  <c r="AB97" i="5"/>
  <c r="U41" i="5"/>
  <c r="U172" i="5"/>
  <c r="S54" i="5"/>
  <c r="S56" i="4" s="1"/>
  <c r="AB102" i="5"/>
  <c r="Z151" i="5"/>
  <c r="Z65" i="5"/>
  <c r="U67" i="4" s="1"/>
  <c r="E134" i="5"/>
  <c r="N181" i="5"/>
  <c r="G184" i="5"/>
  <c r="U111" i="5"/>
  <c r="T39" i="4"/>
  <c r="G178" i="5"/>
  <c r="AI144" i="5"/>
  <c r="E120" i="5"/>
  <c r="T122" i="4" s="1"/>
  <c r="S121" i="5"/>
  <c r="S123" i="4" s="1"/>
  <c r="G161" i="5"/>
  <c r="AI122" i="5"/>
  <c r="G118" i="5"/>
  <c r="AB77" i="5"/>
  <c r="N114" i="5"/>
  <c r="E68" i="5"/>
  <c r="AG87" i="5"/>
  <c r="V89" i="4" s="1"/>
  <c r="N130" i="5"/>
  <c r="E154" i="5"/>
  <c r="N12" i="5"/>
  <c r="E76" i="5"/>
  <c r="M14" i="4"/>
  <c r="AB172" i="5"/>
  <c r="U79" i="5"/>
  <c r="AI8" i="5"/>
  <c r="Z115" i="5"/>
  <c r="U117" i="4" s="1"/>
  <c r="AG152" i="5"/>
  <c r="AB92" i="5"/>
  <c r="E60" i="5"/>
  <c r="T62" i="4" s="1"/>
  <c r="U165" i="5"/>
  <c r="Z149" i="5"/>
  <c r="AI168" i="5"/>
  <c r="L49" i="5"/>
  <c r="R51" i="4" s="1"/>
  <c r="AI183" i="5"/>
  <c r="R154" i="4"/>
  <c r="E140" i="5"/>
  <c r="G148" i="5"/>
  <c r="G117" i="5"/>
  <c r="N118" i="5"/>
  <c r="E77" i="5"/>
  <c r="E17" i="5"/>
  <c r="E88" i="5"/>
  <c r="S84" i="5"/>
  <c r="S86" i="4" s="1"/>
  <c r="U61" i="5"/>
  <c r="AI146" i="5"/>
  <c r="G180" i="5"/>
  <c r="N163" i="5"/>
  <c r="AG7" i="5"/>
  <c r="V9" i="4" s="1"/>
  <c r="R166" i="4"/>
  <c r="N108" i="5"/>
  <c r="AG132" i="5"/>
  <c r="V134" i="4" s="1"/>
  <c r="AB162" i="5"/>
  <c r="E97" i="5"/>
  <c r="S167" i="4"/>
  <c r="AB98" i="5"/>
  <c r="AG42" i="5"/>
  <c r="V44" i="4" s="1"/>
  <c r="N185" i="5"/>
  <c r="M144" i="4"/>
  <c r="M44" i="4"/>
  <c r="V166" i="4"/>
  <c r="L141" i="5"/>
  <c r="R143" i="4" s="1"/>
  <c r="G141" i="5"/>
  <c r="S116" i="5"/>
  <c r="S118" i="4" s="1"/>
  <c r="E45" i="5"/>
  <c r="AI37" i="5"/>
  <c r="E9" i="5"/>
  <c r="S42" i="5"/>
  <c r="S44" i="4" s="1"/>
  <c r="AI112" i="5"/>
  <c r="R165" i="4"/>
  <c r="E102" i="5"/>
  <c r="AI100" i="5"/>
  <c r="L65" i="5"/>
  <c r="R67" i="4" s="1"/>
  <c r="N93" i="5"/>
  <c r="AB18" i="5"/>
  <c r="U164" i="4"/>
  <c r="N71" i="5"/>
  <c r="S20" i="5"/>
  <c r="S22" i="4" s="1"/>
  <c r="N131" i="5"/>
  <c r="N161" i="5"/>
  <c r="AG145" i="5"/>
  <c r="Z138" i="5"/>
  <c r="U140" i="4" s="1"/>
  <c r="L116" i="5"/>
  <c r="R118" i="4" s="1"/>
  <c r="L44" i="5"/>
  <c r="R46" i="4" s="1"/>
  <c r="N23" i="5"/>
  <c r="S142" i="5"/>
  <c r="S144" i="4" s="1"/>
  <c r="L148" i="5"/>
  <c r="N103" i="5"/>
  <c r="AG40" i="5"/>
  <c r="V42" i="4" s="1"/>
  <c r="AG20" i="5"/>
  <c r="V22" i="4" s="1"/>
  <c r="M25" i="4"/>
  <c r="N64" i="5"/>
  <c r="E131" i="5"/>
  <c r="E3" i="5"/>
  <c r="E78" i="5"/>
  <c r="AI173" i="5"/>
  <c r="U81" i="5"/>
  <c r="N179" i="5"/>
  <c r="AB127" i="5"/>
  <c r="N3" i="5"/>
  <c r="E94" i="5"/>
  <c r="T111" i="4"/>
  <c r="E7" i="5"/>
  <c r="E106" i="5"/>
  <c r="N143" i="5"/>
  <c r="N180" i="5"/>
  <c r="M168" i="4"/>
  <c r="M31" i="4"/>
  <c r="N78" i="5"/>
  <c r="AG65" i="5"/>
  <c r="V67" i="4" s="1"/>
  <c r="E67" i="5"/>
  <c r="AI165" i="5"/>
  <c r="V167" i="4"/>
  <c r="N164" i="5"/>
  <c r="Z59" i="5"/>
  <c r="U61" i="4" s="1"/>
  <c r="U102" i="5"/>
  <c r="L121" i="3"/>
  <c r="M121" i="3" s="1"/>
  <c r="N121" i="3" s="1"/>
  <c r="O121" i="3" s="1"/>
  <c r="P121" i="3" s="1"/>
  <c r="Q121" i="3" s="1"/>
  <c r="K123" i="4"/>
  <c r="K68" i="4"/>
  <c r="L66" i="3"/>
  <c r="M66" i="3" s="1"/>
  <c r="N66" i="3" s="1"/>
  <c r="O66" i="3" s="1"/>
  <c r="P66" i="3" s="1"/>
  <c r="Q66" i="3" s="1"/>
  <c r="K72" i="4"/>
  <c r="L109" i="3"/>
  <c r="M109" i="3" s="1"/>
  <c r="N109" i="3" s="1"/>
  <c r="O109" i="3" s="1"/>
  <c r="P109" i="3" s="1"/>
  <c r="Q109" i="3" s="1"/>
  <c r="K111" i="4"/>
  <c r="K113" i="4"/>
  <c r="L111" i="3"/>
  <c r="M111" i="3" s="1"/>
  <c r="N111" i="3" s="1"/>
  <c r="O111" i="3" s="1"/>
  <c r="P111" i="3" s="1"/>
  <c r="Q111" i="3" s="1"/>
  <c r="L86" i="3"/>
  <c r="M86" i="3" s="1"/>
  <c r="N86" i="3" s="1"/>
  <c r="O86" i="3" s="1"/>
  <c r="P86" i="3" s="1"/>
  <c r="Q86" i="3" s="1"/>
  <c r="K88" i="4"/>
  <c r="L77" i="3"/>
  <c r="M77" i="3" s="1"/>
  <c r="N77" i="3" s="1"/>
  <c r="O77" i="3" s="1"/>
  <c r="P77" i="3" s="1"/>
  <c r="Q77" i="3" s="1"/>
  <c r="L12" i="3"/>
  <c r="M12" i="3" s="1"/>
  <c r="N12" i="3" s="1"/>
  <c r="O12" i="3" s="1"/>
  <c r="P12" i="3" s="1"/>
  <c r="Q12" i="3" s="1"/>
  <c r="K14" i="4"/>
  <c r="L133" i="3"/>
  <c r="M133" i="3" s="1"/>
  <c r="N133" i="3" s="1"/>
  <c r="O133" i="3" s="1"/>
  <c r="P133" i="3" s="1"/>
  <c r="Q133" i="3" s="1"/>
  <c r="K135" i="4"/>
  <c r="K155" i="4"/>
  <c r="L153" i="3"/>
  <c r="M153" i="3" s="1"/>
  <c r="N153" i="3" s="1"/>
  <c r="O153" i="3" s="1"/>
  <c r="P153" i="3" s="1"/>
  <c r="Q153" i="3" s="1"/>
  <c r="L79" i="3"/>
  <c r="M79" i="3" s="1"/>
  <c r="N79" i="3" s="1"/>
  <c r="O79" i="3" s="1"/>
  <c r="P79" i="3" s="1"/>
  <c r="Q79" i="3" s="1"/>
  <c r="K81" i="4"/>
  <c r="K50" i="4"/>
  <c r="L48" i="3"/>
  <c r="M48" i="3" s="1"/>
  <c r="N48" i="3" s="1"/>
  <c r="O48" i="3" s="1"/>
  <c r="P48" i="3" s="1"/>
  <c r="Q48" i="3" s="1"/>
  <c r="L96" i="3"/>
  <c r="M96" i="3" s="1"/>
  <c r="N96" i="3" s="1"/>
  <c r="O96" i="3" s="1"/>
  <c r="P96" i="3" s="1"/>
  <c r="Q96" i="3" s="1"/>
  <c r="K98" i="4"/>
  <c r="K94" i="4"/>
  <c r="L116" i="3"/>
  <c r="M116" i="3" s="1"/>
  <c r="N116" i="3" s="1"/>
  <c r="O116" i="3" s="1"/>
  <c r="P116" i="3" s="1"/>
  <c r="Q116" i="3" s="1"/>
  <c r="K124" i="4"/>
  <c r="L122" i="3"/>
  <c r="M122" i="3" s="1"/>
  <c r="N122" i="3" s="1"/>
  <c r="O122" i="3" s="1"/>
  <c r="P122" i="3" s="1"/>
  <c r="Q122" i="3" s="1"/>
  <c r="L18" i="3"/>
  <c r="M18" i="3" s="1"/>
  <c r="N18" i="3" s="1"/>
  <c r="O18" i="3" s="1"/>
  <c r="P18" i="3" s="1"/>
  <c r="Q18" i="3" s="1"/>
  <c r="L173" i="3"/>
  <c r="M173" i="3" s="1"/>
  <c r="N173" i="3" s="1"/>
  <c r="O173" i="3" s="1"/>
  <c r="P173" i="3" s="1"/>
  <c r="Q173" i="3" s="1"/>
  <c r="K175" i="4"/>
  <c r="L45" i="3"/>
  <c r="M45" i="3" s="1"/>
  <c r="N45" i="3" s="1"/>
  <c r="O45" i="3" s="1"/>
  <c r="P45" i="3" s="1"/>
  <c r="Q45" i="3" s="1"/>
  <c r="I18" i="3"/>
  <c r="G150" i="3"/>
  <c r="I150" i="3" s="1"/>
  <c r="K150" i="3" s="1"/>
  <c r="G101" i="3"/>
  <c r="I101" i="3" s="1"/>
  <c r="K101" i="3" s="1"/>
  <c r="L101" i="3" s="1"/>
  <c r="M101" i="3" s="1"/>
  <c r="N101" i="3" s="1"/>
  <c r="O101" i="3" s="1"/>
  <c r="P101" i="3" s="1"/>
  <c r="Q101" i="3" s="1"/>
  <c r="G83" i="3"/>
  <c r="I83" i="3" s="1"/>
  <c r="K83" i="3" s="1"/>
  <c r="G78" i="3"/>
  <c r="I78" i="3" s="1"/>
  <c r="K78" i="3" s="1"/>
  <c r="G51" i="3"/>
  <c r="I51" i="3" s="1"/>
  <c r="K51" i="3" s="1"/>
  <c r="K53" i="4" s="1"/>
  <c r="G21" i="3"/>
  <c r="I21" i="3" s="1"/>
  <c r="K21" i="3" s="1"/>
  <c r="G6" i="3"/>
  <c r="I6" i="3" s="1"/>
  <c r="K6" i="3" s="1"/>
  <c r="G50" i="3"/>
  <c r="I50" i="3" s="1"/>
  <c r="K50" i="3" s="1"/>
  <c r="L50" i="3" s="1"/>
  <c r="M50" i="3" s="1"/>
  <c r="N50" i="3" s="1"/>
  <c r="O50" i="3" s="1"/>
  <c r="P50" i="3" s="1"/>
  <c r="Q50" i="3" s="1"/>
  <c r="K65" i="3"/>
  <c r="G30" i="3"/>
  <c r="I30" i="3" s="1"/>
  <c r="K30" i="3" s="1"/>
  <c r="L30" i="3" s="1"/>
  <c r="M30" i="3" s="1"/>
  <c r="N30" i="3" s="1"/>
  <c r="O30" i="3" s="1"/>
  <c r="P30" i="3" s="1"/>
  <c r="Q30" i="3" s="1"/>
  <c r="G9" i="3"/>
  <c r="I9" i="3" s="1"/>
  <c r="K9" i="3" s="1"/>
  <c r="K11" i="4" s="1"/>
  <c r="L167" i="3"/>
  <c r="M167" i="3" s="1"/>
  <c r="N167" i="3" s="1"/>
  <c r="O167" i="3" s="1"/>
  <c r="P167" i="3" s="1"/>
  <c r="Q167" i="3" s="1"/>
  <c r="G76" i="3"/>
  <c r="I76" i="3" s="1"/>
  <c r="K76" i="3" s="1"/>
  <c r="G180" i="3"/>
  <c r="I180" i="3" s="1"/>
  <c r="K180" i="3" s="1"/>
  <c r="K182" i="4" s="1"/>
  <c r="K91" i="4"/>
  <c r="G24" i="3"/>
  <c r="I24" i="3" s="1"/>
  <c r="K24" i="3" s="1"/>
  <c r="G103" i="3"/>
  <c r="I103" i="3" s="1"/>
  <c r="K103" i="3" s="1"/>
  <c r="K105" i="4" s="1"/>
  <c r="K112" i="3"/>
  <c r="K114" i="4" s="1"/>
  <c r="G149" i="3"/>
  <c r="I149" i="3" s="1"/>
  <c r="K149" i="3" s="1"/>
  <c r="G59" i="3"/>
  <c r="I59" i="3" s="1"/>
  <c r="K59" i="3" s="1"/>
  <c r="K61" i="4" s="1"/>
  <c r="G37" i="3"/>
  <c r="I37" i="3" s="1"/>
  <c r="K37" i="3" s="1"/>
  <c r="G138" i="3"/>
  <c r="I138" i="3" s="1"/>
  <c r="K138" i="3" s="1"/>
  <c r="L138" i="3" s="1"/>
  <c r="M138" i="3" s="1"/>
  <c r="N138" i="3" s="1"/>
  <c r="O138" i="3" s="1"/>
  <c r="P138" i="3" s="1"/>
  <c r="Q138" i="3" s="1"/>
  <c r="I29" i="2"/>
  <c r="B31" i="4"/>
  <c r="I107" i="2"/>
  <c r="M107" i="2" s="1"/>
  <c r="N107" i="2" s="1"/>
  <c r="I63" i="2"/>
  <c r="J63" i="2" s="1"/>
  <c r="B65" i="4"/>
  <c r="AL47" i="2"/>
  <c r="AN47" i="2" s="1"/>
  <c r="AO47" i="2" s="1"/>
  <c r="AP47" i="2" s="1"/>
  <c r="AA49" i="4" s="1"/>
  <c r="X47" i="2"/>
  <c r="Z47" i="2" s="1"/>
  <c r="AA47" i="2" s="1"/>
  <c r="AB47" i="2" s="1"/>
  <c r="Y49" i="4" s="1"/>
  <c r="Q47" i="2"/>
  <c r="S47" i="2" s="1"/>
  <c r="T47" i="2" s="1"/>
  <c r="U47" i="2" s="1"/>
  <c r="W49" i="4" s="1"/>
  <c r="AB164" i="4"/>
  <c r="AB159" i="4"/>
  <c r="AS98" i="2"/>
  <c r="AT98" i="2" s="1"/>
  <c r="AU98" i="2" s="1"/>
  <c r="AB100" i="4" s="1"/>
  <c r="Z98" i="2"/>
  <c r="AA98" i="2" s="1"/>
  <c r="AB98" i="2" s="1"/>
  <c r="Y100" i="4" s="1"/>
  <c r="AE94" i="2"/>
  <c r="AG94" i="2" s="1"/>
  <c r="AH94" i="2" s="1"/>
  <c r="AI94" i="2" s="1"/>
  <c r="Z96" i="4" s="1"/>
  <c r="AL73" i="2"/>
  <c r="AN73" i="2" s="1"/>
  <c r="AO73" i="2" s="1"/>
  <c r="AP73" i="2" s="1"/>
  <c r="AA75" i="4" s="1"/>
  <c r="X73" i="2"/>
  <c r="Z73" i="2" s="1"/>
  <c r="AA73" i="2" s="1"/>
  <c r="AB73" i="2" s="1"/>
  <c r="Y75" i="4" s="1"/>
  <c r="J85" i="2"/>
  <c r="AN101" i="2"/>
  <c r="AO101" i="2" s="1"/>
  <c r="AP101" i="2" s="1"/>
  <c r="AA103" i="4" s="1"/>
  <c r="I93" i="2"/>
  <c r="B95" i="4"/>
  <c r="AN142" i="2"/>
  <c r="AO142" i="2" s="1"/>
  <c r="AP142" i="2" s="1"/>
  <c r="AA144" i="4" s="1"/>
  <c r="H147" i="2"/>
  <c r="I147" i="2" s="1"/>
  <c r="F162" i="2"/>
  <c r="H162" i="2" s="1"/>
  <c r="AL67" i="2"/>
  <c r="AN67" i="2" s="1"/>
  <c r="AO67" i="2" s="1"/>
  <c r="AP67" i="2" s="1"/>
  <c r="AA69" i="4" s="1"/>
  <c r="Q67" i="2"/>
  <c r="S67" i="2" s="1"/>
  <c r="T67" i="2" s="1"/>
  <c r="U67" i="2" s="1"/>
  <c r="W69" i="4" s="1"/>
  <c r="AE67" i="2"/>
  <c r="AG67" i="2" s="1"/>
  <c r="AH67" i="2" s="1"/>
  <c r="AI67" i="2" s="1"/>
  <c r="Z69" i="4" s="1"/>
  <c r="AS143" i="2"/>
  <c r="AT143" i="2" s="1"/>
  <c r="AU143" i="2" s="1"/>
  <c r="AB145" i="4" s="1"/>
  <c r="H143" i="2"/>
  <c r="I143" i="2" s="1"/>
  <c r="AD145" i="4" s="1"/>
  <c r="AG160" i="2"/>
  <c r="AH160" i="2" s="1"/>
  <c r="AI160" i="2" s="1"/>
  <c r="Z162" i="4" s="1"/>
  <c r="AS160" i="2"/>
  <c r="AT160" i="2" s="1"/>
  <c r="AU160" i="2" s="1"/>
  <c r="AB162" i="4" s="1"/>
  <c r="I72" i="2"/>
  <c r="AD74" i="4" s="1"/>
  <c r="Z130" i="2"/>
  <c r="AA130" i="2" s="1"/>
  <c r="AB130" i="2" s="1"/>
  <c r="Y132" i="4" s="1"/>
  <c r="AE47" i="2"/>
  <c r="AG47" i="2" s="1"/>
  <c r="AH47" i="2" s="1"/>
  <c r="AI47" i="2" s="1"/>
  <c r="Z49" i="4" s="1"/>
  <c r="X94" i="2"/>
  <c r="Z94" i="2" s="1"/>
  <c r="AA94" i="2" s="1"/>
  <c r="AB94" i="2" s="1"/>
  <c r="Y96" i="4" s="1"/>
  <c r="AB163" i="4"/>
  <c r="AB168" i="4"/>
  <c r="AL16" i="2"/>
  <c r="AN16" i="2" s="1"/>
  <c r="AO16" i="2" s="1"/>
  <c r="AP16" i="2" s="1"/>
  <c r="AA18" i="4" s="1"/>
  <c r="X16" i="2"/>
  <c r="Z16" i="2" s="1"/>
  <c r="AA16" i="2" s="1"/>
  <c r="AB16" i="2" s="1"/>
  <c r="Y18" i="4" s="1"/>
  <c r="Q16" i="2"/>
  <c r="S16" i="2" s="1"/>
  <c r="T16" i="2" s="1"/>
  <c r="U16" i="2" s="1"/>
  <c r="W18" i="4" s="1"/>
  <c r="X33" i="2"/>
  <c r="H33" i="2"/>
  <c r="AL33" i="2"/>
  <c r="AN33" i="2" s="1"/>
  <c r="AO33" i="2" s="1"/>
  <c r="AP33" i="2" s="1"/>
  <c r="AA35" i="4" s="1"/>
  <c r="AE121" i="2"/>
  <c r="AG121" i="2" s="1"/>
  <c r="AH121" i="2" s="1"/>
  <c r="AI121" i="2" s="1"/>
  <c r="Z123" i="4" s="1"/>
  <c r="AL121" i="2"/>
  <c r="AN121" i="2" s="1"/>
  <c r="AO121" i="2" s="1"/>
  <c r="AP121" i="2" s="1"/>
  <c r="AA123" i="4" s="1"/>
  <c r="H8" i="2"/>
  <c r="AS8" i="2"/>
  <c r="AT8" i="2" s="1"/>
  <c r="AU8" i="2" s="1"/>
  <c r="AB10" i="4" s="1"/>
  <c r="S8" i="2"/>
  <c r="T8" i="2" s="1"/>
  <c r="U8" i="2" s="1"/>
  <c r="W10" i="4" s="1"/>
  <c r="AS167" i="2"/>
  <c r="AT167" i="2" s="1"/>
  <c r="AU167" i="2" s="1"/>
  <c r="AB174" i="4" s="1"/>
  <c r="H172" i="2"/>
  <c r="Z89" i="2"/>
  <c r="AA89" i="2" s="1"/>
  <c r="AB89" i="2" s="1"/>
  <c r="Y91" i="4" s="1"/>
  <c r="H89" i="2"/>
  <c r="H84" i="2"/>
  <c r="AS84" i="2"/>
  <c r="AT84" i="2" s="1"/>
  <c r="AU84" i="2" s="1"/>
  <c r="AB86" i="4" s="1"/>
  <c r="H173" i="2"/>
  <c r="AE168" i="2"/>
  <c r="AG168" i="2" s="1"/>
  <c r="AH168" i="2" s="1"/>
  <c r="AI168" i="2" s="1"/>
  <c r="Z175" i="4" s="1"/>
  <c r="Q173" i="2"/>
  <c r="S173" i="2" s="1"/>
  <c r="T173" i="2" s="1"/>
  <c r="U173" i="2" s="1"/>
  <c r="W175" i="4" s="1"/>
  <c r="AL168" i="2"/>
  <c r="AN168" i="2" s="1"/>
  <c r="AO168" i="2" s="1"/>
  <c r="AP168" i="2" s="1"/>
  <c r="AA175" i="4" s="1"/>
  <c r="F82" i="2"/>
  <c r="H82" i="2" s="1"/>
  <c r="AS133" i="2"/>
  <c r="AT133" i="2" s="1"/>
  <c r="AU133" i="2" s="1"/>
  <c r="AB135" i="4" s="1"/>
  <c r="H133" i="2"/>
  <c r="I133" i="2" s="1"/>
  <c r="H121" i="2"/>
  <c r="I121" i="2" s="1"/>
  <c r="K121" i="2" s="1"/>
  <c r="X123" i="4" s="1"/>
  <c r="AS121" i="2"/>
  <c r="AT121" i="2" s="1"/>
  <c r="AU121" i="2" s="1"/>
  <c r="AB123" i="4" s="1"/>
  <c r="B96" i="4"/>
  <c r="Z160" i="2"/>
  <c r="AA160" i="2" s="1"/>
  <c r="AB160" i="2" s="1"/>
  <c r="Y167" i="4" s="1"/>
  <c r="X121" i="2"/>
  <c r="Z121" i="2" s="1"/>
  <c r="AA121" i="2" s="1"/>
  <c r="AB121" i="2" s="1"/>
  <c r="Y123" i="4" s="1"/>
  <c r="AG177" i="2"/>
  <c r="AH177" i="2" s="1"/>
  <c r="AI177" i="2" s="1"/>
  <c r="Z185" i="4" s="1"/>
  <c r="AL94" i="2"/>
  <c r="AN94" i="2" s="1"/>
  <c r="AO94" i="2" s="1"/>
  <c r="AP94" i="2" s="1"/>
  <c r="AA96" i="4" s="1"/>
  <c r="Z107" i="2"/>
  <c r="AA107" i="2" s="1"/>
  <c r="AB107" i="2" s="1"/>
  <c r="Y109" i="4" s="1"/>
  <c r="AL167" i="2"/>
  <c r="AN167" i="2" s="1"/>
  <c r="AO167" i="2" s="1"/>
  <c r="AP167" i="2" s="1"/>
  <c r="AA174" i="4" s="1"/>
  <c r="AE167" i="2"/>
  <c r="AG167" i="2" s="1"/>
  <c r="AH167" i="2" s="1"/>
  <c r="AI167" i="2" s="1"/>
  <c r="Z174" i="4" s="1"/>
  <c r="X167" i="2"/>
  <c r="Z167" i="2" s="1"/>
  <c r="AA167" i="2" s="1"/>
  <c r="AB167" i="2" s="1"/>
  <c r="Y174" i="4" s="1"/>
  <c r="Q172" i="2"/>
  <c r="S172" i="2" s="1"/>
  <c r="T172" i="2" s="1"/>
  <c r="U172" i="2" s="1"/>
  <c r="W174" i="4" s="1"/>
  <c r="AS169" i="2"/>
  <c r="AT169" i="2" s="1"/>
  <c r="AU169" i="2" s="1"/>
  <c r="AB176" i="4" s="1"/>
  <c r="H174" i="2"/>
  <c r="S149" i="2"/>
  <c r="T149" i="2" s="1"/>
  <c r="U149" i="2" s="1"/>
  <c r="H149" i="2"/>
  <c r="AG149" i="2"/>
  <c r="AH149" i="2" s="1"/>
  <c r="AI149" i="2" s="1"/>
  <c r="AS112" i="2"/>
  <c r="AT112" i="2" s="1"/>
  <c r="AU112" i="2" s="1"/>
  <c r="AB114" i="4" s="1"/>
  <c r="H112" i="2"/>
  <c r="I112" i="2" s="1"/>
  <c r="AS100" i="2"/>
  <c r="AT100" i="2" s="1"/>
  <c r="AU100" i="2" s="1"/>
  <c r="AB102" i="4" s="1"/>
  <c r="H100" i="2"/>
  <c r="AS74" i="2"/>
  <c r="AT74" i="2" s="1"/>
  <c r="AU74" i="2" s="1"/>
  <c r="AB76" i="4" s="1"/>
  <c r="S74" i="2"/>
  <c r="T74" i="2" s="1"/>
  <c r="U74" i="2" s="1"/>
  <c r="W76" i="4" s="1"/>
  <c r="H74" i="2"/>
  <c r="B76" i="4" s="1"/>
  <c r="H28" i="2"/>
  <c r="H16" i="2"/>
  <c r="B18" i="4" s="1"/>
  <c r="AN170" i="2"/>
  <c r="AO170" i="2" s="1"/>
  <c r="AP170" i="2" s="1"/>
  <c r="AA177" i="4" s="1"/>
  <c r="H137" i="2"/>
  <c r="I137" i="2" s="1"/>
  <c r="AE137" i="2"/>
  <c r="AG137" i="2" s="1"/>
  <c r="AH137" i="2" s="1"/>
  <c r="AI137" i="2" s="1"/>
  <c r="Z139" i="4" s="1"/>
  <c r="X137" i="2"/>
  <c r="Z137" i="2" s="1"/>
  <c r="AA137" i="2" s="1"/>
  <c r="AB137" i="2" s="1"/>
  <c r="Y139" i="4" s="1"/>
  <c r="AL137" i="2"/>
  <c r="AN137" i="2" s="1"/>
  <c r="AO137" i="2" s="1"/>
  <c r="AP137" i="2" s="1"/>
  <c r="AA139" i="4" s="1"/>
  <c r="H127" i="2"/>
  <c r="AE127" i="2"/>
  <c r="AG127" i="2" s="1"/>
  <c r="AH127" i="2" s="1"/>
  <c r="AI127" i="2" s="1"/>
  <c r="Z129" i="4" s="1"/>
  <c r="AL127" i="2"/>
  <c r="AN127" i="2" s="1"/>
  <c r="AO127" i="2" s="1"/>
  <c r="AP127" i="2" s="1"/>
  <c r="AA129" i="4" s="1"/>
  <c r="Q127" i="2"/>
  <c r="S127" i="2" s="1"/>
  <c r="T127" i="2" s="1"/>
  <c r="U127" i="2" s="1"/>
  <c r="W129" i="4" s="1"/>
  <c r="AE22" i="2"/>
  <c r="AG22" i="2" s="1"/>
  <c r="AH22" i="2" s="1"/>
  <c r="AI22" i="2" s="1"/>
  <c r="Z24" i="4" s="1"/>
  <c r="Q22" i="2"/>
  <c r="S22" i="2" s="1"/>
  <c r="T22" i="2" s="1"/>
  <c r="U22" i="2" s="1"/>
  <c r="W24" i="4" s="1"/>
  <c r="AL22" i="2"/>
  <c r="AN22" i="2" s="1"/>
  <c r="AO22" i="2" s="1"/>
  <c r="AP22" i="2" s="1"/>
  <c r="AA24" i="4" s="1"/>
  <c r="AG165" i="2"/>
  <c r="AH165" i="2" s="1"/>
  <c r="AI165" i="2" s="1"/>
  <c r="Z172" i="4" s="1"/>
  <c r="H170" i="2"/>
  <c r="I170" i="2" s="1"/>
  <c r="AN165" i="2"/>
  <c r="AO165" i="2" s="1"/>
  <c r="AP165" i="2" s="1"/>
  <c r="AA172" i="4" s="1"/>
  <c r="AS165" i="2"/>
  <c r="AT165" i="2" s="1"/>
  <c r="AU165" i="2" s="1"/>
  <c r="AB172" i="4" s="1"/>
  <c r="S170" i="2"/>
  <c r="T170" i="2" s="1"/>
  <c r="U170" i="2" s="1"/>
  <c r="W172" i="4" s="1"/>
  <c r="Z165" i="2"/>
  <c r="AA165" i="2" s="1"/>
  <c r="AB165" i="2" s="1"/>
  <c r="Y172" i="4" s="1"/>
  <c r="H153" i="2"/>
  <c r="I153" i="2" s="1"/>
  <c r="AS153" i="2"/>
  <c r="AT153" i="2" s="1"/>
  <c r="AU153" i="2" s="1"/>
  <c r="AB155" i="4" s="1"/>
  <c r="F23" i="2"/>
  <c r="H23" i="2"/>
  <c r="I23" i="2" s="1"/>
  <c r="AD25" i="4" s="1"/>
  <c r="Z117" i="2"/>
  <c r="AA117" i="2" s="1"/>
  <c r="AB117" i="2" s="1"/>
  <c r="Y119" i="4" s="1"/>
  <c r="S147" i="2"/>
  <c r="T147" i="2" s="1"/>
  <c r="U147" i="2" s="1"/>
  <c r="AG16" i="2"/>
  <c r="AH16" i="2" s="1"/>
  <c r="AI16" i="2" s="1"/>
  <c r="Z18" i="4" s="1"/>
  <c r="S17" i="2"/>
  <c r="T17" i="2" s="1"/>
  <c r="U17" i="2" s="1"/>
  <c r="W19" i="4" s="1"/>
  <c r="S72" i="2"/>
  <c r="T72" i="2" s="1"/>
  <c r="U72" i="2" s="1"/>
  <c r="W74" i="4" s="1"/>
  <c r="X43" i="2"/>
  <c r="Z43" i="2" s="1"/>
  <c r="AA43" i="2" s="1"/>
  <c r="AB43" i="2" s="1"/>
  <c r="Y45" i="4" s="1"/>
  <c r="H43" i="2"/>
  <c r="AE43" i="2"/>
  <c r="AG43" i="2" s="1"/>
  <c r="AH43" i="2" s="1"/>
  <c r="AI43" i="2" s="1"/>
  <c r="Z45" i="4" s="1"/>
  <c r="AN84" i="2"/>
  <c r="AO84" i="2" s="1"/>
  <c r="AP84" i="2" s="1"/>
  <c r="AA86" i="4" s="1"/>
  <c r="X67" i="2"/>
  <c r="Z67" i="2" s="1"/>
  <c r="AA67" i="2" s="1"/>
  <c r="AB67" i="2" s="1"/>
  <c r="Y69" i="4" s="1"/>
  <c r="AS38" i="2"/>
  <c r="AT38" i="2" s="1"/>
  <c r="AU38" i="2" s="1"/>
  <c r="AB40" i="4" s="1"/>
  <c r="H38" i="2"/>
  <c r="I38" i="2" s="1"/>
  <c r="X61" i="2"/>
  <c r="Z61" i="2" s="1"/>
  <c r="AA61" i="2" s="1"/>
  <c r="AB61" i="2" s="1"/>
  <c r="Y63" i="4" s="1"/>
  <c r="AL61" i="2"/>
  <c r="AN61" i="2" s="1"/>
  <c r="AO61" i="2" s="1"/>
  <c r="AP61" i="2" s="1"/>
  <c r="AA63" i="4" s="1"/>
  <c r="AE61" i="2"/>
  <c r="AG61" i="2" s="1"/>
  <c r="AH61" i="2" s="1"/>
  <c r="AI61" i="2" s="1"/>
  <c r="Z63" i="4" s="1"/>
  <c r="F131" i="2"/>
  <c r="AE86" i="2"/>
  <c r="AG86" i="2" s="1"/>
  <c r="AH86" i="2" s="1"/>
  <c r="AI86" i="2" s="1"/>
  <c r="Z88" i="4" s="1"/>
  <c r="Q39" i="2"/>
  <c r="AE39" i="2"/>
  <c r="AG39" i="2" s="1"/>
  <c r="AH39" i="2" s="1"/>
  <c r="AI39" i="2" s="1"/>
  <c r="Z41" i="4" s="1"/>
  <c r="X39" i="2"/>
  <c r="F171" i="2"/>
  <c r="F108" i="2"/>
  <c r="M157" i="2"/>
  <c r="N157" i="2" s="1"/>
  <c r="F179" i="2"/>
  <c r="F184" i="2"/>
  <c r="H184" i="2" s="1"/>
  <c r="I184" i="2" s="1"/>
  <c r="S130" i="2"/>
  <c r="T130" i="2" s="1"/>
  <c r="U130" i="2" s="1"/>
  <c r="W132" i="4" s="1"/>
  <c r="X35" i="2"/>
  <c r="Z35" i="2" s="1"/>
  <c r="AA35" i="2" s="1"/>
  <c r="AB35" i="2" s="1"/>
  <c r="Y37" i="4" s="1"/>
  <c r="H73" i="2"/>
  <c r="B75" i="4" s="1"/>
  <c r="H17" i="2"/>
  <c r="X127" i="2"/>
  <c r="Z127" i="2" s="1"/>
  <c r="AA127" i="2" s="1"/>
  <c r="AB127" i="2" s="1"/>
  <c r="Y129" i="4" s="1"/>
  <c r="F167" i="2"/>
  <c r="AL63" i="2"/>
  <c r="AN63" i="2" s="1"/>
  <c r="AO63" i="2" s="1"/>
  <c r="AP63" i="2" s="1"/>
  <c r="AA65" i="4" s="1"/>
  <c r="X63" i="2"/>
  <c r="Z63" i="2" s="1"/>
  <c r="AA63" i="2" s="1"/>
  <c r="AB63" i="2" s="1"/>
  <c r="Y65" i="4" s="1"/>
  <c r="AE63" i="2"/>
  <c r="AG63" i="2" s="1"/>
  <c r="AH63" i="2" s="1"/>
  <c r="AI63" i="2" s="1"/>
  <c r="Z65" i="4" s="1"/>
  <c r="W83" i="4"/>
  <c r="H67" i="2"/>
  <c r="AS67" i="2"/>
  <c r="AT67" i="2" s="1"/>
  <c r="AU67" i="2" s="1"/>
  <c r="AB69" i="4" s="1"/>
  <c r="F110" i="2"/>
  <c r="H110" i="2"/>
  <c r="AB148" i="4"/>
  <c r="F154" i="2"/>
  <c r="H154" i="2" s="1"/>
  <c r="I154" i="2" s="1"/>
  <c r="F122" i="2"/>
  <c r="F119" i="2"/>
  <c r="AN117" i="2"/>
  <c r="AO117" i="2" s="1"/>
  <c r="AP117" i="2" s="1"/>
  <c r="AA119" i="4" s="1"/>
  <c r="S118" i="2"/>
  <c r="T118" i="2" s="1"/>
  <c r="U118" i="2" s="1"/>
  <c r="W120" i="4" s="1"/>
  <c r="AE73" i="2"/>
  <c r="AG73" i="2" s="1"/>
  <c r="AH73" i="2" s="1"/>
  <c r="AI73" i="2" s="1"/>
  <c r="Z75" i="4" s="1"/>
  <c r="H179" i="2"/>
  <c r="I179" i="2" s="1"/>
  <c r="K179" i="2" s="1"/>
  <c r="X180" i="4" s="1"/>
  <c r="S107" i="2"/>
  <c r="T107" i="2" s="1"/>
  <c r="U107" i="2" s="1"/>
  <c r="W109" i="4" s="1"/>
  <c r="AG8" i="2"/>
  <c r="AH8" i="2" s="1"/>
  <c r="AI8" i="2" s="1"/>
  <c r="Z10" i="4" s="1"/>
  <c r="AE133" i="2"/>
  <c r="AG133" i="2" s="1"/>
  <c r="AH133" i="2" s="1"/>
  <c r="AI133" i="2" s="1"/>
  <c r="Z135" i="4" s="1"/>
  <c r="X133" i="2"/>
  <c r="Z133" i="2" s="1"/>
  <c r="AA133" i="2" s="1"/>
  <c r="AB133" i="2" s="1"/>
  <c r="Y135" i="4" s="1"/>
  <c r="Q133" i="2"/>
  <c r="S133" i="2" s="1"/>
  <c r="T133" i="2" s="1"/>
  <c r="U133" i="2" s="1"/>
  <c r="W135" i="4" s="1"/>
  <c r="AL133" i="2"/>
  <c r="AN133" i="2" s="1"/>
  <c r="AO133" i="2" s="1"/>
  <c r="AP133" i="2" s="1"/>
  <c r="AA135" i="4" s="1"/>
  <c r="AE143" i="2"/>
  <c r="AL143" i="2"/>
  <c r="Q143" i="2"/>
  <c r="S143" i="2" s="1"/>
  <c r="T143" i="2" s="1"/>
  <c r="U143" i="2" s="1"/>
  <c r="W145" i="4" s="1"/>
  <c r="I54" i="2"/>
  <c r="B56" i="4"/>
  <c r="AL147" i="2"/>
  <c r="AN147" i="2" s="1"/>
  <c r="AO147" i="2" s="1"/>
  <c r="AP147" i="2" s="1"/>
  <c r="AG130" i="2"/>
  <c r="AH130" i="2" s="1"/>
  <c r="AI130" i="2" s="1"/>
  <c r="Z132" i="4" s="1"/>
  <c r="Z28" i="2"/>
  <c r="AA28" i="2" s="1"/>
  <c r="AB28" i="2" s="1"/>
  <c r="Y30" i="4" s="1"/>
  <c r="S38" i="2"/>
  <c r="T38" i="2" s="1"/>
  <c r="U38" i="2" s="1"/>
  <c r="W40" i="4" s="1"/>
  <c r="Z50" i="2"/>
  <c r="AA50" i="2" s="1"/>
  <c r="AB50" i="2" s="1"/>
  <c r="Y52" i="4" s="1"/>
  <c r="AG75" i="2"/>
  <c r="AH75" i="2" s="1"/>
  <c r="AI75" i="2" s="1"/>
  <c r="Z77" i="4" s="1"/>
  <c r="S28" i="2"/>
  <c r="T28" i="2" s="1"/>
  <c r="U28" i="2" s="1"/>
  <c r="W30" i="4" s="1"/>
  <c r="AN72" i="2"/>
  <c r="AO72" i="2" s="1"/>
  <c r="AP72" i="2" s="1"/>
  <c r="AA74" i="4" s="1"/>
  <c r="H165" i="2"/>
  <c r="H117" i="2"/>
  <c r="I117" i="2" s="1"/>
  <c r="Z59" i="2"/>
  <c r="AA59" i="2" s="1"/>
  <c r="AB59" i="2" s="1"/>
  <c r="Y61" i="4" s="1"/>
  <c r="AS37" i="2"/>
  <c r="AT37" i="2" s="1"/>
  <c r="AU37" i="2" s="1"/>
  <c r="AB39" i="4" s="1"/>
  <c r="AN28" i="2"/>
  <c r="AO28" i="2" s="1"/>
  <c r="AP28" i="2" s="1"/>
  <c r="AA30" i="4" s="1"/>
  <c r="AN74" i="2"/>
  <c r="AO74" i="2" s="1"/>
  <c r="AP74" i="2" s="1"/>
  <c r="AA76" i="4" s="1"/>
  <c r="H50" i="2"/>
  <c r="F134" i="2"/>
  <c r="H134" i="2" s="1"/>
  <c r="I134" i="2" s="1"/>
  <c r="AS156" i="2"/>
  <c r="AT156" i="2" s="1"/>
  <c r="AU156" i="2" s="1"/>
  <c r="AB158" i="4" s="1"/>
  <c r="AN160" i="2"/>
  <c r="AO160" i="2" s="1"/>
  <c r="AP160" i="2" s="1"/>
  <c r="AN177" i="2"/>
  <c r="AO177" i="2" s="1"/>
  <c r="AP177" i="2" s="1"/>
  <c r="AA185" i="4" s="1"/>
  <c r="AN75" i="2"/>
  <c r="AO75" i="2" s="1"/>
  <c r="AP75" i="2" s="1"/>
  <c r="AA77" i="4" s="1"/>
  <c r="AG170" i="2"/>
  <c r="AH170" i="2" s="1"/>
  <c r="AI170" i="2" s="1"/>
  <c r="Z177" i="4" s="1"/>
  <c r="AG83" i="2"/>
  <c r="AH83" i="2" s="1"/>
  <c r="AI83" i="2" s="1"/>
  <c r="Z85" i="4" s="1"/>
  <c r="AN91" i="2"/>
  <c r="AO91" i="2" s="1"/>
  <c r="AP91" i="2" s="1"/>
  <c r="AA93" i="4" s="1"/>
  <c r="Z29" i="2"/>
  <c r="AA29" i="2" s="1"/>
  <c r="AB29" i="2" s="1"/>
  <c r="Y31" i="4" s="1"/>
  <c r="F53" i="2"/>
  <c r="AN149" i="2"/>
  <c r="AO149" i="2" s="1"/>
  <c r="AP149" i="2" s="1"/>
  <c r="S113" i="2"/>
  <c r="T113" i="2" s="1"/>
  <c r="U113" i="2" s="1"/>
  <c r="W115" i="4" s="1"/>
  <c r="S125" i="2"/>
  <c r="T125" i="2" s="1"/>
  <c r="U125" i="2" s="1"/>
  <c r="W127" i="4" s="1"/>
  <c r="S158" i="2"/>
  <c r="T158" i="2" s="1"/>
  <c r="U158" i="2" s="1"/>
  <c r="AG142" i="2"/>
  <c r="AH142" i="2" s="1"/>
  <c r="AI142" i="2" s="1"/>
  <c r="Z144" i="4" s="1"/>
  <c r="H83" i="2"/>
  <c r="AG89" i="2"/>
  <c r="AH89" i="2" s="1"/>
  <c r="AI89" i="2" s="1"/>
  <c r="Z91" i="4" s="1"/>
  <c r="AS60" i="2"/>
  <c r="AT60" i="2" s="1"/>
  <c r="AU60" i="2" s="1"/>
  <c r="AB62" i="4" s="1"/>
  <c r="AS118" i="2"/>
  <c r="AT118" i="2" s="1"/>
  <c r="AU118" i="2" s="1"/>
  <c r="AB120" i="4" s="1"/>
  <c r="S117" i="2"/>
  <c r="T117" i="2" s="1"/>
  <c r="U117" i="2" s="1"/>
  <c r="W119" i="4" s="1"/>
  <c r="X147" i="2"/>
  <c r="Z147" i="2" s="1"/>
  <c r="AA147" i="2" s="1"/>
  <c r="AB147" i="2" s="1"/>
  <c r="AN145" i="2"/>
  <c r="AO145" i="2" s="1"/>
  <c r="AP145" i="2" s="1"/>
  <c r="Z38" i="2"/>
  <c r="AA38" i="2" s="1"/>
  <c r="AB38" i="2" s="1"/>
  <c r="Y40" i="4" s="1"/>
  <c r="AG50" i="2"/>
  <c r="AH50" i="2" s="1"/>
  <c r="AI50" i="2" s="1"/>
  <c r="Z52" i="4" s="1"/>
  <c r="AG107" i="2"/>
  <c r="AH107" i="2" s="1"/>
  <c r="AI107" i="2" s="1"/>
  <c r="Z109" i="4" s="1"/>
  <c r="Z170" i="2"/>
  <c r="AA170" i="2" s="1"/>
  <c r="AB170" i="2" s="1"/>
  <c r="Y177" i="4" s="1"/>
  <c r="S50" i="2"/>
  <c r="T50" i="2" s="1"/>
  <c r="U50" i="2" s="1"/>
  <c r="W52" i="4" s="1"/>
  <c r="S142" i="2"/>
  <c r="T142" i="2" s="1"/>
  <c r="U142" i="2" s="1"/>
  <c r="W144" i="4" s="1"/>
  <c r="AN59" i="2"/>
  <c r="AO59" i="2" s="1"/>
  <c r="AP59" i="2" s="1"/>
  <c r="AA61" i="4" s="1"/>
  <c r="AN29" i="2"/>
  <c r="AO29" i="2" s="1"/>
  <c r="AP29" i="2" s="1"/>
  <c r="AA31" i="4" s="1"/>
  <c r="Z17" i="2"/>
  <c r="AA17" i="2" s="1"/>
  <c r="AB17" i="2" s="1"/>
  <c r="Y19" i="4" s="1"/>
  <c r="AN169" i="2"/>
  <c r="AO169" i="2" s="1"/>
  <c r="AP169" i="2" s="1"/>
  <c r="AA176" i="4" s="1"/>
  <c r="AS32" i="2"/>
  <c r="AT32" i="2" s="1"/>
  <c r="AU32" i="2" s="1"/>
  <c r="AB34" i="4" s="1"/>
  <c r="AG117" i="2"/>
  <c r="AH117" i="2" s="1"/>
  <c r="AI117" i="2" s="1"/>
  <c r="Z119" i="4" s="1"/>
  <c r="AN118" i="2"/>
  <c r="AO118" i="2" s="1"/>
  <c r="AP118" i="2" s="1"/>
  <c r="AA120" i="4" s="1"/>
  <c r="S100" i="2"/>
  <c r="T100" i="2" s="1"/>
  <c r="U100" i="2" s="1"/>
  <c r="W102" i="4" s="1"/>
  <c r="AG38" i="2"/>
  <c r="AH38" i="2" s="1"/>
  <c r="AI38" i="2" s="1"/>
  <c r="Z40" i="4" s="1"/>
  <c r="AN50" i="2"/>
  <c r="AO50" i="2" s="1"/>
  <c r="AP50" i="2" s="1"/>
  <c r="AA52" i="4" s="1"/>
  <c r="S89" i="2"/>
  <c r="T89" i="2" s="1"/>
  <c r="U89" i="2" s="1"/>
  <c r="W91" i="4" s="1"/>
  <c r="S157" i="2"/>
  <c r="T157" i="2" s="1"/>
  <c r="U157" i="2" s="1"/>
  <c r="S59" i="2"/>
  <c r="T59" i="2" s="1"/>
  <c r="U59" i="2" s="1"/>
  <c r="W61" i="4" s="1"/>
  <c r="AG112" i="2"/>
  <c r="AH112" i="2" s="1"/>
  <c r="AI112" i="2" s="1"/>
  <c r="Z114" i="4" s="1"/>
  <c r="Z177" i="2"/>
  <c r="AA177" i="2" s="1"/>
  <c r="AB177" i="2" s="1"/>
  <c r="Y185" i="4" s="1"/>
  <c r="AS75" i="2"/>
  <c r="AT75" i="2" s="1"/>
  <c r="AU75" i="2" s="1"/>
  <c r="AB77" i="4" s="1"/>
  <c r="AN38" i="2"/>
  <c r="AO38" i="2" s="1"/>
  <c r="AP38" i="2" s="1"/>
  <c r="AA40" i="4" s="1"/>
  <c r="AN17" i="2"/>
  <c r="AO17" i="2" s="1"/>
  <c r="AP17" i="2" s="1"/>
  <c r="AA19" i="4" s="1"/>
  <c r="Z149" i="2"/>
  <c r="AA149" i="2" s="1"/>
  <c r="AB149" i="2" s="1"/>
  <c r="AG36" i="2"/>
  <c r="AH36" i="2" s="1"/>
  <c r="AI36" i="2" s="1"/>
  <c r="Z38" i="4" s="1"/>
  <c r="Z83" i="2"/>
  <c r="AA83" i="2" s="1"/>
  <c r="AB83" i="2" s="1"/>
  <c r="Y85" i="4" s="1"/>
  <c r="AG29" i="2"/>
  <c r="AH29" i="2" s="1"/>
  <c r="AI29" i="2" s="1"/>
  <c r="Z31" i="4" s="1"/>
  <c r="Z118" i="2"/>
  <c r="AA118" i="2" s="1"/>
  <c r="AB118" i="2" s="1"/>
  <c r="Y120" i="4" s="1"/>
  <c r="H75" i="2"/>
  <c r="AN107" i="2"/>
  <c r="AO107" i="2" s="1"/>
  <c r="AP107" i="2" s="1"/>
  <c r="AA109" i="4" s="1"/>
  <c r="AS40" i="2"/>
  <c r="AT40" i="2" s="1"/>
  <c r="AU40" i="2" s="1"/>
  <c r="AB42" i="4" s="1"/>
  <c r="AS48" i="2"/>
  <c r="AT48" i="2" s="1"/>
  <c r="AU48" i="2" s="1"/>
  <c r="AB50" i="4" s="1"/>
  <c r="J163" i="1"/>
  <c r="AC165" i="4"/>
  <c r="AC127" i="4"/>
  <c r="I125" i="1"/>
  <c r="J125" i="1"/>
  <c r="G125" i="1"/>
  <c r="I127" i="1"/>
  <c r="AC129" i="4"/>
  <c r="J127" i="1"/>
  <c r="G127" i="1"/>
  <c r="I144" i="1"/>
  <c r="AC39" i="4"/>
  <c r="G37" i="1"/>
  <c r="AC63" i="4"/>
  <c r="AC122" i="4"/>
  <c r="G137" i="1"/>
  <c r="I37" i="1"/>
  <c r="AC15" i="4"/>
  <c r="J47" i="1"/>
  <c r="J120" i="1"/>
  <c r="J137" i="1"/>
  <c r="G185" i="1"/>
  <c r="G61" i="1"/>
  <c r="I47" i="1"/>
  <c r="I120" i="1"/>
  <c r="AC139" i="4"/>
  <c r="G29" i="1"/>
  <c r="I185" i="1"/>
  <c r="AC31" i="4"/>
  <c r="G144" i="1"/>
  <c r="AC187" i="4"/>
  <c r="J61" i="1"/>
  <c r="AC132" i="4"/>
  <c r="I130" i="1"/>
  <c r="J106" i="2"/>
  <c r="J4" i="2"/>
  <c r="M4" i="2"/>
  <c r="N4" i="2" s="1"/>
  <c r="K4" i="2"/>
  <c r="X6" i="4" s="1"/>
  <c r="AD6" i="4"/>
  <c r="K127" i="4"/>
  <c r="L125" i="3"/>
  <c r="M125" i="3" s="1"/>
  <c r="N125" i="3" s="1"/>
  <c r="O125" i="3" s="1"/>
  <c r="P125" i="3" s="1"/>
  <c r="Q125" i="3" s="1"/>
  <c r="H75" i="6"/>
  <c r="B74" i="1" s="1"/>
  <c r="C74" i="1" s="1"/>
  <c r="D74" i="1" s="1"/>
  <c r="E74" i="1" s="1"/>
  <c r="F74" i="1" s="1"/>
  <c r="B73" i="1"/>
  <c r="C73" i="1" s="1"/>
  <c r="D73" i="1" s="1"/>
  <c r="E73" i="1" s="1"/>
  <c r="F73" i="1" s="1"/>
  <c r="G73" i="1" s="1"/>
  <c r="AD114" i="4"/>
  <c r="M112" i="2"/>
  <c r="N112" i="2" s="1"/>
  <c r="AD144" i="4"/>
  <c r="AG162" i="5"/>
  <c r="AI162" i="5"/>
  <c r="AE76" i="2"/>
  <c r="AG76" i="2" s="1"/>
  <c r="AH76" i="2" s="1"/>
  <c r="AI76" i="2" s="1"/>
  <c r="Z78" i="4" s="1"/>
  <c r="H76" i="2"/>
  <c r="AL76" i="2"/>
  <c r="AN76" i="2" s="1"/>
  <c r="AO76" i="2" s="1"/>
  <c r="AP76" i="2" s="1"/>
  <c r="AA78" i="4" s="1"/>
  <c r="Q76" i="2"/>
  <c r="S76" i="2" s="1"/>
  <c r="T76" i="2" s="1"/>
  <c r="U76" i="2" s="1"/>
  <c r="W78" i="4" s="1"/>
  <c r="X76" i="2"/>
  <c r="Z76" i="2" s="1"/>
  <c r="AA76" i="2" s="1"/>
  <c r="AB76" i="2" s="1"/>
  <c r="Y78" i="4" s="1"/>
  <c r="T63" i="4"/>
  <c r="M63" i="4"/>
  <c r="G119" i="5"/>
  <c r="E119" i="5"/>
  <c r="AG148" i="2"/>
  <c r="AH148" i="2" s="1"/>
  <c r="AI148" i="2" s="1"/>
  <c r="S148" i="2"/>
  <c r="T148" i="2" s="1"/>
  <c r="U148" i="2" s="1"/>
  <c r="AS148" i="2"/>
  <c r="AT148" i="2" s="1"/>
  <c r="AU148" i="2" s="1"/>
  <c r="H148" i="2"/>
  <c r="I148" i="2" s="1"/>
  <c r="AS140" i="2"/>
  <c r="AT140" i="2" s="1"/>
  <c r="AU140" i="2" s="1"/>
  <c r="AB142" i="4" s="1"/>
  <c r="B114" i="4"/>
  <c r="AL144" i="2"/>
  <c r="AN144" i="2" s="1"/>
  <c r="AO144" i="2" s="1"/>
  <c r="AP144" i="2" s="1"/>
  <c r="Q144" i="2"/>
  <c r="S144" i="2" s="1"/>
  <c r="T144" i="2" s="1"/>
  <c r="U144" i="2" s="1"/>
  <c r="AE35" i="2"/>
  <c r="AG35" i="2" s="1"/>
  <c r="AH35" i="2" s="1"/>
  <c r="AI35" i="2" s="1"/>
  <c r="Z37" i="4" s="1"/>
  <c r="H130" i="2"/>
  <c r="AL130" i="2"/>
  <c r="AN130" i="2" s="1"/>
  <c r="AO130" i="2" s="1"/>
  <c r="AP130" i="2" s="1"/>
  <c r="AA132" i="4" s="1"/>
  <c r="G106" i="1"/>
  <c r="J106" i="1"/>
  <c r="AC108" i="4"/>
  <c r="G100" i="5"/>
  <c r="E100" i="5"/>
  <c r="G73" i="5"/>
  <c r="E73" i="5"/>
  <c r="G57" i="5"/>
  <c r="E57" i="5"/>
  <c r="M59" i="4" s="1"/>
  <c r="L82" i="5"/>
  <c r="R84" i="4" s="1"/>
  <c r="N82" i="5"/>
  <c r="L24" i="5"/>
  <c r="R26" i="4" s="1"/>
  <c r="N24" i="5"/>
  <c r="AG151" i="5"/>
  <c r="AI151" i="5"/>
  <c r="S158" i="5"/>
  <c r="U158" i="5"/>
  <c r="B178" i="4"/>
  <c r="K63" i="2"/>
  <c r="X65" i="4" s="1"/>
  <c r="AD62" i="4"/>
  <c r="Z144" i="2"/>
  <c r="AA144" i="2" s="1"/>
  <c r="AB144" i="2" s="1"/>
  <c r="B177" i="4"/>
  <c r="I175" i="2"/>
  <c r="T48" i="4"/>
  <c r="M48" i="4"/>
  <c r="H144" i="2"/>
  <c r="I144" i="2" s="1"/>
  <c r="M144" i="2" s="1"/>
  <c r="N144" i="2" s="1"/>
  <c r="M63" i="2"/>
  <c r="N63" i="2" s="1"/>
  <c r="K60" i="2"/>
  <c r="X62" i="4" s="1"/>
  <c r="AG144" i="2"/>
  <c r="AH144" i="2" s="1"/>
  <c r="AI144" i="2" s="1"/>
  <c r="X101" i="2"/>
  <c r="Z101" i="2" s="1"/>
  <c r="AA101" i="2" s="1"/>
  <c r="AB101" i="2" s="1"/>
  <c r="Y103" i="4" s="1"/>
  <c r="H101" i="2"/>
  <c r="I40" i="2"/>
  <c r="B42" i="4"/>
  <c r="H145" i="2"/>
  <c r="I145" i="2" s="1"/>
  <c r="K145" i="2" s="1"/>
  <c r="AE145" i="2"/>
  <c r="AG145" i="2" s="1"/>
  <c r="AH145" i="2" s="1"/>
  <c r="AI145" i="2" s="1"/>
  <c r="F141" i="2"/>
  <c r="H141" i="2" s="1"/>
  <c r="I141" i="2" s="1"/>
  <c r="B6" i="4"/>
  <c r="AE161" i="2"/>
  <c r="AG161" i="2" s="1"/>
  <c r="AH161" i="2" s="1"/>
  <c r="AI161" i="2" s="1"/>
  <c r="Z168" i="4" s="1"/>
  <c r="G139" i="5"/>
  <c r="F45" i="3"/>
  <c r="H45" i="3" s="1"/>
  <c r="G45" i="3"/>
  <c r="I45" i="3" s="1"/>
  <c r="H78" i="2"/>
  <c r="AL78" i="2"/>
  <c r="AN78" i="2" s="1"/>
  <c r="AO78" i="2" s="1"/>
  <c r="AP78" i="2" s="1"/>
  <c r="AA80" i="4" s="1"/>
  <c r="X78" i="2"/>
  <c r="Z78" i="2" s="1"/>
  <c r="AA78" i="2" s="1"/>
  <c r="AB78" i="2" s="1"/>
  <c r="Y80" i="4" s="1"/>
  <c r="X100" i="2"/>
  <c r="Z100" i="2" s="1"/>
  <c r="AA100" i="2" s="1"/>
  <c r="AB100" i="2" s="1"/>
  <c r="Y102" i="4" s="1"/>
  <c r="AL100" i="2"/>
  <c r="AN100" i="2" s="1"/>
  <c r="AO100" i="2" s="1"/>
  <c r="AP100" i="2" s="1"/>
  <c r="AA102" i="4" s="1"/>
  <c r="AE100" i="2"/>
  <c r="AG100" i="2" s="1"/>
  <c r="AH100" i="2" s="1"/>
  <c r="AI100" i="2" s="1"/>
  <c r="Z102" i="4" s="1"/>
  <c r="X172" i="2"/>
  <c r="Z172" i="2" s="1"/>
  <c r="AA172" i="2" s="1"/>
  <c r="AB172" i="2" s="1"/>
  <c r="Y179" i="4" s="1"/>
  <c r="H177" i="2"/>
  <c r="Q160" i="2"/>
  <c r="S160" i="2" s="1"/>
  <c r="T160" i="2" s="1"/>
  <c r="U160" i="2" s="1"/>
  <c r="H160" i="2"/>
  <c r="I160" i="2" s="1"/>
  <c r="J143" i="2"/>
  <c r="AL111" i="2"/>
  <c r="Q111" i="2"/>
  <c r="S111" i="2" s="1"/>
  <c r="T111" i="2" s="1"/>
  <c r="U111" i="2" s="1"/>
  <c r="W113" i="4" s="1"/>
  <c r="X111" i="2"/>
  <c r="Z111" i="2" s="1"/>
  <c r="AA111" i="2" s="1"/>
  <c r="AB111" i="2" s="1"/>
  <c r="Y113" i="4" s="1"/>
  <c r="H111" i="2"/>
  <c r="I111" i="2" s="1"/>
  <c r="AE111" i="2"/>
  <c r="AG111" i="2" s="1"/>
  <c r="AH111" i="2" s="1"/>
  <c r="AI111" i="2" s="1"/>
  <c r="Z113" i="4" s="1"/>
  <c r="AD65" i="4"/>
  <c r="H166" i="2"/>
  <c r="X161" i="2"/>
  <c r="Z161" i="2" s="1"/>
  <c r="AA161" i="2" s="1"/>
  <c r="AB161" i="2" s="1"/>
  <c r="Y163" i="4" s="1"/>
  <c r="Q145" i="2"/>
  <c r="S145" i="2" s="1"/>
  <c r="T145" i="2" s="1"/>
  <c r="U145" i="2" s="1"/>
  <c r="AB121" i="5"/>
  <c r="Z121" i="5"/>
  <c r="U123" i="4" s="1"/>
  <c r="F139" i="2"/>
  <c r="H139" i="2" s="1"/>
  <c r="I139" i="2" s="1"/>
  <c r="X145" i="2"/>
  <c r="Z145" i="2" s="1"/>
  <c r="AA145" i="2" s="1"/>
  <c r="AB145" i="2" s="1"/>
  <c r="AL125" i="2"/>
  <c r="AN125" i="2" s="1"/>
  <c r="AO125" i="2" s="1"/>
  <c r="AP125" i="2" s="1"/>
  <c r="AA127" i="4" s="1"/>
  <c r="AE125" i="2"/>
  <c r="AG125" i="2" s="1"/>
  <c r="AH125" i="2" s="1"/>
  <c r="AI125" i="2" s="1"/>
  <c r="Z127" i="4" s="1"/>
  <c r="X125" i="2"/>
  <c r="Z125" i="2" s="1"/>
  <c r="AA125" i="2" s="1"/>
  <c r="AB125" i="2" s="1"/>
  <c r="Y127" i="4" s="1"/>
  <c r="H125" i="2"/>
  <c r="I125" i="2" s="1"/>
  <c r="AL4" i="2"/>
  <c r="AN4" i="2" s="1"/>
  <c r="AO4" i="2" s="1"/>
  <c r="AP4" i="2" s="1"/>
  <c r="AA6" i="4" s="1"/>
  <c r="AE4" i="2"/>
  <c r="AG4" i="2" s="1"/>
  <c r="AH4" i="2" s="1"/>
  <c r="AI4" i="2" s="1"/>
  <c r="Z6" i="4" s="1"/>
  <c r="AE79" i="2"/>
  <c r="AG79" i="2" s="1"/>
  <c r="AH79" i="2" s="1"/>
  <c r="AI79" i="2" s="1"/>
  <c r="Z81" i="4" s="1"/>
  <c r="L51" i="5"/>
  <c r="R53" i="4" s="1"/>
  <c r="N51" i="5"/>
  <c r="AI177" i="5"/>
  <c r="AG177" i="5"/>
  <c r="V179" i="4" s="1"/>
  <c r="G62" i="3"/>
  <c r="I62" i="3" s="1"/>
  <c r="K62" i="3" s="1"/>
  <c r="G5" i="3"/>
  <c r="I5" i="3" s="1"/>
  <c r="K5" i="3" s="1"/>
  <c r="G177" i="5"/>
  <c r="E177" i="5"/>
  <c r="S175" i="5"/>
  <c r="S177" i="4" s="1"/>
  <c r="U175" i="5"/>
  <c r="U149" i="5"/>
  <c r="S149" i="5"/>
  <c r="Z88" i="5"/>
  <c r="U90" i="4" s="1"/>
  <c r="AB88" i="5"/>
  <c r="G69" i="5"/>
  <c r="E69" i="5"/>
  <c r="AI43" i="5"/>
  <c r="AG43" i="5"/>
  <c r="V45" i="4" s="1"/>
  <c r="G34" i="5"/>
  <c r="E34" i="5"/>
  <c r="T36" i="4" s="1"/>
  <c r="Z17" i="5"/>
  <c r="U19" i="4" s="1"/>
  <c r="AB17" i="5"/>
  <c r="Q43" i="2"/>
  <c r="S43" i="2" s="1"/>
  <c r="T43" i="2" s="1"/>
  <c r="U43" i="2" s="1"/>
  <c r="W45" i="4" s="1"/>
  <c r="AL7" i="2"/>
  <c r="AN7" i="2" s="1"/>
  <c r="AO7" i="2" s="1"/>
  <c r="AP7" i="2" s="1"/>
  <c r="AA9" i="4" s="1"/>
  <c r="T101" i="4"/>
  <c r="M101" i="4"/>
  <c r="G90" i="5"/>
  <c r="E90" i="5"/>
  <c r="T92" i="4" s="1"/>
  <c r="S88" i="5"/>
  <c r="S90" i="4" s="1"/>
  <c r="U88" i="5"/>
  <c r="Z41" i="5"/>
  <c r="U43" i="4" s="1"/>
  <c r="AB41" i="5"/>
  <c r="AS29" i="2"/>
  <c r="AT29" i="2" s="1"/>
  <c r="AU29" i="2" s="1"/>
  <c r="AB31" i="4" s="1"/>
  <c r="F20" i="2"/>
  <c r="H20" i="2"/>
  <c r="G87" i="3"/>
  <c r="I87" i="3" s="1"/>
  <c r="F87" i="3"/>
  <c r="AL88" i="2"/>
  <c r="AN88" i="2" s="1"/>
  <c r="AO88" i="2" s="1"/>
  <c r="AP88" i="2" s="1"/>
  <c r="AA90" i="4" s="1"/>
  <c r="AL128" i="2"/>
  <c r="AN128" i="2" s="1"/>
  <c r="AO128" i="2" s="1"/>
  <c r="AP128" i="2" s="1"/>
  <c r="AA130" i="4" s="1"/>
  <c r="J22" i="1"/>
  <c r="AB131" i="5"/>
  <c r="M35" i="4"/>
  <c r="T35" i="4"/>
  <c r="L48" i="5"/>
  <c r="R50" i="4" s="1"/>
  <c r="N48" i="5"/>
  <c r="L35" i="5"/>
  <c r="R37" i="4" s="1"/>
  <c r="N35" i="5"/>
  <c r="L19" i="5"/>
  <c r="R21" i="4" s="1"/>
  <c r="N19" i="5"/>
  <c r="S97" i="5"/>
  <c r="S99" i="4" s="1"/>
  <c r="U97" i="5"/>
  <c r="Z51" i="5"/>
  <c r="U53" i="4" s="1"/>
  <c r="AB51" i="5"/>
  <c r="C14" i="3"/>
  <c r="O16" i="4"/>
  <c r="AL41" i="2"/>
  <c r="AN41" i="2" s="1"/>
  <c r="AO41" i="2" s="1"/>
  <c r="AP41" i="2" s="1"/>
  <c r="AA43" i="4" s="1"/>
  <c r="AL43" i="2"/>
  <c r="AN43" i="2" s="1"/>
  <c r="AO43" i="2" s="1"/>
  <c r="AP43" i="2" s="1"/>
  <c r="AA45" i="4" s="1"/>
  <c r="AG78" i="5"/>
  <c r="V80" i="4" s="1"/>
  <c r="AI78" i="5"/>
  <c r="AS149" i="2"/>
  <c r="AT149" i="2" s="1"/>
  <c r="AU149" i="2" s="1"/>
  <c r="AS92" i="2"/>
  <c r="AT92" i="2" s="1"/>
  <c r="AU92" i="2" s="1"/>
  <c r="AB94" i="4" s="1"/>
  <c r="AN148" i="2"/>
  <c r="AO148" i="2" s="1"/>
  <c r="AP148" i="2" s="1"/>
  <c r="AL83" i="2"/>
  <c r="AN83" i="2" s="1"/>
  <c r="AO83" i="2" s="1"/>
  <c r="AP83" i="2" s="1"/>
  <c r="AA85" i="4" s="1"/>
  <c r="H183" i="2"/>
  <c r="I183" i="2" s="1"/>
  <c r="X3" i="2"/>
  <c r="Z3" i="2" s="1"/>
  <c r="AA3" i="2" s="1"/>
  <c r="AB3" i="2" s="1"/>
  <c r="Y5" i="4" s="1"/>
  <c r="S64" i="5"/>
  <c r="S66" i="4" s="1"/>
  <c r="U64" i="5"/>
  <c r="AB99" i="5"/>
  <c r="Z99" i="5"/>
  <c r="U101" i="4" s="1"/>
  <c r="Z64" i="5"/>
  <c r="U66" i="4" s="1"/>
  <c r="AB64" i="5"/>
  <c r="G176" i="5"/>
  <c r="E176" i="5"/>
  <c r="G24" i="5"/>
  <c r="E24" i="5"/>
  <c r="G6" i="5"/>
  <c r="E6" i="5"/>
  <c r="L168" i="5"/>
  <c r="R170" i="4" s="1"/>
  <c r="N168" i="5"/>
  <c r="L105" i="5"/>
  <c r="R107" i="4" s="1"/>
  <c r="N105" i="5"/>
  <c r="L13" i="5"/>
  <c r="R15" i="4" s="1"/>
  <c r="N13" i="5"/>
  <c r="U167" i="5"/>
  <c r="S167" i="5"/>
  <c r="S169" i="4" s="1"/>
  <c r="S63" i="5"/>
  <c r="S65" i="4" s="1"/>
  <c r="U63" i="5"/>
  <c r="S46" i="5"/>
  <c r="S48" i="4" s="1"/>
  <c r="U46" i="5"/>
  <c r="S21" i="5"/>
  <c r="S23" i="4" s="1"/>
  <c r="U21" i="5"/>
  <c r="S7" i="5"/>
  <c r="S9" i="4" s="1"/>
  <c r="U7" i="5"/>
  <c r="F84" i="3"/>
  <c r="G84" i="3"/>
  <c r="I84" i="3" s="1"/>
  <c r="G72" i="3"/>
  <c r="I72" i="3" s="1"/>
  <c r="F72" i="3"/>
  <c r="K72" i="3"/>
  <c r="K74" i="4" s="1"/>
  <c r="S140" i="2"/>
  <c r="T140" i="2" s="1"/>
  <c r="U140" i="2" s="1"/>
  <c r="W142" i="4" s="1"/>
  <c r="Q83" i="2"/>
  <c r="S83" i="2" s="1"/>
  <c r="T83" i="2" s="1"/>
  <c r="U83" i="2" s="1"/>
  <c r="W85" i="4" s="1"/>
  <c r="H140" i="2"/>
  <c r="I140" i="2" s="1"/>
  <c r="Z57" i="5"/>
  <c r="U59" i="4" s="1"/>
  <c r="L127" i="5"/>
  <c r="R129" i="4" s="1"/>
  <c r="G128" i="5"/>
  <c r="E128" i="5"/>
  <c r="G47" i="5"/>
  <c r="E47" i="5"/>
  <c r="T49" i="4" s="1"/>
  <c r="AI102" i="5"/>
  <c r="AG102" i="5"/>
  <c r="V104" i="4" s="1"/>
  <c r="X95" i="2"/>
  <c r="Z95" i="2" s="1"/>
  <c r="AA95" i="2" s="1"/>
  <c r="AB95" i="2" s="1"/>
  <c r="Y97" i="4" s="1"/>
  <c r="AG39" i="5"/>
  <c r="V41" i="4" s="1"/>
  <c r="M58" i="4"/>
  <c r="N10" i="5"/>
  <c r="S99" i="5"/>
  <c r="S101" i="4" s="1"/>
  <c r="U34" i="5"/>
  <c r="L7" i="4"/>
  <c r="AS77" i="2"/>
  <c r="AT77" i="2" s="1"/>
  <c r="AU77" i="2" s="1"/>
  <c r="AB79" i="4" s="1"/>
  <c r="T71" i="6"/>
  <c r="K100" i="3"/>
  <c r="L100" i="3" s="1"/>
  <c r="M100" i="3" s="1"/>
  <c r="N100" i="3" s="1"/>
  <c r="O100" i="3" s="1"/>
  <c r="P100" i="3" s="1"/>
  <c r="Q100" i="3" s="1"/>
  <c r="K93" i="3"/>
  <c r="K95" i="4" s="1"/>
  <c r="J64" i="1"/>
  <c r="G39" i="3"/>
  <c r="I39" i="3" s="1"/>
  <c r="K39" i="3" s="1"/>
  <c r="X55" i="2"/>
  <c r="Z55" i="2" s="1"/>
  <c r="AA55" i="2" s="1"/>
  <c r="AB55" i="2" s="1"/>
  <c r="Y57" i="4" s="1"/>
  <c r="Q55" i="2"/>
  <c r="Q53" i="2"/>
  <c r="AE53" i="2"/>
  <c r="X53" i="2"/>
  <c r="AL53" i="2"/>
  <c r="AN53" i="2" s="1"/>
  <c r="AO53" i="2" s="1"/>
  <c r="AP53" i="2" s="1"/>
  <c r="AA55" i="4" s="1"/>
  <c r="G47" i="1"/>
  <c r="E169" i="5"/>
  <c r="N69" i="5"/>
  <c r="U28" i="5"/>
  <c r="U50" i="5"/>
  <c r="AS14" i="2"/>
  <c r="AT14" i="2" s="1"/>
  <c r="AU14" i="2" s="1"/>
  <c r="AB16" i="4" s="1"/>
  <c r="E69" i="2"/>
  <c r="F31" i="2"/>
  <c r="Q31" i="2" s="1"/>
  <c r="S31" i="2" s="1"/>
  <c r="T31" i="2" s="1"/>
  <c r="U31" i="2" s="1"/>
  <c r="W33" i="4" s="1"/>
  <c r="N102" i="5"/>
  <c r="U89" i="5"/>
  <c r="AS63" i="2"/>
  <c r="AT63" i="2" s="1"/>
  <c r="AU63" i="2" s="1"/>
  <c r="AB65" i="4" s="1"/>
  <c r="AS33" i="2"/>
  <c r="AT33" i="2" s="1"/>
  <c r="AU33" i="2" s="1"/>
  <c r="AB35" i="4" s="1"/>
  <c r="AS13" i="2"/>
  <c r="AT13" i="2" s="1"/>
  <c r="AU13" i="2" s="1"/>
  <c r="AB15" i="4" s="1"/>
  <c r="AS5" i="2"/>
  <c r="AT5" i="2" s="1"/>
  <c r="AU5" i="2" s="1"/>
  <c r="AB7" i="4" s="1"/>
  <c r="F99" i="2"/>
  <c r="F90" i="2"/>
  <c r="G3" i="3"/>
  <c r="I3" i="3" s="1"/>
  <c r="K3" i="3" s="1"/>
  <c r="L3" i="3" s="1"/>
  <c r="M3" i="3" s="1"/>
  <c r="N3" i="3" s="1"/>
  <c r="O3" i="3" s="1"/>
  <c r="P3" i="3" s="1"/>
  <c r="Q3" i="3" s="1"/>
  <c r="G168" i="3"/>
  <c r="I168" i="3" s="1"/>
  <c r="K168" i="3" s="1"/>
  <c r="K95" i="3"/>
  <c r="E92" i="5"/>
  <c r="N150" i="5"/>
  <c r="O96" i="4"/>
  <c r="AG54" i="2"/>
  <c r="AH54" i="2" s="1"/>
  <c r="AI54" i="2" s="1"/>
  <c r="Z56" i="4" s="1"/>
  <c r="F49" i="2"/>
  <c r="AE49" i="2" s="1"/>
  <c r="AG49" i="2" s="1"/>
  <c r="AH49" i="2" s="1"/>
  <c r="AI49" i="2" s="1"/>
  <c r="Z51" i="4" s="1"/>
  <c r="G172" i="3"/>
  <c r="I172" i="3" s="1"/>
  <c r="K172" i="3" s="1"/>
  <c r="L172" i="3" s="1"/>
  <c r="M172" i="3" s="1"/>
  <c r="N172" i="3" s="1"/>
  <c r="O172" i="3" s="1"/>
  <c r="P172" i="3" s="1"/>
  <c r="Q172" i="3" s="1"/>
  <c r="G127" i="3"/>
  <c r="I127" i="3" s="1"/>
  <c r="K127" i="3" s="1"/>
  <c r="G74" i="3"/>
  <c r="I74" i="3" s="1"/>
  <c r="K74" i="3" s="1"/>
  <c r="X54" i="2"/>
  <c r="Z54" i="2" s="1"/>
  <c r="AA54" i="2" s="1"/>
  <c r="AB54" i="2" s="1"/>
  <c r="Y56" i="4" s="1"/>
  <c r="Q54" i="2"/>
  <c r="S54" i="2" s="1"/>
  <c r="T54" i="2" s="1"/>
  <c r="U54" i="2" s="1"/>
  <c r="W56" i="4" s="1"/>
  <c r="AL54" i="2"/>
  <c r="AN54" i="2" s="1"/>
  <c r="AO54" i="2" s="1"/>
  <c r="AP54" i="2" s="1"/>
  <c r="AA56" i="4" s="1"/>
  <c r="Z148" i="2"/>
  <c r="AA148" i="2" s="1"/>
  <c r="AB148" i="2" s="1"/>
  <c r="S71" i="5"/>
  <c r="S73" i="4" s="1"/>
  <c r="AS86" i="2"/>
  <c r="AT86" i="2" s="1"/>
  <c r="AU86" i="2" s="1"/>
  <c r="AB88" i="4" s="1"/>
  <c r="AS30" i="2"/>
  <c r="AT30" i="2" s="1"/>
  <c r="AU30" i="2" s="1"/>
  <c r="AB32" i="4" s="1"/>
  <c r="AS18" i="2"/>
  <c r="AT18" i="2" s="1"/>
  <c r="AU18" i="2" s="1"/>
  <c r="AB20" i="4" s="1"/>
  <c r="AS41" i="2"/>
  <c r="AT41" i="2" s="1"/>
  <c r="AU41" i="2" s="1"/>
  <c r="AB43" i="4" s="1"/>
  <c r="AS50" i="2"/>
  <c r="AT50" i="2" s="1"/>
  <c r="AU50" i="2" s="1"/>
  <c r="AB52" i="4" s="1"/>
  <c r="AS113" i="2"/>
  <c r="AT113" i="2" s="1"/>
  <c r="AU113" i="2" s="1"/>
  <c r="AB115" i="4" s="1"/>
  <c r="AS93" i="2"/>
  <c r="AT93" i="2" s="1"/>
  <c r="AU93" i="2" s="1"/>
  <c r="AB95" i="4" s="1"/>
  <c r="AS85" i="2"/>
  <c r="AT85" i="2" s="1"/>
  <c r="AU85" i="2" s="1"/>
  <c r="AB87" i="4" s="1"/>
  <c r="AS59" i="2"/>
  <c r="AT59" i="2" s="1"/>
  <c r="AU59" i="2" s="1"/>
  <c r="AB61" i="4" s="1"/>
  <c r="K94" i="3"/>
  <c r="K96" i="4" s="1"/>
  <c r="G169" i="3"/>
  <c r="I169" i="3" s="1"/>
  <c r="K169" i="3" s="1"/>
  <c r="G151" i="3"/>
  <c r="I151" i="3" s="1"/>
  <c r="K151" i="3" s="1"/>
  <c r="K149" i="4" s="1"/>
  <c r="K29" i="3"/>
  <c r="G146" i="3"/>
  <c r="I146" i="3" s="1"/>
  <c r="K146" i="3" s="1"/>
  <c r="K148" i="4" s="1"/>
  <c r="AS141" i="2"/>
  <c r="AT141" i="2" s="1"/>
  <c r="AU141" i="2" s="1"/>
  <c r="AB143" i="4" s="1"/>
  <c r="G181" i="3"/>
  <c r="I181" i="3" s="1"/>
  <c r="K181" i="3" s="1"/>
  <c r="L181" i="3" s="1"/>
  <c r="M181" i="3" s="1"/>
  <c r="N181" i="3" s="1"/>
  <c r="O181" i="3" s="1"/>
  <c r="P181" i="3" s="1"/>
  <c r="Q181" i="3" s="1"/>
  <c r="G165" i="3"/>
  <c r="I165" i="3" s="1"/>
  <c r="K165" i="3" s="1"/>
  <c r="K167" i="4" s="1"/>
  <c r="O102" i="4"/>
  <c r="F94" i="3"/>
  <c r="G63" i="3"/>
  <c r="I63" i="3" s="1"/>
  <c r="K63" i="3" s="1"/>
  <c r="AS166" i="2"/>
  <c r="AT166" i="2" s="1"/>
  <c r="AU166" i="2" s="1"/>
  <c r="AB173" i="4" s="1"/>
  <c r="G134" i="3"/>
  <c r="I134" i="3" s="1"/>
  <c r="K134" i="3" s="1"/>
  <c r="K136" i="4" s="1"/>
  <c r="AS177" i="2"/>
  <c r="AT177" i="2" s="1"/>
  <c r="AU177" i="2" s="1"/>
  <c r="AB185" i="4" s="1"/>
  <c r="F181" i="2"/>
  <c r="G145" i="3"/>
  <c r="I145" i="3" s="1"/>
  <c r="K145" i="3" s="1"/>
  <c r="L145" i="3" s="1"/>
  <c r="M145" i="3" s="1"/>
  <c r="N145" i="3" s="1"/>
  <c r="O145" i="3" s="1"/>
  <c r="P145" i="3" s="1"/>
  <c r="Q145" i="3" s="1"/>
  <c r="F163" i="2"/>
  <c r="AS155" i="2"/>
  <c r="AT155" i="2" s="1"/>
  <c r="AU155" i="2" s="1"/>
  <c r="AB157" i="4" s="1"/>
  <c r="G160" i="3"/>
  <c r="I160" i="3" s="1"/>
  <c r="K160" i="3" s="1"/>
  <c r="L160" i="3" s="1"/>
  <c r="M160" i="3" s="1"/>
  <c r="N160" i="3" s="1"/>
  <c r="O160" i="3" s="1"/>
  <c r="P160" i="3" s="1"/>
  <c r="Q160" i="3" s="1"/>
  <c r="G115" i="3"/>
  <c r="I115" i="3" s="1"/>
  <c r="K115" i="3" s="1"/>
  <c r="L115" i="3" s="1"/>
  <c r="M115" i="3" s="1"/>
  <c r="N115" i="3" s="1"/>
  <c r="O115" i="3" s="1"/>
  <c r="P115" i="3" s="1"/>
  <c r="Q115" i="3" s="1"/>
  <c r="G182" i="3"/>
  <c r="I182" i="3" s="1"/>
  <c r="K182" i="3" s="1"/>
  <c r="K184" i="4" s="1"/>
  <c r="G144" i="3"/>
  <c r="I144" i="3" s="1"/>
  <c r="K144" i="3" s="1"/>
  <c r="L144" i="3" s="1"/>
  <c r="M144" i="3" s="1"/>
  <c r="N144" i="3" s="1"/>
  <c r="O144" i="3" s="1"/>
  <c r="P144" i="3" s="1"/>
  <c r="Q144" i="3" s="1"/>
  <c r="G114" i="3"/>
  <c r="I114" i="3" s="1"/>
  <c r="K114" i="3" s="1"/>
  <c r="K116" i="4" s="1"/>
  <c r="G106" i="3"/>
  <c r="I106" i="3" s="1"/>
  <c r="K106" i="3" s="1"/>
  <c r="L106" i="3" s="1"/>
  <c r="M106" i="3" s="1"/>
  <c r="N106" i="3" s="1"/>
  <c r="O106" i="3" s="1"/>
  <c r="P106" i="3" s="1"/>
  <c r="Q106" i="3" s="1"/>
  <c r="K84" i="3"/>
  <c r="G68" i="3"/>
  <c r="I68" i="3" s="1"/>
  <c r="K68" i="3" s="1"/>
  <c r="K70" i="4" s="1"/>
  <c r="G60" i="3"/>
  <c r="I60" i="3" s="1"/>
  <c r="K60" i="3" s="1"/>
  <c r="G28" i="3"/>
  <c r="I28" i="3" s="1"/>
  <c r="K28" i="3" s="1"/>
  <c r="L28" i="3" s="1"/>
  <c r="M28" i="3" s="1"/>
  <c r="N28" i="3" s="1"/>
  <c r="O28" i="3" s="1"/>
  <c r="P28" i="3" s="1"/>
  <c r="Q28" i="3" s="1"/>
  <c r="O97" i="4"/>
  <c r="G108" i="3"/>
  <c r="I108" i="3" s="1"/>
  <c r="K108" i="3" s="1"/>
  <c r="I11" i="3"/>
  <c r="G183" i="3"/>
  <c r="I183" i="3" s="1"/>
  <c r="K183" i="3" s="1"/>
  <c r="K185" i="4" s="1"/>
  <c r="G104" i="3"/>
  <c r="I104" i="3" s="1"/>
  <c r="K104" i="3" s="1"/>
  <c r="K106" i="4" s="1"/>
  <c r="G117" i="3"/>
  <c r="I117" i="3" s="1"/>
  <c r="K117" i="3" s="1"/>
  <c r="G123" i="3"/>
  <c r="I123" i="3" s="1"/>
  <c r="K123" i="3" s="1"/>
  <c r="O74" i="4"/>
  <c r="G113" i="3"/>
  <c r="I113" i="3" s="1"/>
  <c r="K113" i="3" s="1"/>
  <c r="L113" i="3" s="1"/>
  <c r="M113" i="3" s="1"/>
  <c r="N113" i="3" s="1"/>
  <c r="O113" i="3" s="1"/>
  <c r="P113" i="3" s="1"/>
  <c r="Q113" i="3" s="1"/>
  <c r="G64" i="3"/>
  <c r="I64" i="3" s="1"/>
  <c r="K64" i="3" s="1"/>
  <c r="G57" i="3"/>
  <c r="I57" i="3" s="1"/>
  <c r="K57" i="3" s="1"/>
  <c r="L57" i="3" s="1"/>
  <c r="M57" i="3" s="1"/>
  <c r="N57" i="3" s="1"/>
  <c r="O57" i="3" s="1"/>
  <c r="P57" i="3" s="1"/>
  <c r="Q57" i="3" s="1"/>
  <c r="G161" i="3"/>
  <c r="I161" i="3" s="1"/>
  <c r="K161" i="3" s="1"/>
  <c r="L161" i="3" s="1"/>
  <c r="M161" i="3" s="1"/>
  <c r="N161" i="3" s="1"/>
  <c r="O161" i="3" s="1"/>
  <c r="P161" i="3" s="1"/>
  <c r="Q161" i="3" s="1"/>
  <c r="F80" i="2"/>
  <c r="L17" i="5"/>
  <c r="R19" i="4" s="1"/>
  <c r="N17" i="5"/>
  <c r="L75" i="5"/>
  <c r="R77" i="4" s="1"/>
  <c r="N75" i="5"/>
  <c r="L173" i="5"/>
  <c r="R175" i="4" s="1"/>
  <c r="N173" i="5"/>
  <c r="L94" i="5"/>
  <c r="R96" i="4" s="1"/>
  <c r="N94" i="5"/>
  <c r="L172" i="5"/>
  <c r="R174" i="4" s="1"/>
  <c r="N172" i="5"/>
  <c r="L137" i="5"/>
  <c r="R139" i="4" s="1"/>
  <c r="N137" i="5"/>
  <c r="AI47" i="5"/>
  <c r="E112" i="5"/>
  <c r="S131" i="5"/>
  <c r="S133" i="4" s="1"/>
  <c r="U131" i="5"/>
  <c r="Z94" i="5"/>
  <c r="U96" i="4" s="1"/>
  <c r="AB94" i="5"/>
  <c r="AB74" i="5"/>
  <c r="Z74" i="5"/>
  <c r="U76" i="4" s="1"/>
  <c r="Z58" i="5"/>
  <c r="U60" i="4" s="1"/>
  <c r="AB58" i="5"/>
  <c r="Z46" i="5"/>
  <c r="U48" i="4" s="1"/>
  <c r="AB46" i="5"/>
  <c r="AI94" i="5"/>
  <c r="AG94" i="5"/>
  <c r="V96" i="4" s="1"/>
  <c r="AI61" i="5"/>
  <c r="AG61" i="5"/>
  <c r="V63" i="4" s="1"/>
  <c r="U8" i="5"/>
  <c r="S8" i="5"/>
  <c r="S10" i="4" s="1"/>
  <c r="U80" i="5"/>
  <c r="S80" i="5"/>
  <c r="AG175" i="5"/>
  <c r="V177" i="4" s="1"/>
  <c r="AI175" i="5"/>
  <c r="AG96" i="5"/>
  <c r="V98" i="4" s="1"/>
  <c r="AI96" i="5"/>
  <c r="E38" i="5"/>
  <c r="G38" i="5"/>
  <c r="N155" i="5"/>
  <c r="L155" i="5"/>
  <c r="R157" i="4" s="1"/>
  <c r="E81" i="5"/>
  <c r="G71" i="5"/>
  <c r="E71" i="5"/>
  <c r="G21" i="5"/>
  <c r="E21" i="5"/>
  <c r="Z43" i="5"/>
  <c r="U45" i="4" s="1"/>
  <c r="AB43" i="5"/>
  <c r="AB28" i="5"/>
  <c r="Z28" i="5"/>
  <c r="U30" i="4" s="1"/>
  <c r="AG172" i="5"/>
  <c r="V174" i="4" s="1"/>
  <c r="AI172" i="5"/>
  <c r="AI103" i="5"/>
  <c r="AG103" i="5"/>
  <c r="V105" i="4" s="1"/>
  <c r="L29" i="5"/>
  <c r="R31" i="4" s="1"/>
  <c r="N29" i="5"/>
  <c r="L18" i="5"/>
  <c r="R20" i="4" s="1"/>
  <c r="N18" i="5"/>
  <c r="L28" i="5"/>
  <c r="R30" i="4" s="1"/>
  <c r="N28" i="5"/>
  <c r="U94" i="5"/>
  <c r="S94" i="5"/>
  <c r="S96" i="4" s="1"/>
  <c r="S16" i="5"/>
  <c r="S18" i="4" s="1"/>
  <c r="U16" i="5"/>
  <c r="Z34" i="5"/>
  <c r="U36" i="4" s="1"/>
  <c r="AB34" i="5"/>
  <c r="AI75" i="5"/>
  <c r="AG75" i="5"/>
  <c r="V77" i="4" s="1"/>
  <c r="T110" i="4"/>
  <c r="M122" i="4"/>
  <c r="M177" i="4"/>
  <c r="E167" i="5"/>
  <c r="N79" i="5"/>
  <c r="L21" i="5"/>
  <c r="R23" i="4" s="1"/>
  <c r="N21" i="5"/>
  <c r="Z176" i="5"/>
  <c r="U178" i="4" s="1"/>
  <c r="AB176" i="5"/>
  <c r="Z103" i="5"/>
  <c r="U105" i="4" s="1"/>
  <c r="AB103" i="5"/>
  <c r="AG105" i="5"/>
  <c r="V107" i="4" s="1"/>
  <c r="AI105" i="5"/>
  <c r="AI18" i="5"/>
  <c r="AG18" i="5"/>
  <c r="V20" i="4" s="1"/>
  <c r="Z185" i="5"/>
  <c r="U187" i="4" s="1"/>
  <c r="AB185" i="5"/>
  <c r="N42" i="5"/>
  <c r="Z82" i="5"/>
  <c r="U84" i="4" s="1"/>
  <c r="L57" i="5"/>
  <c r="R59" i="4" s="1"/>
  <c r="N57" i="5"/>
  <c r="S70" i="5"/>
  <c r="S72" i="4" s="1"/>
  <c r="U70" i="5"/>
  <c r="Z173" i="5"/>
  <c r="U175" i="4" s="1"/>
  <c r="AB173" i="5"/>
  <c r="AB37" i="5"/>
  <c r="Z37" i="5"/>
  <c r="U39" i="4" s="1"/>
  <c r="AB170" i="5"/>
  <c r="Z170" i="5"/>
  <c r="U172" i="4" s="1"/>
  <c r="AG179" i="5"/>
  <c r="AI179" i="5"/>
  <c r="T128" i="4"/>
  <c r="AG141" i="5"/>
  <c r="V143" i="4" s="1"/>
  <c r="N92" i="5"/>
  <c r="L20" i="5"/>
  <c r="R22" i="4" s="1"/>
  <c r="N20" i="5"/>
  <c r="S69" i="5"/>
  <c r="S71" i="4" s="1"/>
  <c r="U69" i="5"/>
  <c r="Z112" i="5"/>
  <c r="U114" i="4" s="1"/>
  <c r="AB112" i="5"/>
  <c r="AG31" i="5"/>
  <c r="V33" i="4" s="1"/>
  <c r="AI31" i="5"/>
  <c r="U171" i="5"/>
  <c r="S171" i="5"/>
  <c r="S173" i="4" s="1"/>
  <c r="AB19" i="5"/>
  <c r="Z19" i="5"/>
  <c r="U21" i="4" s="1"/>
  <c r="M12" i="4"/>
  <c r="U56" i="5"/>
  <c r="G83" i="5"/>
  <c r="E83" i="5"/>
  <c r="G48" i="5"/>
  <c r="E48" i="5"/>
  <c r="L31" i="5"/>
  <c r="R33" i="4" s="1"/>
  <c r="N31" i="5"/>
  <c r="U74" i="5"/>
  <c r="S74" i="5"/>
  <c r="S76" i="4" s="1"/>
  <c r="S58" i="5"/>
  <c r="S60" i="4" s="1"/>
  <c r="U58" i="5"/>
  <c r="S32" i="5"/>
  <c r="S34" i="4" s="1"/>
  <c r="U32" i="5"/>
  <c r="AB61" i="5"/>
  <c r="Z61" i="5"/>
  <c r="U63" i="4" s="1"/>
  <c r="AI51" i="5"/>
  <c r="AG51" i="5"/>
  <c r="V53" i="4" s="1"/>
  <c r="AG29" i="5"/>
  <c r="V31" i="4" s="1"/>
  <c r="AI29" i="5"/>
  <c r="Z114" i="5"/>
  <c r="U116" i="4" s="1"/>
  <c r="AB114" i="5"/>
  <c r="S78" i="5"/>
  <c r="S80" i="4" s="1"/>
  <c r="U78" i="5"/>
  <c r="S150" i="5"/>
  <c r="S152" i="4" s="1"/>
  <c r="U150" i="5"/>
  <c r="S40" i="5"/>
  <c r="S42" i="4" s="1"/>
  <c r="U40" i="5"/>
  <c r="T141" i="4"/>
  <c r="E143" i="5"/>
  <c r="G82" i="5"/>
  <c r="E82" i="5"/>
  <c r="U57" i="5"/>
  <c r="S57" i="5"/>
  <c r="S59" i="4" s="1"/>
  <c r="U31" i="5"/>
  <c r="S31" i="5"/>
  <c r="S33" i="4" s="1"/>
  <c r="S18" i="5"/>
  <c r="S20" i="4" s="1"/>
  <c r="U18" i="5"/>
  <c r="Z81" i="5"/>
  <c r="AB81" i="5"/>
  <c r="AI127" i="5"/>
  <c r="AG127" i="5"/>
  <c r="V129" i="4" s="1"/>
  <c r="AI86" i="5"/>
  <c r="AG86" i="5"/>
  <c r="V88" i="4" s="1"/>
  <c r="N38" i="5"/>
  <c r="L38" i="5"/>
  <c r="R40" i="4" s="1"/>
  <c r="E185" i="5"/>
  <c r="G185" i="5"/>
  <c r="G171" i="5"/>
  <c r="E171" i="5"/>
  <c r="S132" i="5"/>
  <c r="S134" i="4" s="1"/>
  <c r="U132" i="5"/>
  <c r="E163" i="5"/>
  <c r="G163" i="5"/>
  <c r="L162" i="5"/>
  <c r="N162" i="5"/>
  <c r="J88" i="3"/>
  <c r="G88" i="3"/>
  <c r="I88" i="3" s="1"/>
  <c r="K88" i="3" s="1"/>
  <c r="F141" i="3"/>
  <c r="G141" i="3" s="1"/>
  <c r="I141" i="3" s="1"/>
  <c r="K141" i="3" s="1"/>
  <c r="F163" i="3"/>
  <c r="G163" i="3" s="1"/>
  <c r="I163" i="3" s="1"/>
  <c r="K163" i="3" s="1"/>
  <c r="K186" i="4"/>
  <c r="L184" i="3"/>
  <c r="M184" i="3" s="1"/>
  <c r="N184" i="3" s="1"/>
  <c r="O184" i="3" s="1"/>
  <c r="P184" i="3" s="1"/>
  <c r="Q184" i="3" s="1"/>
  <c r="L31" i="3"/>
  <c r="M31" i="3" s="1"/>
  <c r="N31" i="3" s="1"/>
  <c r="O31" i="3" s="1"/>
  <c r="P31" i="3" s="1"/>
  <c r="Q31" i="3" s="1"/>
  <c r="K33" i="4"/>
  <c r="L143" i="3"/>
  <c r="M143" i="3" s="1"/>
  <c r="N143" i="3" s="1"/>
  <c r="O143" i="3" s="1"/>
  <c r="P143" i="3" s="1"/>
  <c r="Q143" i="3" s="1"/>
  <c r="K145" i="4"/>
  <c r="J177" i="3"/>
  <c r="G177" i="3"/>
  <c r="I177" i="3" s="1"/>
  <c r="K177" i="3" s="1"/>
  <c r="G175" i="3"/>
  <c r="I175" i="3" s="1"/>
  <c r="K175" i="3" s="1"/>
  <c r="F36" i="3"/>
  <c r="G36" i="3" s="1"/>
  <c r="I36" i="3" s="1"/>
  <c r="K36" i="3" s="1"/>
  <c r="F22" i="3"/>
  <c r="G22" i="3" s="1"/>
  <c r="I22" i="3" s="1"/>
  <c r="K22" i="3" s="1"/>
  <c r="F7" i="3"/>
  <c r="H7" i="3" s="1"/>
  <c r="J118" i="3"/>
  <c r="G118" i="3"/>
  <c r="I118" i="3" s="1"/>
  <c r="K118" i="3" s="1"/>
  <c r="G126" i="3"/>
  <c r="I126" i="3" s="1"/>
  <c r="K126" i="3" s="1"/>
  <c r="J120" i="3"/>
  <c r="G120" i="3"/>
  <c r="I120" i="3" s="1"/>
  <c r="K120" i="3" s="1"/>
  <c r="J142" i="3"/>
  <c r="G142" i="3"/>
  <c r="I142" i="3" s="1"/>
  <c r="K142" i="3" s="1"/>
  <c r="J154" i="3"/>
  <c r="G154" i="3"/>
  <c r="I154" i="3" s="1"/>
  <c r="K154" i="3" s="1"/>
  <c r="L10" i="3"/>
  <c r="M10" i="3" s="1"/>
  <c r="N10" i="3" s="1"/>
  <c r="O10" i="3" s="1"/>
  <c r="P10" i="3" s="1"/>
  <c r="Q10" i="3" s="1"/>
  <c r="K12" i="4"/>
  <c r="K104" i="4"/>
  <c r="L102" i="3"/>
  <c r="M102" i="3" s="1"/>
  <c r="N102" i="3" s="1"/>
  <c r="O102" i="3" s="1"/>
  <c r="P102" i="3" s="1"/>
  <c r="Q102" i="3" s="1"/>
  <c r="L132" i="3"/>
  <c r="M132" i="3" s="1"/>
  <c r="N132" i="3" s="1"/>
  <c r="O132" i="3" s="1"/>
  <c r="P132" i="3" s="1"/>
  <c r="Q132" i="3" s="1"/>
  <c r="K134" i="4"/>
  <c r="K103" i="4"/>
  <c r="G7" i="3"/>
  <c r="I7" i="3" s="1"/>
  <c r="K7" i="3"/>
  <c r="J97" i="3"/>
  <c r="G97" i="3"/>
  <c r="I97" i="3" s="1"/>
  <c r="K97" i="3" s="1"/>
  <c r="F65" i="3"/>
  <c r="I65" i="3"/>
  <c r="F38" i="3"/>
  <c r="H38" i="3" s="1"/>
  <c r="J140" i="3"/>
  <c r="G140" i="3"/>
  <c r="I140" i="3" s="1"/>
  <c r="K140" i="3" s="1"/>
  <c r="F23" i="3"/>
  <c r="G23" i="3" s="1"/>
  <c r="I23" i="3" s="1"/>
  <c r="K23" i="3" s="1"/>
  <c r="J91" i="3"/>
  <c r="G91" i="3"/>
  <c r="I91" i="3" s="1"/>
  <c r="K91" i="3" s="1"/>
  <c r="K52" i="4"/>
  <c r="L49" i="3"/>
  <c r="M49" i="3" s="1"/>
  <c r="N49" i="3" s="1"/>
  <c r="O49" i="3" s="1"/>
  <c r="P49" i="3" s="1"/>
  <c r="Q49" i="3" s="1"/>
  <c r="K51" i="4"/>
  <c r="F61" i="3"/>
  <c r="G61" i="3" s="1"/>
  <c r="I61" i="3" s="1"/>
  <c r="K61" i="3" s="1"/>
  <c r="G98" i="3"/>
  <c r="F98" i="3"/>
  <c r="K98" i="3"/>
  <c r="F112" i="3"/>
  <c r="I112" i="3"/>
  <c r="K108" i="4"/>
  <c r="K86" i="4"/>
  <c r="L84" i="3"/>
  <c r="M84" i="3" s="1"/>
  <c r="N84" i="3" s="1"/>
  <c r="O84" i="3" s="1"/>
  <c r="P84" i="3" s="1"/>
  <c r="Q84" i="3" s="1"/>
  <c r="L68" i="3"/>
  <c r="M68" i="3" s="1"/>
  <c r="N68" i="3" s="1"/>
  <c r="O68" i="3" s="1"/>
  <c r="P68" i="3" s="1"/>
  <c r="Q68" i="3" s="1"/>
  <c r="K30" i="4"/>
  <c r="K37" i="4"/>
  <c r="L35" i="3"/>
  <c r="M35" i="3" s="1"/>
  <c r="N35" i="3" s="1"/>
  <c r="O35" i="3" s="1"/>
  <c r="P35" i="3" s="1"/>
  <c r="Q35" i="3" s="1"/>
  <c r="L72" i="3"/>
  <c r="M72" i="3" s="1"/>
  <c r="N72" i="3" s="1"/>
  <c r="O72" i="3" s="1"/>
  <c r="P72" i="3" s="1"/>
  <c r="Q72" i="3" s="1"/>
  <c r="G81" i="3"/>
  <c r="I81" i="3" s="1"/>
  <c r="K81" i="3" s="1"/>
  <c r="H40" i="3"/>
  <c r="G40" i="3"/>
  <c r="I40" i="3" s="1"/>
  <c r="K40" i="3" s="1"/>
  <c r="L39" i="3"/>
  <c r="M39" i="3" s="1"/>
  <c r="N39" i="3" s="1"/>
  <c r="O39" i="3" s="1"/>
  <c r="P39" i="3" s="1"/>
  <c r="Q39" i="3" s="1"/>
  <c r="K41" i="4"/>
  <c r="J69" i="3"/>
  <c r="G69" i="3"/>
  <c r="I69" i="3" s="1"/>
  <c r="K69" i="3" s="1"/>
  <c r="K71" i="4" s="1"/>
  <c r="F52" i="3"/>
  <c r="G52" i="3" s="1"/>
  <c r="I52" i="3" s="1"/>
  <c r="K52" i="3" s="1"/>
  <c r="J47" i="3"/>
  <c r="G47" i="3"/>
  <c r="I47" i="3" s="1"/>
  <c r="K47" i="3" s="1"/>
  <c r="L183" i="3"/>
  <c r="M183" i="3" s="1"/>
  <c r="N183" i="3" s="1"/>
  <c r="O183" i="3" s="1"/>
  <c r="P183" i="3" s="1"/>
  <c r="Q183" i="3" s="1"/>
  <c r="L104" i="3"/>
  <c r="M104" i="3" s="1"/>
  <c r="N104" i="3" s="1"/>
  <c r="O104" i="3" s="1"/>
  <c r="P104" i="3" s="1"/>
  <c r="Q104" i="3" s="1"/>
  <c r="J148" i="3"/>
  <c r="G148" i="3"/>
  <c r="I148" i="3" s="1"/>
  <c r="K148" i="3" s="1"/>
  <c r="L148" i="3" s="1"/>
  <c r="M148" i="3" s="1"/>
  <c r="N148" i="3" s="1"/>
  <c r="O148" i="3" s="1"/>
  <c r="P148" i="3" s="1"/>
  <c r="Q148" i="3" s="1"/>
  <c r="L74" i="3"/>
  <c r="M74" i="3" s="1"/>
  <c r="N74" i="3" s="1"/>
  <c r="O74" i="3" s="1"/>
  <c r="P74" i="3" s="1"/>
  <c r="Q74" i="3" s="1"/>
  <c r="K76" i="4"/>
  <c r="J152" i="3"/>
  <c r="G152" i="3"/>
  <c r="I152" i="3" s="1"/>
  <c r="K152" i="3" s="1"/>
  <c r="J185" i="3"/>
  <c r="G185" i="3"/>
  <c r="I185" i="3" s="1"/>
  <c r="K185" i="3" s="1"/>
  <c r="L176" i="3"/>
  <c r="M176" i="3" s="1"/>
  <c r="N176" i="3" s="1"/>
  <c r="O176" i="3" s="1"/>
  <c r="P176" i="3" s="1"/>
  <c r="Q176" i="3" s="1"/>
  <c r="K178" i="4"/>
  <c r="L37" i="3"/>
  <c r="M37" i="3" s="1"/>
  <c r="N37" i="3" s="1"/>
  <c r="O37" i="3" s="1"/>
  <c r="P37" i="3" s="1"/>
  <c r="Q37" i="3" s="1"/>
  <c r="K39" i="4"/>
  <c r="G85" i="3"/>
  <c r="I85" i="3" s="1"/>
  <c r="K85" i="3" s="1"/>
  <c r="K172" i="4"/>
  <c r="F130" i="3"/>
  <c r="G130" i="3" s="1"/>
  <c r="I130" i="3" s="1"/>
  <c r="K130" i="3" s="1"/>
  <c r="H32" i="3"/>
  <c r="G32" i="3"/>
  <c r="I32" i="3" s="1"/>
  <c r="K32" i="3" s="1"/>
  <c r="J15" i="3"/>
  <c r="G15" i="3"/>
  <c r="I15" i="3" s="1"/>
  <c r="K15" i="3" s="1"/>
  <c r="L51" i="3"/>
  <c r="M51" i="3" s="1"/>
  <c r="N51" i="3" s="1"/>
  <c r="O51" i="3" s="1"/>
  <c r="P51" i="3" s="1"/>
  <c r="Q51" i="3" s="1"/>
  <c r="L21" i="3"/>
  <c r="M21" i="3" s="1"/>
  <c r="N21" i="3" s="1"/>
  <c r="O21" i="3" s="1"/>
  <c r="P21" i="3" s="1"/>
  <c r="Q21" i="3" s="1"/>
  <c r="K23" i="4"/>
  <c r="G13" i="3"/>
  <c r="I13" i="3" s="1"/>
  <c r="K13" i="3" s="1"/>
  <c r="L95" i="3"/>
  <c r="M95" i="3" s="1"/>
  <c r="N95" i="3" s="1"/>
  <c r="O95" i="3" s="1"/>
  <c r="P95" i="3" s="1"/>
  <c r="Q95" i="3" s="1"/>
  <c r="K97" i="4"/>
  <c r="F20" i="3"/>
  <c r="G20" i="3" s="1"/>
  <c r="I20" i="3" s="1"/>
  <c r="K20" i="3" s="1"/>
  <c r="K157" i="4"/>
  <c r="L155" i="3"/>
  <c r="M155" i="3" s="1"/>
  <c r="N155" i="3" s="1"/>
  <c r="O155" i="3" s="1"/>
  <c r="P155" i="3" s="1"/>
  <c r="Q155" i="3" s="1"/>
  <c r="K171" i="4"/>
  <c r="L169" i="3"/>
  <c r="M169" i="3" s="1"/>
  <c r="N169" i="3" s="1"/>
  <c r="O169" i="3" s="1"/>
  <c r="P169" i="3" s="1"/>
  <c r="Q169" i="3" s="1"/>
  <c r="K151" i="4"/>
  <c r="K147" i="4"/>
  <c r="L149" i="3"/>
  <c r="M149" i="3" s="1"/>
  <c r="N149" i="3" s="1"/>
  <c r="O149" i="3" s="1"/>
  <c r="P149" i="3" s="1"/>
  <c r="Q149" i="3" s="1"/>
  <c r="J71" i="3"/>
  <c r="G71" i="3"/>
  <c r="I71" i="3" s="1"/>
  <c r="K71" i="3" s="1"/>
  <c r="H34" i="3"/>
  <c r="G34" i="3"/>
  <c r="I34" i="3" s="1"/>
  <c r="K34" i="3" s="1"/>
  <c r="J4" i="3"/>
  <c r="K4" i="3" s="1"/>
  <c r="H4" i="3"/>
  <c r="F171" i="3"/>
  <c r="I171" i="3"/>
  <c r="L171" i="3"/>
  <c r="M171" i="3" s="1"/>
  <c r="N171" i="3" s="1"/>
  <c r="O171" i="3" s="1"/>
  <c r="P171" i="3" s="1"/>
  <c r="Q171" i="3" s="1"/>
  <c r="F70" i="3"/>
  <c r="G156" i="3"/>
  <c r="I156" i="3" s="1"/>
  <c r="K156" i="3" s="1"/>
  <c r="G159" i="3"/>
  <c r="I159" i="3" s="1"/>
  <c r="K159" i="3" s="1"/>
  <c r="L159" i="3" s="1"/>
  <c r="M159" i="3" s="1"/>
  <c r="N159" i="3" s="1"/>
  <c r="O159" i="3" s="1"/>
  <c r="P159" i="3" s="1"/>
  <c r="Q159" i="3" s="1"/>
  <c r="G54" i="3"/>
  <c r="I54" i="3" s="1"/>
  <c r="K54" i="3" s="1"/>
  <c r="J176" i="2"/>
  <c r="AS164" i="2"/>
  <c r="AT164" i="2" s="1"/>
  <c r="AU164" i="2" s="1"/>
  <c r="AB171" i="4" s="1"/>
  <c r="AN164" i="2"/>
  <c r="AO164" i="2" s="1"/>
  <c r="AP164" i="2" s="1"/>
  <c r="AA171" i="4" s="1"/>
  <c r="AD109" i="4"/>
  <c r="K107" i="2"/>
  <c r="X109" i="4" s="1"/>
  <c r="I74" i="2"/>
  <c r="H129" i="2"/>
  <c r="S129" i="2"/>
  <c r="T129" i="2" s="1"/>
  <c r="U129" i="2" s="1"/>
  <c r="W131" i="4" s="1"/>
  <c r="M94" i="2"/>
  <c r="N94" i="2" s="1"/>
  <c r="J94" i="2"/>
  <c r="M121" i="2"/>
  <c r="N121" i="2" s="1"/>
  <c r="I28" i="2"/>
  <c r="B30" i="4"/>
  <c r="AB161" i="4"/>
  <c r="AB166" i="4"/>
  <c r="AD150" i="4"/>
  <c r="K152" i="2"/>
  <c r="X154" i="4" s="1"/>
  <c r="AD154" i="4"/>
  <c r="J14" i="2"/>
  <c r="AD178" i="4"/>
  <c r="M152" i="2"/>
  <c r="N152" i="2" s="1"/>
  <c r="AD120" i="4"/>
  <c r="K45" i="2"/>
  <c r="X47" i="4" s="1"/>
  <c r="Q86" i="2"/>
  <c r="S86" i="2" s="1"/>
  <c r="T86" i="2" s="1"/>
  <c r="U86" i="2" s="1"/>
  <c r="W88" i="4" s="1"/>
  <c r="AG164" i="2"/>
  <c r="AH164" i="2" s="1"/>
  <c r="AI164" i="2" s="1"/>
  <c r="Z171" i="4" s="1"/>
  <c r="Q45" i="2"/>
  <c r="X45" i="2"/>
  <c r="H126" i="2"/>
  <c r="I126" i="2" s="1"/>
  <c r="Q126" i="2"/>
  <c r="AE126" i="2"/>
  <c r="AG126" i="2" s="1"/>
  <c r="AH126" i="2" s="1"/>
  <c r="AI126" i="2" s="1"/>
  <c r="Z128" i="4" s="1"/>
  <c r="X126" i="2"/>
  <c r="Z126" i="2" s="1"/>
  <c r="AA126" i="2" s="1"/>
  <c r="AB126" i="2" s="1"/>
  <c r="Y128" i="4" s="1"/>
  <c r="AL126" i="2"/>
  <c r="AN126" i="2" s="1"/>
  <c r="AO126" i="2" s="1"/>
  <c r="AP126" i="2" s="1"/>
  <c r="AA128" i="4" s="1"/>
  <c r="H36" i="2"/>
  <c r="AL36" i="2"/>
  <c r="AN36" i="2" s="1"/>
  <c r="AO36" i="2" s="1"/>
  <c r="AP36" i="2" s="1"/>
  <c r="AA38" i="4" s="1"/>
  <c r="X36" i="2"/>
  <c r="Z36" i="2" s="1"/>
  <c r="AA36" i="2" s="1"/>
  <c r="AB36" i="2" s="1"/>
  <c r="Y38" i="4" s="1"/>
  <c r="Q36" i="2"/>
  <c r="S36" i="2" s="1"/>
  <c r="T36" i="2" s="1"/>
  <c r="U36" i="2" s="1"/>
  <c r="W38" i="4" s="1"/>
  <c r="H61" i="2"/>
  <c r="Q61" i="2"/>
  <c r="S61" i="2" s="1"/>
  <c r="T61" i="2" s="1"/>
  <c r="U61" i="2" s="1"/>
  <c r="W63" i="4" s="1"/>
  <c r="Q109" i="2"/>
  <c r="S109" i="2" s="1"/>
  <c r="T109" i="2" s="1"/>
  <c r="U109" i="2" s="1"/>
  <c r="W111" i="4" s="1"/>
  <c r="H109" i="2"/>
  <c r="I109" i="2" s="1"/>
  <c r="AL109" i="2"/>
  <c r="AN109" i="2" s="1"/>
  <c r="AO109" i="2" s="1"/>
  <c r="AP109" i="2" s="1"/>
  <c r="AA111" i="4" s="1"/>
  <c r="X109" i="2"/>
  <c r="Z109" i="2" s="1"/>
  <c r="AA109" i="2" s="1"/>
  <c r="AB109" i="2" s="1"/>
  <c r="Y111" i="4" s="1"/>
  <c r="AL10" i="2"/>
  <c r="Q10" i="2"/>
  <c r="S10" i="2" s="1"/>
  <c r="T10" i="2" s="1"/>
  <c r="U10" i="2" s="1"/>
  <c r="W12" i="4" s="1"/>
  <c r="X10" i="2"/>
  <c r="Z10" i="2" s="1"/>
  <c r="AA10" i="2" s="1"/>
  <c r="AB10" i="2" s="1"/>
  <c r="Y12" i="4" s="1"/>
  <c r="AS3" i="2"/>
  <c r="AT3" i="2" s="1"/>
  <c r="AU3" i="2" s="1"/>
  <c r="AB5" i="4" s="1"/>
  <c r="S3" i="2"/>
  <c r="T3" i="2" s="1"/>
  <c r="U3" i="2" s="1"/>
  <c r="W5" i="4" s="1"/>
  <c r="H3" i="2"/>
  <c r="F146" i="2"/>
  <c r="AN143" i="2"/>
  <c r="AO143" i="2" s="1"/>
  <c r="AP143" i="2" s="1"/>
  <c r="AA145" i="4" s="1"/>
  <c r="Z143" i="2"/>
  <c r="AA143" i="2" s="1"/>
  <c r="AB143" i="2" s="1"/>
  <c r="Y145" i="4" s="1"/>
  <c r="AG143" i="2"/>
  <c r="AH143" i="2" s="1"/>
  <c r="AI143" i="2" s="1"/>
  <c r="Z145" i="4" s="1"/>
  <c r="F185" i="2"/>
  <c r="H185" i="2" s="1"/>
  <c r="I185" i="2" s="1"/>
  <c r="AS95" i="2"/>
  <c r="AT95" i="2" s="1"/>
  <c r="AU95" i="2" s="1"/>
  <c r="AB97" i="4" s="1"/>
  <c r="AS108" i="2"/>
  <c r="AT108" i="2" s="1"/>
  <c r="AU108" i="2" s="1"/>
  <c r="AB110" i="4" s="1"/>
  <c r="AS111" i="2"/>
  <c r="AT111" i="2" s="1"/>
  <c r="AU111" i="2" s="1"/>
  <c r="AB113" i="4" s="1"/>
  <c r="F116" i="2"/>
  <c r="Q116" i="2" s="1"/>
  <c r="S116" i="2" s="1"/>
  <c r="T116" i="2" s="1"/>
  <c r="U116" i="2" s="1"/>
  <c r="W118" i="4" s="1"/>
  <c r="S126" i="2"/>
  <c r="T126" i="2" s="1"/>
  <c r="U126" i="2" s="1"/>
  <c r="W128" i="4" s="1"/>
  <c r="F120" i="2"/>
  <c r="AS139" i="2"/>
  <c r="AT139" i="2" s="1"/>
  <c r="AU139" i="2" s="1"/>
  <c r="AB141" i="4" s="1"/>
  <c r="AE59" i="2"/>
  <c r="AG59" i="2" s="1"/>
  <c r="AH59" i="2" s="1"/>
  <c r="AI59" i="2" s="1"/>
  <c r="Z61" i="4" s="1"/>
  <c r="H59" i="2"/>
  <c r="X84" i="2"/>
  <c r="Z84" i="2" s="1"/>
  <c r="AA84" i="2" s="1"/>
  <c r="AB84" i="2" s="1"/>
  <c r="Y86" i="4" s="1"/>
  <c r="Q84" i="2"/>
  <c r="S84" i="2" s="1"/>
  <c r="T84" i="2" s="1"/>
  <c r="U84" i="2" s="1"/>
  <c r="W86" i="4" s="1"/>
  <c r="F18" i="2"/>
  <c r="H18" i="2" s="1"/>
  <c r="F13" i="2"/>
  <c r="H13" i="2" s="1"/>
  <c r="F9" i="2"/>
  <c r="H9" i="2"/>
  <c r="F5" i="2"/>
  <c r="H5" i="2" s="1"/>
  <c r="AS115" i="2"/>
  <c r="AT115" i="2" s="1"/>
  <c r="AU115" i="2" s="1"/>
  <c r="AB117" i="4" s="1"/>
  <c r="Q153" i="2"/>
  <c r="S153" i="2" s="1"/>
  <c r="T153" i="2" s="1"/>
  <c r="U153" i="2" s="1"/>
  <c r="W155" i="4" s="1"/>
  <c r="AE153" i="2"/>
  <c r="AG153" i="2" s="1"/>
  <c r="AH153" i="2" s="1"/>
  <c r="AI153" i="2" s="1"/>
  <c r="Z155" i="4" s="1"/>
  <c r="X153" i="2"/>
  <c r="Z153" i="2" s="1"/>
  <c r="AA153" i="2" s="1"/>
  <c r="AB153" i="2" s="1"/>
  <c r="Y155" i="4" s="1"/>
  <c r="AL153" i="2"/>
  <c r="AN153" i="2" s="1"/>
  <c r="AO153" i="2" s="1"/>
  <c r="AP153" i="2" s="1"/>
  <c r="AA155" i="4" s="1"/>
  <c r="H10" i="2"/>
  <c r="AG10" i="2"/>
  <c r="AH10" i="2" s="1"/>
  <c r="AI10" i="2" s="1"/>
  <c r="Z12" i="4" s="1"/>
  <c r="AN10" i="2"/>
  <c r="AO10" i="2" s="1"/>
  <c r="AP10" i="2" s="1"/>
  <c r="AA12" i="4" s="1"/>
  <c r="AS10" i="2"/>
  <c r="AT10" i="2" s="1"/>
  <c r="AU10" i="2" s="1"/>
  <c r="AB12" i="4" s="1"/>
  <c r="AS31" i="2"/>
  <c r="AT31" i="2" s="1"/>
  <c r="AU31" i="2" s="1"/>
  <c r="AB33" i="4" s="1"/>
  <c r="H19" i="2"/>
  <c r="AN19" i="2"/>
  <c r="AO19" i="2" s="1"/>
  <c r="AP19" i="2" s="1"/>
  <c r="AA21" i="4" s="1"/>
  <c r="AS19" i="2"/>
  <c r="AT19" i="2" s="1"/>
  <c r="AU19" i="2" s="1"/>
  <c r="AB21" i="4" s="1"/>
  <c r="AS170" i="2"/>
  <c r="AT170" i="2" s="1"/>
  <c r="AU170" i="2" s="1"/>
  <c r="AB177" i="4" s="1"/>
  <c r="S175" i="2"/>
  <c r="T175" i="2" s="1"/>
  <c r="U175" i="2" s="1"/>
  <c r="W177" i="4" s="1"/>
  <c r="H150" i="2"/>
  <c r="AG150" i="2"/>
  <c r="AH150" i="2" s="1"/>
  <c r="AI150" i="2" s="1"/>
  <c r="Z152" i="4" s="1"/>
  <c r="Z150" i="2"/>
  <c r="AA150" i="2" s="1"/>
  <c r="AB150" i="2" s="1"/>
  <c r="Y152" i="4" s="1"/>
  <c r="S150" i="2"/>
  <c r="T150" i="2" s="1"/>
  <c r="U150" i="2" s="1"/>
  <c r="W152" i="4" s="1"/>
  <c r="AS150" i="2"/>
  <c r="AT150" i="2" s="1"/>
  <c r="AU150" i="2" s="1"/>
  <c r="AB152" i="4" s="1"/>
  <c r="H102" i="2"/>
  <c r="AS102" i="2"/>
  <c r="AT102" i="2" s="1"/>
  <c r="AU102" i="2" s="1"/>
  <c r="AB104" i="4" s="1"/>
  <c r="AN102" i="2"/>
  <c r="AO102" i="2" s="1"/>
  <c r="AP102" i="2" s="1"/>
  <c r="AA104" i="4" s="1"/>
  <c r="H169" i="2"/>
  <c r="AS129" i="2"/>
  <c r="AT129" i="2" s="1"/>
  <c r="AU129" i="2" s="1"/>
  <c r="AB131" i="4" s="1"/>
  <c r="H98" i="2"/>
  <c r="S98" i="2"/>
  <c r="T98" i="2" s="1"/>
  <c r="U98" i="2" s="1"/>
  <c r="W100" i="4" s="1"/>
  <c r="AG81" i="2"/>
  <c r="AH81" i="2" s="1"/>
  <c r="AI81" i="2" s="1"/>
  <c r="Z83" i="4" s="1"/>
  <c r="Z81" i="2"/>
  <c r="AA81" i="2" s="1"/>
  <c r="AB81" i="2" s="1"/>
  <c r="AS81" i="2"/>
  <c r="AT81" i="2" s="1"/>
  <c r="AU81" i="2" s="1"/>
  <c r="H81" i="2"/>
  <c r="AN81" i="2"/>
  <c r="AO81" i="2" s="1"/>
  <c r="AP81" i="2" s="1"/>
  <c r="AS72" i="2"/>
  <c r="AT72" i="2" s="1"/>
  <c r="AU72" i="2" s="1"/>
  <c r="AB74" i="4" s="1"/>
  <c r="AG72" i="2"/>
  <c r="AH72" i="2" s="1"/>
  <c r="AI72" i="2" s="1"/>
  <c r="Z74" i="4" s="1"/>
  <c r="AS52" i="2"/>
  <c r="AT52" i="2" s="1"/>
  <c r="AU52" i="2" s="1"/>
  <c r="AB54" i="4" s="1"/>
  <c r="H52" i="2"/>
  <c r="AS21" i="2"/>
  <c r="AT21" i="2" s="1"/>
  <c r="AU21" i="2" s="1"/>
  <c r="AB23" i="4" s="1"/>
  <c r="F151" i="2"/>
  <c r="H114" i="2"/>
  <c r="F103" i="2"/>
  <c r="H103" i="2" s="1"/>
  <c r="F77" i="2"/>
  <c r="H77" i="2" s="1"/>
  <c r="F62" i="2"/>
  <c r="H62" i="2" s="1"/>
  <c r="Z58" i="2"/>
  <c r="AA58" i="2" s="1"/>
  <c r="AB58" i="2" s="1"/>
  <c r="Y60" i="4" s="1"/>
  <c r="S58" i="2"/>
  <c r="T58" i="2" s="1"/>
  <c r="U58" i="2" s="1"/>
  <c r="W60" i="4" s="1"/>
  <c r="F58" i="2"/>
  <c r="AN58" i="2"/>
  <c r="AO58" i="2" s="1"/>
  <c r="AP58" i="2" s="1"/>
  <c r="AA60" i="4" s="1"/>
  <c r="H58" i="2"/>
  <c r="AG58" i="2"/>
  <c r="AH58" i="2" s="1"/>
  <c r="AI58" i="2" s="1"/>
  <c r="Z60" i="4" s="1"/>
  <c r="F51" i="2"/>
  <c r="H51" i="2" s="1"/>
  <c r="F46" i="2"/>
  <c r="H46" i="2" s="1"/>
  <c r="F34" i="2"/>
  <c r="H64" i="2"/>
  <c r="AS64" i="2"/>
  <c r="AT64" i="2" s="1"/>
  <c r="AU64" i="2" s="1"/>
  <c r="AB66" i="4" s="1"/>
  <c r="H39" i="2"/>
  <c r="AS39" i="2"/>
  <c r="AT39" i="2" s="1"/>
  <c r="AU39" i="2" s="1"/>
  <c r="AB41" i="4" s="1"/>
  <c r="Q177" i="2"/>
  <c r="S177" i="2" s="1"/>
  <c r="T177" i="2" s="1"/>
  <c r="U177" i="2" s="1"/>
  <c r="W179" i="4" s="1"/>
  <c r="AL21" i="2"/>
  <c r="AN21" i="2" s="1"/>
  <c r="AO21" i="2" s="1"/>
  <c r="AP21" i="2" s="1"/>
  <c r="AA23" i="4" s="1"/>
  <c r="AE21" i="2"/>
  <c r="AG21" i="2" s="1"/>
  <c r="AH21" i="2" s="1"/>
  <c r="AI21" i="2" s="1"/>
  <c r="Z23" i="4" s="1"/>
  <c r="H168" i="2"/>
  <c r="Q168" i="2"/>
  <c r="S168" i="2" s="1"/>
  <c r="T168" i="2" s="1"/>
  <c r="U168" i="2" s="1"/>
  <c r="W170" i="4" s="1"/>
  <c r="AL163" i="2"/>
  <c r="AN163" i="2" s="1"/>
  <c r="AO163" i="2" s="1"/>
  <c r="AP163" i="2" s="1"/>
  <c r="AA170" i="4" s="1"/>
  <c r="X129" i="2"/>
  <c r="Z129" i="2" s="1"/>
  <c r="AA129" i="2" s="1"/>
  <c r="AB129" i="2" s="1"/>
  <c r="Y131" i="4" s="1"/>
  <c r="AL129" i="2"/>
  <c r="AN129" i="2" s="1"/>
  <c r="AO129" i="2" s="1"/>
  <c r="AP129" i="2" s="1"/>
  <c r="AA131" i="4" s="1"/>
  <c r="AE129" i="2"/>
  <c r="AG129" i="2" s="1"/>
  <c r="AH129" i="2" s="1"/>
  <c r="AI129" i="2" s="1"/>
  <c r="Z131" i="4" s="1"/>
  <c r="AN3" i="2"/>
  <c r="AO3" i="2" s="1"/>
  <c r="AP3" i="2" s="1"/>
  <c r="AA5" i="4" s="1"/>
  <c r="Z164" i="2"/>
  <c r="AA164" i="2" s="1"/>
  <c r="AB164" i="2" s="1"/>
  <c r="Y171" i="4" s="1"/>
  <c r="S30" i="2"/>
  <c r="T30" i="2" s="1"/>
  <c r="U30" i="2" s="1"/>
  <c r="W32" i="4" s="1"/>
  <c r="Z33" i="2"/>
  <c r="AA33" i="2" s="1"/>
  <c r="AB33" i="2" s="1"/>
  <c r="Y35" i="4" s="1"/>
  <c r="AN111" i="2"/>
  <c r="AO111" i="2" s="1"/>
  <c r="AP111" i="2" s="1"/>
  <c r="AA113" i="4" s="1"/>
  <c r="AS80" i="2"/>
  <c r="AT80" i="2" s="1"/>
  <c r="AU80" i="2" s="1"/>
  <c r="Z19" i="2"/>
  <c r="AA19" i="2" s="1"/>
  <c r="AB19" i="2" s="1"/>
  <c r="Y21" i="4" s="1"/>
  <c r="S93" i="2"/>
  <c r="T93" i="2" s="1"/>
  <c r="U93" i="2" s="1"/>
  <c r="W95" i="4" s="1"/>
  <c r="AS107" i="2"/>
  <c r="AT107" i="2" s="1"/>
  <c r="AU107" i="2" s="1"/>
  <c r="AB109" i="4" s="1"/>
  <c r="AE52" i="2"/>
  <c r="AG52" i="2" s="1"/>
  <c r="AH52" i="2" s="1"/>
  <c r="AI52" i="2" s="1"/>
  <c r="Z54" i="4" s="1"/>
  <c r="AS89" i="2"/>
  <c r="AT89" i="2" s="1"/>
  <c r="AU89" i="2" s="1"/>
  <c r="AB91" i="4" s="1"/>
  <c r="S39" i="2"/>
  <c r="T39" i="2" s="1"/>
  <c r="U39" i="2" s="1"/>
  <c r="W41" i="4" s="1"/>
  <c r="H124" i="2"/>
  <c r="I124" i="2" s="1"/>
  <c r="K124" i="2" s="1"/>
  <c r="X126" i="4" s="1"/>
  <c r="Z93" i="2"/>
  <c r="AA93" i="2" s="1"/>
  <c r="AB93" i="2" s="1"/>
  <c r="Y95" i="4" s="1"/>
  <c r="AG98" i="2"/>
  <c r="AH98" i="2" s="1"/>
  <c r="AI98" i="2" s="1"/>
  <c r="Z100" i="4" s="1"/>
  <c r="Z102" i="2"/>
  <c r="AA102" i="2" s="1"/>
  <c r="AB102" i="2" s="1"/>
  <c r="Y104" i="4" s="1"/>
  <c r="AE55" i="2"/>
  <c r="Z39" i="2"/>
  <c r="AA39" i="2" s="1"/>
  <c r="AB39" i="2" s="1"/>
  <c r="Y41" i="4" s="1"/>
  <c r="AN150" i="2"/>
  <c r="AO150" i="2" s="1"/>
  <c r="AP150" i="2" s="1"/>
  <c r="AA152" i="4" s="1"/>
  <c r="H113" i="2"/>
  <c r="H171" i="2"/>
  <c r="I171" i="2" s="1"/>
  <c r="AN98" i="2"/>
  <c r="AO98" i="2" s="1"/>
  <c r="AP98" i="2" s="1"/>
  <c r="AA100" i="4" s="1"/>
  <c r="S19" i="2"/>
  <c r="T19" i="2" s="1"/>
  <c r="U19" i="2" s="1"/>
  <c r="W21" i="4" s="1"/>
  <c r="Z53" i="2"/>
  <c r="AA53" i="2" s="1"/>
  <c r="AB53" i="2" s="1"/>
  <c r="Y55" i="4" s="1"/>
  <c r="I173" i="1"/>
  <c r="AC175" i="4"/>
  <c r="J173" i="1"/>
  <c r="G173" i="1"/>
  <c r="G104" i="1"/>
  <c r="I104" i="1"/>
  <c r="AC106" i="4"/>
  <c r="J104" i="1"/>
  <c r="AC162" i="4"/>
  <c r="G165" i="1"/>
  <c r="J165" i="1"/>
  <c r="I165" i="1"/>
  <c r="AC167" i="4"/>
  <c r="J157" i="1"/>
  <c r="G157" i="1"/>
  <c r="I157" i="1"/>
  <c r="G161" i="1"/>
  <c r="I161" i="1"/>
  <c r="J161" i="1"/>
  <c r="I5" i="1"/>
  <c r="J5" i="1"/>
  <c r="AC7" i="4"/>
  <c r="G5" i="1"/>
  <c r="J172" i="1"/>
  <c r="AC174" i="4"/>
  <c r="G172" i="1"/>
  <c r="I172" i="1"/>
  <c r="I149" i="1"/>
  <c r="J149" i="1"/>
  <c r="G149" i="1"/>
  <c r="J85" i="1"/>
  <c r="AC87" i="4"/>
  <c r="I85" i="1"/>
  <c r="G85" i="1"/>
  <c r="I62" i="1"/>
  <c r="J62" i="1"/>
  <c r="G62" i="1"/>
  <c r="AC64" i="4"/>
  <c r="AC36" i="4"/>
  <c r="J34" i="1"/>
  <c r="G34" i="1"/>
  <c r="I34" i="1"/>
  <c r="I18" i="1"/>
  <c r="AC20" i="4"/>
  <c r="G18" i="1"/>
  <c r="J18" i="1"/>
  <c r="G178" i="1"/>
  <c r="I178" i="1"/>
  <c r="J178" i="1"/>
  <c r="I36" i="1"/>
  <c r="AC38" i="4"/>
  <c r="G36" i="1"/>
  <c r="J36" i="1"/>
  <c r="I113" i="1"/>
  <c r="J113" i="1"/>
  <c r="AC115" i="4"/>
  <c r="G113" i="1"/>
  <c r="I41" i="1"/>
  <c r="AC43" i="4"/>
  <c r="J41" i="1"/>
  <c r="G41" i="1"/>
  <c r="G126" i="1"/>
  <c r="AC128" i="4"/>
  <c r="I126" i="1"/>
  <c r="J126" i="1"/>
  <c r="I158" i="1"/>
  <c r="G158" i="1"/>
  <c r="J158" i="1"/>
  <c r="J70" i="1"/>
  <c r="G70" i="1"/>
  <c r="I103" i="1"/>
  <c r="J103" i="1"/>
  <c r="AC105" i="4"/>
  <c r="G103" i="1"/>
  <c r="J83" i="1"/>
  <c r="AC85" i="4"/>
  <c r="I83" i="1"/>
  <c r="G83" i="1"/>
  <c r="AC34" i="4"/>
  <c r="I32" i="1"/>
  <c r="G32" i="1"/>
  <c r="J32" i="1"/>
  <c r="I17" i="1"/>
  <c r="AC19" i="4"/>
  <c r="G17" i="1"/>
  <c r="J17" i="1"/>
  <c r="I49" i="1"/>
  <c r="AC51" i="4"/>
  <c r="J49" i="1"/>
  <c r="G49" i="1"/>
  <c r="G134" i="1"/>
  <c r="I134" i="1"/>
  <c r="AC136" i="4"/>
  <c r="J134" i="1"/>
  <c r="J115" i="1"/>
  <c r="I115" i="1"/>
  <c r="G115" i="1"/>
  <c r="AC117" i="4"/>
  <c r="J162" i="1"/>
  <c r="AC159" i="4"/>
  <c r="I162" i="1"/>
  <c r="G162" i="1"/>
  <c r="AC164" i="4"/>
  <c r="I176" i="1"/>
  <c r="J176" i="1"/>
  <c r="G176" i="1"/>
  <c r="AC178" i="4"/>
  <c r="AC91" i="4"/>
  <c r="I89" i="1"/>
  <c r="G89" i="1"/>
  <c r="J89" i="1"/>
  <c r="I59" i="1"/>
  <c r="AC61" i="4"/>
  <c r="J59" i="1"/>
  <c r="G59" i="1"/>
  <c r="AC42" i="4"/>
  <c r="G40" i="1"/>
  <c r="J40" i="1"/>
  <c r="I40" i="1"/>
  <c r="AC33" i="4"/>
  <c r="J31" i="1"/>
  <c r="G31" i="1"/>
  <c r="I31" i="1"/>
  <c r="I21" i="1"/>
  <c r="AC23" i="4"/>
  <c r="G21" i="1"/>
  <c r="J21" i="1"/>
  <c r="G10" i="1"/>
  <c r="AC12" i="4"/>
  <c r="I10" i="1"/>
  <c r="J10" i="1"/>
  <c r="J170" i="1"/>
  <c r="I170" i="1"/>
  <c r="AC172" i="4"/>
  <c r="G170" i="1"/>
  <c r="AC135" i="4"/>
  <c r="J133" i="1"/>
  <c r="G133" i="1"/>
  <c r="I133" i="1"/>
  <c r="G23" i="1"/>
  <c r="J23" i="1"/>
  <c r="I23" i="1"/>
  <c r="AC25" i="4"/>
  <c r="J141" i="1"/>
  <c r="AC143" i="4"/>
  <c r="G141" i="1"/>
  <c r="I141" i="1"/>
  <c r="G150" i="1"/>
  <c r="J150" i="1"/>
  <c r="I150" i="1"/>
  <c r="G99" i="1"/>
  <c r="AC101" i="4"/>
  <c r="G43" i="1"/>
  <c r="AC45" i="4"/>
  <c r="AC40" i="4"/>
  <c r="J38" i="1"/>
  <c r="I38" i="1"/>
  <c r="G38" i="1"/>
  <c r="I175" i="1"/>
  <c r="J175" i="1"/>
  <c r="I129" i="1"/>
  <c r="G129" i="1"/>
  <c r="AC131" i="4"/>
  <c r="J129" i="1"/>
  <c r="I50" i="1"/>
  <c r="J50" i="1"/>
  <c r="AC22" i="4"/>
  <c r="I20" i="1"/>
  <c r="J20" i="1"/>
  <c r="G20" i="1"/>
  <c r="AC113" i="4"/>
  <c r="J111" i="1"/>
  <c r="I111" i="1"/>
  <c r="G111" i="1"/>
  <c r="AC142" i="4"/>
  <c r="G140" i="1"/>
  <c r="I140" i="1"/>
  <c r="J140" i="1"/>
  <c r="AC130" i="4"/>
  <c r="I128" i="1"/>
  <c r="AC112" i="4"/>
  <c r="I110" i="1"/>
  <c r="G110" i="1"/>
  <c r="J110" i="1"/>
  <c r="AC103" i="4"/>
  <c r="G101" i="1"/>
  <c r="AC50" i="4"/>
  <c r="J48" i="1"/>
  <c r="G48" i="1"/>
  <c r="I48" i="1"/>
  <c r="I15" i="1"/>
  <c r="G15" i="1"/>
  <c r="J15" i="1"/>
  <c r="AC17" i="4"/>
  <c r="J8" i="1"/>
  <c r="I8" i="1"/>
  <c r="G8" i="1"/>
  <c r="AC10" i="4"/>
  <c r="G45" i="1"/>
  <c r="I45" i="1"/>
  <c r="J45" i="1"/>
  <c r="AC47" i="4"/>
  <c r="J139" i="1"/>
  <c r="G139" i="1"/>
  <c r="AC141" i="4"/>
  <c r="I139" i="1"/>
  <c r="G160" i="1"/>
  <c r="J160" i="1"/>
  <c r="I160" i="1"/>
  <c r="G107" i="1"/>
  <c r="J107" i="1"/>
  <c r="AC109" i="4"/>
  <c r="I107" i="1"/>
  <c r="I24" i="1"/>
  <c r="AC26" i="4"/>
  <c r="J24" i="1"/>
  <c r="G24" i="1"/>
  <c r="G151" i="1"/>
  <c r="AC153" i="4"/>
  <c r="J151" i="1"/>
  <c r="AC102" i="4"/>
  <c r="J100" i="1"/>
  <c r="G100" i="1"/>
  <c r="I100" i="1"/>
  <c r="G87" i="1"/>
  <c r="I87" i="1"/>
  <c r="AC16" i="4"/>
  <c r="I14" i="1"/>
  <c r="J14" i="1"/>
  <c r="G14" i="1"/>
  <c r="AC182" i="4"/>
  <c r="G180" i="1"/>
  <c r="I180" i="1"/>
  <c r="J180" i="1"/>
  <c r="I44" i="1"/>
  <c r="AC46" i="4"/>
  <c r="G44" i="1"/>
  <c r="J44" i="1"/>
  <c r="G163" i="1"/>
  <c r="G56" i="1"/>
  <c r="I142" i="1"/>
  <c r="G119" i="1"/>
  <c r="J116" i="1"/>
  <c r="I98" i="1"/>
  <c r="I163" i="1"/>
  <c r="J56" i="1"/>
  <c r="G76" i="1"/>
  <c r="I102" i="1"/>
  <c r="AC144" i="4"/>
  <c r="I123" i="1"/>
  <c r="AC118" i="4"/>
  <c r="J148" i="1"/>
  <c r="J98" i="1"/>
  <c r="AC160" i="4"/>
  <c r="I56" i="1"/>
  <c r="G66" i="1"/>
  <c r="J84" i="1"/>
  <c r="G154" i="1"/>
  <c r="J76" i="1"/>
  <c r="J138" i="1"/>
  <c r="AC125" i="4"/>
  <c r="I116" i="1"/>
  <c r="G148" i="1"/>
  <c r="AC100" i="4"/>
  <c r="AC168" i="4"/>
  <c r="G169" i="1"/>
  <c r="J66" i="1"/>
  <c r="AC86" i="4"/>
  <c r="I76" i="1"/>
  <c r="I182" i="1"/>
  <c r="I69" i="1"/>
  <c r="I119" i="1"/>
  <c r="I138" i="1"/>
  <c r="J123" i="1"/>
  <c r="I148" i="1"/>
  <c r="J152" i="1"/>
  <c r="AC171" i="4"/>
  <c r="J169" i="1"/>
  <c r="I66" i="1"/>
  <c r="I84" i="1"/>
  <c r="G174" i="1"/>
  <c r="G28" i="1"/>
  <c r="J182" i="1"/>
  <c r="J69" i="1"/>
  <c r="G138" i="1"/>
  <c r="I152" i="1"/>
  <c r="I166" i="1"/>
  <c r="J166" i="1"/>
  <c r="G166" i="1"/>
  <c r="G182" i="1"/>
  <c r="I154" i="1"/>
  <c r="AC76" i="4"/>
  <c r="I74" i="1"/>
  <c r="G74" i="1"/>
  <c r="J74" i="1"/>
  <c r="J180" i="2"/>
  <c r="M180" i="2"/>
  <c r="N180" i="2" s="1"/>
  <c r="AA167" i="4"/>
  <c r="AA162" i="4"/>
  <c r="Y150" i="4"/>
  <c r="Y154" i="4"/>
  <c r="J96" i="2"/>
  <c r="M96" i="2"/>
  <c r="N96" i="2" s="1"/>
  <c r="Z167" i="4"/>
  <c r="W163" i="4"/>
  <c r="W168" i="4"/>
  <c r="I71" i="1"/>
  <c r="AC73" i="4"/>
  <c r="G71" i="1"/>
  <c r="J71" i="1"/>
  <c r="AA154" i="4"/>
  <c r="AA150" i="4"/>
  <c r="M123" i="2"/>
  <c r="N123" i="2" s="1"/>
  <c r="K123" i="2"/>
  <c r="X125" i="4" s="1"/>
  <c r="AD125" i="4"/>
  <c r="J123" i="2"/>
  <c r="J73" i="1"/>
  <c r="J178" i="2"/>
  <c r="K178" i="2"/>
  <c r="M178" i="2"/>
  <c r="N178" i="2" s="1"/>
  <c r="Z154" i="4"/>
  <c r="Z150" i="4"/>
  <c r="AC74" i="4"/>
  <c r="I72" i="1"/>
  <c r="J72" i="1"/>
  <c r="G72" i="1"/>
  <c r="M14" i="2"/>
  <c r="N14" i="2" s="1"/>
  <c r="K112" i="2"/>
  <c r="X114" i="4" s="1"/>
  <c r="K106" i="2"/>
  <c r="X108" i="4" s="1"/>
  <c r="M21" i="2"/>
  <c r="N21" i="2" s="1"/>
  <c r="J152" i="2"/>
  <c r="J30" i="2"/>
  <c r="AD16" i="4"/>
  <c r="J112" i="2"/>
  <c r="K176" i="2"/>
  <c r="X178" i="4" s="1"/>
  <c r="M30" i="2"/>
  <c r="N30" i="2" s="1"/>
  <c r="J21" i="2"/>
  <c r="I73" i="2"/>
  <c r="K30" i="2"/>
  <c r="X32" i="4" s="1"/>
  <c r="K21" i="2"/>
  <c r="X23" i="4" s="1"/>
  <c r="I70" i="1"/>
  <c r="L162" i="3"/>
  <c r="M162" i="3" s="1"/>
  <c r="N162" i="3" s="1"/>
  <c r="O162" i="3" s="1"/>
  <c r="P162" i="3" s="1"/>
  <c r="Q162" i="3" s="1"/>
  <c r="I32" i="2"/>
  <c r="AC72" i="4"/>
  <c r="K159" i="4"/>
  <c r="T127" i="4"/>
  <c r="M127" i="4"/>
  <c r="L120" i="3"/>
  <c r="M120" i="3" s="1"/>
  <c r="N120" i="3" s="1"/>
  <c r="O120" i="3" s="1"/>
  <c r="P120" i="3" s="1"/>
  <c r="Q120" i="3" s="1"/>
  <c r="K122" i="4"/>
  <c r="Q63" i="2"/>
  <c r="S63" i="2" s="1"/>
  <c r="T63" i="2" s="1"/>
  <c r="U63" i="2" s="1"/>
  <c r="W65" i="4" s="1"/>
  <c r="Q12" i="2"/>
  <c r="S12" i="2" s="1"/>
  <c r="T12" i="2" s="1"/>
  <c r="U12" i="2" s="1"/>
  <c r="W14" i="4" s="1"/>
  <c r="AE12" i="2"/>
  <c r="AG12" i="2" s="1"/>
  <c r="AH12" i="2" s="1"/>
  <c r="AI12" i="2" s="1"/>
  <c r="Z14" i="4" s="1"/>
  <c r="L46" i="3"/>
  <c r="M46" i="3" s="1"/>
  <c r="N46" i="3" s="1"/>
  <c r="O46" i="3" s="1"/>
  <c r="P46" i="3" s="1"/>
  <c r="Q46" i="3" s="1"/>
  <c r="K48" i="4"/>
  <c r="K78" i="4"/>
  <c r="L76" i="3"/>
  <c r="M76" i="3" s="1"/>
  <c r="N76" i="3" s="1"/>
  <c r="O76" i="3" s="1"/>
  <c r="P76" i="3" s="1"/>
  <c r="Q76" i="3" s="1"/>
  <c r="L151" i="3"/>
  <c r="M151" i="3" s="1"/>
  <c r="N151" i="3" s="1"/>
  <c r="O151" i="3" s="1"/>
  <c r="P151" i="3" s="1"/>
  <c r="Q151" i="3" s="1"/>
  <c r="Z82" i="4"/>
  <c r="X168" i="2"/>
  <c r="Z168" i="2" s="1"/>
  <c r="AA168" i="2" s="1"/>
  <c r="AB168" i="2" s="1"/>
  <c r="Y175" i="4" s="1"/>
  <c r="H42" i="2"/>
  <c r="Q42" i="2"/>
  <c r="S42" i="2" s="1"/>
  <c r="T42" i="2" s="1"/>
  <c r="U42" i="2" s="1"/>
  <c r="W44" i="4" s="1"/>
  <c r="AL42" i="2"/>
  <c r="AN42" i="2" s="1"/>
  <c r="AO42" i="2" s="1"/>
  <c r="AP42" i="2" s="1"/>
  <c r="AA44" i="4" s="1"/>
  <c r="AE71" i="2"/>
  <c r="AG71" i="2" s="1"/>
  <c r="AH71" i="2" s="1"/>
  <c r="AI71" i="2" s="1"/>
  <c r="Z73" i="4" s="1"/>
  <c r="H22" i="2"/>
  <c r="X22" i="2"/>
  <c r="Z22" i="2" s="1"/>
  <c r="AA22" i="2" s="1"/>
  <c r="AB22" i="2" s="1"/>
  <c r="Y24" i="4" s="1"/>
  <c r="I177" i="1"/>
  <c r="G177" i="1"/>
  <c r="AC93" i="4"/>
  <c r="G91" i="1"/>
  <c r="I91" i="1"/>
  <c r="J91" i="1"/>
  <c r="I86" i="1"/>
  <c r="AC88" i="4"/>
  <c r="J86" i="1"/>
  <c r="G86" i="1"/>
  <c r="K65" i="4"/>
  <c r="L63" i="3"/>
  <c r="M63" i="3" s="1"/>
  <c r="N63" i="3" s="1"/>
  <c r="O63" i="3" s="1"/>
  <c r="P63" i="3" s="1"/>
  <c r="Q63" i="3" s="1"/>
  <c r="I105" i="1"/>
  <c r="J105" i="1"/>
  <c r="G105" i="1"/>
  <c r="AC107" i="4"/>
  <c r="I79" i="1"/>
  <c r="AC81" i="4"/>
  <c r="G79" i="1"/>
  <c r="J79" i="1"/>
  <c r="AC18" i="4"/>
  <c r="I16" i="1"/>
  <c r="G16" i="1"/>
  <c r="J16" i="1"/>
  <c r="AC152" i="4"/>
  <c r="E87" i="5"/>
  <c r="G39" i="1"/>
  <c r="I39" i="1"/>
  <c r="AC41" i="4"/>
  <c r="AC30" i="4"/>
  <c r="J28" i="1"/>
  <c r="G16" i="5"/>
  <c r="E16" i="5"/>
  <c r="G168" i="1"/>
  <c r="AC170" i="4"/>
  <c r="J99" i="1"/>
  <c r="I99" i="1"/>
  <c r="AC62" i="4"/>
  <c r="I60" i="1"/>
  <c r="J60" i="1"/>
  <c r="G60" i="1"/>
  <c r="N74" i="5"/>
  <c r="L74" i="5"/>
  <c r="R76" i="4" s="1"/>
  <c r="S91" i="5"/>
  <c r="S93" i="4" s="1"/>
  <c r="U91" i="5"/>
  <c r="U77" i="5"/>
  <c r="S77" i="5"/>
  <c r="S79" i="4" s="1"/>
  <c r="S60" i="5"/>
  <c r="S62" i="4" s="1"/>
  <c r="U60" i="5"/>
  <c r="S12" i="5"/>
  <c r="S14" i="4" s="1"/>
  <c r="U12" i="5"/>
  <c r="Z42" i="5"/>
  <c r="U44" i="4" s="1"/>
  <c r="AB42" i="5"/>
  <c r="Z5" i="5"/>
  <c r="U7" i="4" s="1"/>
  <c r="AB5" i="5"/>
  <c r="AI114" i="5"/>
  <c r="AG114" i="5"/>
  <c r="V116" i="4" s="1"/>
  <c r="AI74" i="5"/>
  <c r="AG74" i="5"/>
  <c r="V76" i="4" s="1"/>
  <c r="H11" i="3"/>
  <c r="M52" i="4"/>
  <c r="G90" i="1"/>
  <c r="AC69" i="4"/>
  <c r="G67" i="1"/>
  <c r="J67" i="1"/>
  <c r="I67" i="1"/>
  <c r="G64" i="1"/>
  <c r="I64" i="1"/>
  <c r="L47" i="5"/>
  <c r="R49" i="4" s="1"/>
  <c r="N47" i="5"/>
  <c r="G175" i="1"/>
  <c r="AC177" i="4"/>
  <c r="AC151" i="4"/>
  <c r="G102" i="1"/>
  <c r="J102" i="1"/>
  <c r="AC95" i="4"/>
  <c r="G93" i="1"/>
  <c r="I93" i="1"/>
  <c r="I63" i="1"/>
  <c r="AC65" i="4"/>
  <c r="J63" i="1"/>
  <c r="G63" i="1"/>
  <c r="G13" i="1"/>
  <c r="I13" i="1"/>
  <c r="I9" i="1"/>
  <c r="AC11" i="4"/>
  <c r="J9" i="1"/>
  <c r="G9" i="1"/>
  <c r="J168" i="1"/>
  <c r="G167" i="1"/>
  <c r="I167" i="1"/>
  <c r="J128" i="1"/>
  <c r="G128" i="1"/>
  <c r="AC90" i="4"/>
  <c r="J88" i="1"/>
  <c r="G88" i="1"/>
  <c r="G172" i="5"/>
  <c r="E172" i="5"/>
  <c r="L84" i="5"/>
  <c r="R86" i="4" s="1"/>
  <c r="N84" i="5"/>
  <c r="I101" i="1"/>
  <c r="J101" i="1"/>
  <c r="I97" i="1"/>
  <c r="AC99" i="4"/>
  <c r="G97" i="1"/>
  <c r="I77" i="1"/>
  <c r="AC79" i="4"/>
  <c r="J77" i="1"/>
  <c r="G77" i="1"/>
  <c r="I51" i="1"/>
  <c r="J51" i="1"/>
  <c r="G51" i="1"/>
  <c r="AC53" i="4"/>
  <c r="I43" i="1"/>
  <c r="J43" i="1"/>
  <c r="I19" i="1"/>
  <c r="AC21" i="4"/>
  <c r="J19" i="1"/>
  <c r="I12" i="1"/>
  <c r="G12" i="1"/>
  <c r="AC14" i="4"/>
  <c r="G65" i="5"/>
  <c r="E65" i="5"/>
  <c r="G32" i="5"/>
  <c r="E32" i="5"/>
  <c r="L97" i="5"/>
  <c r="R99" i="4" s="1"/>
  <c r="N97" i="5"/>
  <c r="L94" i="3"/>
  <c r="M94" i="3" s="1"/>
  <c r="N94" i="3" s="1"/>
  <c r="O94" i="3" s="1"/>
  <c r="P94" i="3" s="1"/>
  <c r="Q94" i="3" s="1"/>
  <c r="M75" i="4"/>
  <c r="T75" i="4"/>
  <c r="AC176" i="4"/>
  <c r="I174" i="1"/>
  <c r="I151" i="1"/>
  <c r="J87" i="1"/>
  <c r="AC89" i="4"/>
  <c r="J58" i="1"/>
  <c r="I58" i="1"/>
  <c r="AC52" i="4"/>
  <c r="G50" i="1"/>
  <c r="J11" i="1"/>
  <c r="G11" i="1"/>
  <c r="I11" i="1"/>
  <c r="G151" i="5"/>
  <c r="E151" i="5"/>
  <c r="G129" i="5"/>
  <c r="E129" i="5"/>
  <c r="E30" i="5"/>
  <c r="G30" i="5"/>
  <c r="L83" i="5"/>
  <c r="R85" i="4" s="1"/>
  <c r="N83" i="5"/>
  <c r="Z72" i="2"/>
  <c r="AA72" i="2" s="1"/>
  <c r="AB72" i="2" s="1"/>
  <c r="Y74" i="4" s="1"/>
  <c r="AC77" i="4"/>
  <c r="J75" i="1"/>
  <c r="G75" i="1"/>
  <c r="G33" i="1"/>
  <c r="I33" i="1"/>
  <c r="L90" i="5"/>
  <c r="R92" i="4" s="1"/>
  <c r="N90" i="5"/>
  <c r="J78" i="1"/>
  <c r="E52" i="5"/>
  <c r="E62" i="5"/>
  <c r="I78" i="1"/>
  <c r="Q52" i="2"/>
  <c r="S52" i="2" s="1"/>
  <c r="T52" i="2" s="1"/>
  <c r="U52" i="2" s="1"/>
  <c r="W54" i="4" s="1"/>
  <c r="G78" i="1"/>
  <c r="E113" i="5"/>
  <c r="E40" i="5"/>
  <c r="N85" i="5"/>
  <c r="N36" i="5"/>
  <c r="K87" i="3"/>
  <c r="F105" i="3"/>
  <c r="G105" i="3"/>
  <c r="I105" i="3" s="1"/>
  <c r="K38" i="3"/>
  <c r="G38" i="3"/>
  <c r="I38" i="3" s="1"/>
  <c r="I98" i="3"/>
  <c r="N126" i="5"/>
  <c r="L126" i="5"/>
  <c r="R128" i="4" s="1"/>
  <c r="S140" i="5"/>
  <c r="S142" i="4" s="1"/>
  <c r="U140" i="5"/>
  <c r="Z80" i="5"/>
  <c r="AB80" i="5"/>
  <c r="E55" i="5"/>
  <c r="G55" i="5"/>
  <c r="Z53" i="5"/>
  <c r="U55" i="4" s="1"/>
  <c r="AB53" i="5"/>
  <c r="G156" i="5"/>
  <c r="E156" i="5"/>
  <c r="AL156" i="2"/>
  <c r="AN156" i="2" s="1"/>
  <c r="AO156" i="2" s="1"/>
  <c r="AP156" i="2" s="1"/>
  <c r="AA158" i="4" s="1"/>
  <c r="Q156" i="2"/>
  <c r="S156" i="2" s="1"/>
  <c r="T156" i="2" s="1"/>
  <c r="U156" i="2" s="1"/>
  <c r="W158" i="4" s="1"/>
  <c r="X156" i="2"/>
  <c r="Z156" i="2" s="1"/>
  <c r="AA156" i="2" s="1"/>
  <c r="AB156" i="2" s="1"/>
  <c r="Y158" i="4" s="1"/>
  <c r="AE156" i="2"/>
  <c r="AG156" i="2" s="1"/>
  <c r="AH156" i="2" s="1"/>
  <c r="AI156" i="2" s="1"/>
  <c r="Z158" i="4" s="1"/>
  <c r="S124" i="5"/>
  <c r="S126" i="4" s="1"/>
  <c r="U124" i="5"/>
  <c r="G55" i="3"/>
  <c r="I55" i="3" s="1"/>
  <c r="K55" i="3"/>
  <c r="F55" i="3"/>
  <c r="S53" i="5"/>
  <c r="S55" i="4" s="1"/>
  <c r="U53" i="5"/>
  <c r="Z156" i="5"/>
  <c r="U158" i="4" s="1"/>
  <c r="AB156" i="5"/>
  <c r="L124" i="5"/>
  <c r="R126" i="4" s="1"/>
  <c r="N124" i="5"/>
  <c r="AI55" i="5"/>
  <c r="AG55" i="5"/>
  <c r="V57" i="4" s="1"/>
  <c r="G55" i="1"/>
  <c r="J55" i="1"/>
  <c r="AC57" i="4"/>
  <c r="I55" i="1"/>
  <c r="E124" i="5"/>
  <c r="G124" i="5"/>
  <c r="Z55" i="5"/>
  <c r="U57" i="4" s="1"/>
  <c r="AB55" i="5"/>
  <c r="L53" i="5"/>
  <c r="R55" i="4" s="1"/>
  <c r="N53" i="5"/>
  <c r="S156" i="5"/>
  <c r="S158" i="4" s="1"/>
  <c r="U156" i="5"/>
  <c r="AC158" i="4"/>
  <c r="J156" i="1"/>
  <c r="G156" i="1"/>
  <c r="I156" i="1"/>
  <c r="L80" i="5"/>
  <c r="N80" i="5"/>
  <c r="G54" i="1"/>
  <c r="I54" i="1"/>
  <c r="J54" i="1"/>
  <c r="AC82" i="4"/>
  <c r="I81" i="1"/>
  <c r="G81" i="1"/>
  <c r="J81" i="1"/>
  <c r="G80" i="5"/>
  <c r="E80" i="5"/>
  <c r="U55" i="5"/>
  <c r="S55" i="5"/>
  <c r="S57" i="4" s="1"/>
  <c r="E53" i="5"/>
  <c r="G53" i="5"/>
  <c r="L55" i="5"/>
  <c r="R57" i="4" s="1"/>
  <c r="N55" i="5"/>
  <c r="AI53" i="5"/>
  <c r="AG53" i="5"/>
  <c r="V55" i="4" s="1"/>
  <c r="J53" i="1"/>
  <c r="I53" i="1"/>
  <c r="G53" i="1"/>
  <c r="AC55" i="4"/>
  <c r="AI156" i="5"/>
  <c r="AG156" i="5"/>
  <c r="V158" i="4" s="1"/>
  <c r="N156" i="5"/>
  <c r="L156" i="5"/>
  <c r="R158" i="4" s="1"/>
  <c r="AG124" i="5"/>
  <c r="V126" i="4" s="1"/>
  <c r="AI124" i="5"/>
  <c r="G80" i="1"/>
  <c r="J80" i="1"/>
  <c r="I80" i="1"/>
  <c r="AI80" i="5"/>
  <c r="AG80" i="5"/>
  <c r="Z124" i="5"/>
  <c r="U126" i="4" s="1"/>
  <c r="AB124" i="5"/>
  <c r="G124" i="1"/>
  <c r="I124" i="1"/>
  <c r="AC126" i="4"/>
  <c r="J124" i="1"/>
  <c r="F124" i="3"/>
  <c r="G124" i="3" s="1"/>
  <c r="I124" i="3" s="1"/>
  <c r="K124" i="3" s="1"/>
  <c r="S53" i="2"/>
  <c r="T53" i="2" s="1"/>
  <c r="U53" i="2" s="1"/>
  <c r="W55" i="4" s="1"/>
  <c r="AL55" i="2"/>
  <c r="AN55" i="2" s="1"/>
  <c r="AO55" i="2" s="1"/>
  <c r="AP55" i="2" s="1"/>
  <c r="AA57" i="4" s="1"/>
  <c r="AS55" i="2"/>
  <c r="AT55" i="2" s="1"/>
  <c r="AU55" i="2" s="1"/>
  <c r="AB57" i="4" s="1"/>
  <c r="O55" i="4"/>
  <c r="G80" i="3"/>
  <c r="I80" i="3" s="1"/>
  <c r="K80" i="3" s="1"/>
  <c r="L80" i="3" s="1"/>
  <c r="M80" i="3" s="1"/>
  <c r="N80" i="3" s="1"/>
  <c r="O80" i="3" s="1"/>
  <c r="P80" i="3" s="1"/>
  <c r="Q80" i="3" s="1"/>
  <c r="O57" i="4"/>
  <c r="H156" i="2"/>
  <c r="I156" i="2" s="1"/>
  <c r="AS124" i="2"/>
  <c r="AT124" i="2" s="1"/>
  <c r="AU124" i="2" s="1"/>
  <c r="AB126" i="4" s="1"/>
  <c r="AG53" i="2"/>
  <c r="AH53" i="2" s="1"/>
  <c r="AI53" i="2" s="1"/>
  <c r="Z55" i="4" s="1"/>
  <c r="AG55" i="2"/>
  <c r="AH55" i="2" s="1"/>
  <c r="AI55" i="2" s="1"/>
  <c r="Z57" i="4" s="1"/>
  <c r="C53" i="3"/>
  <c r="H53" i="2"/>
  <c r="I53" i="2" s="1"/>
  <c r="AS53" i="2"/>
  <c r="AT53" i="2" s="1"/>
  <c r="AU53" i="2" s="1"/>
  <c r="AB55" i="4" s="1"/>
  <c r="S55" i="2"/>
  <c r="T55" i="2" s="1"/>
  <c r="U55" i="2" s="1"/>
  <c r="W57" i="4" s="1"/>
  <c r="H55" i="2"/>
  <c r="I55" i="2" s="1"/>
  <c r="Q124" i="2"/>
  <c r="S124" i="2" s="1"/>
  <c r="T124" i="2" s="1"/>
  <c r="U124" i="2" s="1"/>
  <c r="W126" i="4" s="1"/>
  <c r="AL124" i="2"/>
  <c r="AN124" i="2" s="1"/>
  <c r="AO124" i="2" s="1"/>
  <c r="AP124" i="2" s="1"/>
  <c r="AA126" i="4" s="1"/>
  <c r="X124" i="2"/>
  <c r="Z124" i="2" s="1"/>
  <c r="AA124" i="2" s="1"/>
  <c r="AB124" i="2" s="1"/>
  <c r="Y126" i="4" s="1"/>
  <c r="AE124" i="2"/>
  <c r="AG124" i="2" s="1"/>
  <c r="AH124" i="2" s="1"/>
  <c r="AI124" i="2" s="1"/>
  <c r="Z126" i="4" s="1"/>
  <c r="T60" i="4" l="1"/>
  <c r="M60" i="4"/>
  <c r="M66" i="4"/>
  <c r="T66" i="4"/>
  <c r="T13" i="4"/>
  <c r="M13" i="4"/>
  <c r="M170" i="4"/>
  <c r="M62" i="4"/>
  <c r="T68" i="4"/>
  <c r="M68" i="4"/>
  <c r="V147" i="4"/>
  <c r="T56" i="4"/>
  <c r="M56" i="4"/>
  <c r="L99" i="3"/>
  <c r="M99" i="3" s="1"/>
  <c r="N99" i="3" s="1"/>
  <c r="O99" i="3" s="1"/>
  <c r="P99" i="3" s="1"/>
  <c r="Q99" i="3" s="1"/>
  <c r="L9" i="3"/>
  <c r="M9" i="3" s="1"/>
  <c r="N9" i="3" s="1"/>
  <c r="O9" i="3" s="1"/>
  <c r="P9" i="3" s="1"/>
  <c r="Q9" i="3" s="1"/>
  <c r="K5" i="4"/>
  <c r="L43" i="3"/>
  <c r="M43" i="3" s="1"/>
  <c r="N43" i="3" s="1"/>
  <c r="O43" i="3" s="1"/>
  <c r="P43" i="3" s="1"/>
  <c r="Q43" i="3" s="1"/>
  <c r="L164" i="3"/>
  <c r="M164" i="3" s="1"/>
  <c r="N164" i="3" s="1"/>
  <c r="O164" i="3" s="1"/>
  <c r="P164" i="3" s="1"/>
  <c r="Q164" i="3" s="1"/>
  <c r="K19" i="4"/>
  <c r="L82" i="3"/>
  <c r="M82" i="3" s="1"/>
  <c r="N82" i="3" s="1"/>
  <c r="O82" i="3" s="1"/>
  <c r="P82" i="3" s="1"/>
  <c r="Q82" i="3" s="1"/>
  <c r="K161" i="4"/>
  <c r="K139" i="4"/>
  <c r="L137" i="3"/>
  <c r="M137" i="3" s="1"/>
  <c r="N137" i="3" s="1"/>
  <c r="O137" i="3" s="1"/>
  <c r="P137" i="3" s="1"/>
  <c r="Q137" i="3" s="1"/>
  <c r="L165" i="3"/>
  <c r="M165" i="3" s="1"/>
  <c r="N165" i="3" s="1"/>
  <c r="O165" i="3" s="1"/>
  <c r="P165" i="3" s="1"/>
  <c r="Q165" i="3" s="1"/>
  <c r="L67" i="3"/>
  <c r="M67" i="3" s="1"/>
  <c r="N67" i="3" s="1"/>
  <c r="O67" i="3" s="1"/>
  <c r="P67" i="3" s="1"/>
  <c r="Q67" i="3" s="1"/>
  <c r="K69" i="4"/>
  <c r="L103" i="3"/>
  <c r="M103" i="3" s="1"/>
  <c r="N103" i="3" s="1"/>
  <c r="O103" i="3" s="1"/>
  <c r="P103" i="3" s="1"/>
  <c r="Q103" i="3" s="1"/>
  <c r="K130" i="4"/>
  <c r="K141" i="4"/>
  <c r="K174" i="4"/>
  <c r="K32" i="4"/>
  <c r="L75" i="3"/>
  <c r="M75" i="3" s="1"/>
  <c r="N75" i="3" s="1"/>
  <c r="O75" i="3" s="1"/>
  <c r="P75" i="3" s="1"/>
  <c r="Q75" i="3" s="1"/>
  <c r="K77" i="4"/>
  <c r="K162" i="4"/>
  <c r="K92" i="4"/>
  <c r="K154" i="2"/>
  <c r="X156" i="4" s="1"/>
  <c r="AD156" i="4"/>
  <c r="B58" i="4"/>
  <c r="I56" i="2"/>
  <c r="I97" i="2"/>
  <c r="J97" i="2" s="1"/>
  <c r="B99" i="4"/>
  <c r="W167" i="4"/>
  <c r="W162" i="4"/>
  <c r="B49" i="4"/>
  <c r="I47" i="2"/>
  <c r="AD49" i="4" s="1"/>
  <c r="X97" i="2"/>
  <c r="Z97" i="2" s="1"/>
  <c r="AA97" i="2" s="1"/>
  <c r="AB97" i="2" s="1"/>
  <c r="Y99" i="4" s="1"/>
  <c r="AD106" i="4"/>
  <c r="AL96" i="2"/>
  <c r="AN96" i="2" s="1"/>
  <c r="AO96" i="2" s="1"/>
  <c r="AP96" i="2" s="1"/>
  <c r="AA98" i="4" s="1"/>
  <c r="X96" i="2"/>
  <c r="Z96" i="2" s="1"/>
  <c r="AA96" i="2" s="1"/>
  <c r="AB96" i="2" s="1"/>
  <c r="Y98" i="4" s="1"/>
  <c r="Q96" i="2"/>
  <c r="S96" i="2" s="1"/>
  <c r="T96" i="2" s="1"/>
  <c r="U96" i="2" s="1"/>
  <c r="W98" i="4" s="1"/>
  <c r="AL6" i="2"/>
  <c r="AN6" i="2" s="1"/>
  <c r="AO6" i="2" s="1"/>
  <c r="AP6" i="2" s="1"/>
  <c r="AA8" i="4" s="1"/>
  <c r="X6" i="2"/>
  <c r="Z6" i="2" s="1"/>
  <c r="AA6" i="2" s="1"/>
  <c r="AB6" i="2" s="1"/>
  <c r="Y8" i="4" s="1"/>
  <c r="Q6" i="2"/>
  <c r="S6" i="2" s="1"/>
  <c r="T6" i="2" s="1"/>
  <c r="U6" i="2" s="1"/>
  <c r="W8" i="4" s="1"/>
  <c r="AE6" i="2"/>
  <c r="AG6" i="2" s="1"/>
  <c r="AH6" i="2" s="1"/>
  <c r="AI6" i="2" s="1"/>
  <c r="Z8" i="4" s="1"/>
  <c r="AD47" i="4"/>
  <c r="J107" i="2"/>
  <c r="Q79" i="2"/>
  <c r="S79" i="2" s="1"/>
  <c r="T79" i="2" s="1"/>
  <c r="U79" i="2" s="1"/>
  <c r="W81" i="4" s="1"/>
  <c r="AL172" i="2"/>
  <c r="AN172" i="2" s="1"/>
  <c r="AO172" i="2" s="1"/>
  <c r="AP172" i="2" s="1"/>
  <c r="AA179" i="4" s="1"/>
  <c r="K142" i="2"/>
  <c r="X144" i="4" s="1"/>
  <c r="Q35" i="2"/>
  <c r="S35" i="2" s="1"/>
  <c r="T35" i="2" s="1"/>
  <c r="U35" i="2" s="1"/>
  <c r="W37" i="4" s="1"/>
  <c r="AE92" i="2"/>
  <c r="AG92" i="2" s="1"/>
  <c r="AH92" i="2" s="1"/>
  <c r="AI92" i="2" s="1"/>
  <c r="Z94" i="4" s="1"/>
  <c r="AL92" i="2"/>
  <c r="AN92" i="2" s="1"/>
  <c r="AO92" i="2" s="1"/>
  <c r="AP92" i="2" s="1"/>
  <c r="AA94" i="4" s="1"/>
  <c r="Q92" i="2"/>
  <c r="S92" i="2" s="1"/>
  <c r="T92" i="2" s="1"/>
  <c r="U92" i="2" s="1"/>
  <c r="W94" i="4" s="1"/>
  <c r="H92" i="2"/>
  <c r="X92" i="2"/>
  <c r="Z92" i="2" s="1"/>
  <c r="AA92" i="2" s="1"/>
  <c r="AB92" i="2" s="1"/>
  <c r="Y94" i="4" s="1"/>
  <c r="X24" i="2"/>
  <c r="Z24" i="2" s="1"/>
  <c r="AA24" i="2" s="1"/>
  <c r="AB24" i="2" s="1"/>
  <c r="Y26" i="4" s="1"/>
  <c r="AL24" i="2"/>
  <c r="AN24" i="2" s="1"/>
  <c r="AO24" i="2" s="1"/>
  <c r="AP24" i="2" s="1"/>
  <c r="AA26" i="4" s="1"/>
  <c r="Q24" i="2"/>
  <c r="S24" i="2" s="1"/>
  <c r="T24" i="2" s="1"/>
  <c r="U24" i="2" s="1"/>
  <c r="W26" i="4" s="1"/>
  <c r="AE24" i="2"/>
  <c r="AG24" i="2" s="1"/>
  <c r="AH24" i="2" s="1"/>
  <c r="AI24" i="2" s="1"/>
  <c r="Z26" i="4" s="1"/>
  <c r="X79" i="2"/>
  <c r="Z79" i="2" s="1"/>
  <c r="AA79" i="2" s="1"/>
  <c r="AB79" i="2" s="1"/>
  <c r="Y81" i="4" s="1"/>
  <c r="AD108" i="4"/>
  <c r="M45" i="2"/>
  <c r="N45" i="2" s="1"/>
  <c r="J72" i="2"/>
  <c r="H35" i="2"/>
  <c r="M142" i="2"/>
  <c r="N142" i="2" s="1"/>
  <c r="AD96" i="4"/>
  <c r="AL113" i="2"/>
  <c r="AN113" i="2" s="1"/>
  <c r="AO113" i="2" s="1"/>
  <c r="AP113" i="2" s="1"/>
  <c r="AA115" i="4" s="1"/>
  <c r="X113" i="2"/>
  <c r="Z113" i="2" s="1"/>
  <c r="AA113" i="2" s="1"/>
  <c r="AB113" i="2" s="1"/>
  <c r="Y115" i="4" s="1"/>
  <c r="H128" i="2"/>
  <c r="AE128" i="2"/>
  <c r="AG128" i="2" s="1"/>
  <c r="AH128" i="2" s="1"/>
  <c r="AI128" i="2" s="1"/>
  <c r="Z130" i="4" s="1"/>
  <c r="X128" i="2"/>
  <c r="Z128" i="2" s="1"/>
  <c r="AA128" i="2" s="1"/>
  <c r="AB128" i="2" s="1"/>
  <c r="Y130" i="4" s="1"/>
  <c r="Q128" i="2"/>
  <c r="S128" i="2" s="1"/>
  <c r="T128" i="2" s="1"/>
  <c r="U128" i="2" s="1"/>
  <c r="W130" i="4" s="1"/>
  <c r="AL132" i="2"/>
  <c r="AN132" i="2" s="1"/>
  <c r="AO132" i="2" s="1"/>
  <c r="AP132" i="2" s="1"/>
  <c r="AA134" i="4" s="1"/>
  <c r="AE132" i="2"/>
  <c r="AG132" i="2" s="1"/>
  <c r="AH132" i="2" s="1"/>
  <c r="AI132" i="2" s="1"/>
  <c r="Z134" i="4" s="1"/>
  <c r="J144" i="2"/>
  <c r="I48" i="2"/>
  <c r="B50" i="4"/>
  <c r="H79" i="2"/>
  <c r="M159" i="2"/>
  <c r="N159" i="2" s="1"/>
  <c r="AE96" i="2"/>
  <c r="AG96" i="2" s="1"/>
  <c r="AH96" i="2" s="1"/>
  <c r="AI96" i="2" s="1"/>
  <c r="Z98" i="4" s="1"/>
  <c r="M104" i="2"/>
  <c r="N104" i="2" s="1"/>
  <c r="I41" i="2"/>
  <c r="X7" i="2"/>
  <c r="Z7" i="2" s="1"/>
  <c r="AA7" i="2" s="1"/>
  <c r="AB7" i="2" s="1"/>
  <c r="Y9" i="4" s="1"/>
  <c r="Q7" i="2"/>
  <c r="S7" i="2" s="1"/>
  <c r="T7" i="2" s="1"/>
  <c r="U7" i="2" s="1"/>
  <c r="W9" i="4" s="1"/>
  <c r="AE7" i="2"/>
  <c r="AG7" i="2" s="1"/>
  <c r="AH7" i="2" s="1"/>
  <c r="AI7" i="2" s="1"/>
  <c r="Z9" i="4" s="1"/>
  <c r="Q182" i="2"/>
  <c r="S182" i="2" s="1"/>
  <c r="T182" i="2" s="1"/>
  <c r="U182" i="2" s="1"/>
  <c r="W184" i="4" s="1"/>
  <c r="AE176" i="2"/>
  <c r="AG176" i="2" s="1"/>
  <c r="AH176" i="2" s="1"/>
  <c r="AI176" i="2" s="1"/>
  <c r="Z184" i="4" s="1"/>
  <c r="X176" i="2"/>
  <c r="Z176" i="2" s="1"/>
  <c r="AA176" i="2" s="1"/>
  <c r="AB176" i="2" s="1"/>
  <c r="Y184" i="4" s="1"/>
  <c r="AL176" i="2"/>
  <c r="AN176" i="2" s="1"/>
  <c r="AO176" i="2" s="1"/>
  <c r="AP176" i="2" s="1"/>
  <c r="AA184" i="4" s="1"/>
  <c r="H24" i="2"/>
  <c r="AE97" i="2"/>
  <c r="AG97" i="2" s="1"/>
  <c r="AH97" i="2" s="1"/>
  <c r="AI97" i="2" s="1"/>
  <c r="Z99" i="4" s="1"/>
  <c r="Q97" i="2"/>
  <c r="S97" i="2" s="1"/>
  <c r="T97" i="2" s="1"/>
  <c r="U97" i="2" s="1"/>
  <c r="W99" i="4" s="1"/>
  <c r="AL97" i="2"/>
  <c r="AN97" i="2" s="1"/>
  <c r="AO97" i="2" s="1"/>
  <c r="AP97" i="2" s="1"/>
  <c r="AA99" i="4" s="1"/>
  <c r="I6" i="2"/>
  <c r="B8" i="4"/>
  <c r="AA168" i="4"/>
  <c r="W150" i="4"/>
  <c r="K96" i="2"/>
  <c r="X98" i="4" s="1"/>
  <c r="K180" i="2"/>
  <c r="X182" i="4" s="1"/>
  <c r="B108" i="4"/>
  <c r="AL11" i="2"/>
  <c r="AN11" i="2" s="1"/>
  <c r="AO11" i="2" s="1"/>
  <c r="AP11" i="2" s="1"/>
  <c r="AA13" i="4" s="1"/>
  <c r="AE11" i="2"/>
  <c r="AG11" i="2" s="1"/>
  <c r="AH11" i="2" s="1"/>
  <c r="AI11" i="2" s="1"/>
  <c r="Z13" i="4" s="1"/>
  <c r="X11" i="2"/>
  <c r="Z11" i="2" s="1"/>
  <c r="AA11" i="2" s="1"/>
  <c r="AB11" i="2" s="1"/>
  <c r="Y13" i="4" s="1"/>
  <c r="Q11" i="2"/>
  <c r="S11" i="2" s="1"/>
  <c r="T11" i="2" s="1"/>
  <c r="U11" i="2" s="1"/>
  <c r="W13" i="4" s="1"/>
  <c r="H11" i="2"/>
  <c r="AE91" i="2"/>
  <c r="AG91" i="2" s="1"/>
  <c r="AH91" i="2" s="1"/>
  <c r="AI91" i="2" s="1"/>
  <c r="Z93" i="4" s="1"/>
  <c r="Q91" i="2"/>
  <c r="S91" i="2" s="1"/>
  <c r="T91" i="2" s="1"/>
  <c r="U91" i="2" s="1"/>
  <c r="W93" i="4" s="1"/>
  <c r="B73" i="4"/>
  <c r="I71" i="2"/>
  <c r="B90" i="4"/>
  <c r="I88" i="2"/>
  <c r="H91" i="2"/>
  <c r="H7" i="2"/>
  <c r="B98" i="4"/>
  <c r="X150" i="4"/>
  <c r="K72" i="2"/>
  <c r="X74" i="4" s="1"/>
  <c r="Q94" i="2"/>
  <c r="S94" i="2" s="1"/>
  <c r="T94" i="2" s="1"/>
  <c r="U94" i="2" s="1"/>
  <c r="W96" i="4" s="1"/>
  <c r="Q56" i="2"/>
  <c r="S56" i="2" s="1"/>
  <c r="T56" i="2" s="1"/>
  <c r="U56" i="2" s="1"/>
  <c r="W58" i="4" s="1"/>
  <c r="AL56" i="2"/>
  <c r="AN56" i="2" s="1"/>
  <c r="AO56" i="2" s="1"/>
  <c r="AP56" i="2" s="1"/>
  <c r="AA58" i="4" s="1"/>
  <c r="X56" i="2"/>
  <c r="Z56" i="2" s="1"/>
  <c r="AA56" i="2" s="1"/>
  <c r="AB56" i="2" s="1"/>
  <c r="Y58" i="4" s="1"/>
  <c r="AE56" i="2"/>
  <c r="AG56" i="2" s="1"/>
  <c r="AH56" i="2" s="1"/>
  <c r="AI56" i="2" s="1"/>
  <c r="Z58" i="4" s="1"/>
  <c r="H182" i="2"/>
  <c r="I182" i="2" s="1"/>
  <c r="Q41" i="2"/>
  <c r="S41" i="2" s="1"/>
  <c r="T41" i="2" s="1"/>
  <c r="U41" i="2" s="1"/>
  <c r="W43" i="4" s="1"/>
  <c r="AE41" i="2"/>
  <c r="AG41" i="2" s="1"/>
  <c r="AH41" i="2" s="1"/>
  <c r="AI41" i="2" s="1"/>
  <c r="Z43" i="4" s="1"/>
  <c r="X41" i="2"/>
  <c r="Z41" i="2" s="1"/>
  <c r="AA41" i="2" s="1"/>
  <c r="AB41" i="2" s="1"/>
  <c r="Y43" i="4" s="1"/>
  <c r="J141" i="2"/>
  <c r="M141" i="2"/>
  <c r="N141" i="2" s="1"/>
  <c r="K141" i="2"/>
  <c r="X143" i="4" s="1"/>
  <c r="AD143" i="4"/>
  <c r="M95" i="2"/>
  <c r="N95" i="2" s="1"/>
  <c r="K95" i="2"/>
  <c r="X97" i="4" s="1"/>
  <c r="J95" i="2"/>
  <c r="AD97" i="4"/>
  <c r="X65" i="2"/>
  <c r="Z65" i="2" s="1"/>
  <c r="AA65" i="2" s="1"/>
  <c r="AB65" i="2" s="1"/>
  <c r="Y67" i="4" s="1"/>
  <c r="AL65" i="2"/>
  <c r="AN65" i="2" s="1"/>
  <c r="AO65" i="2" s="1"/>
  <c r="AP65" i="2" s="1"/>
  <c r="AA67" i="4" s="1"/>
  <c r="I15" i="2"/>
  <c r="B17" i="4"/>
  <c r="T6" i="4"/>
  <c r="M6" i="4"/>
  <c r="J132" i="2"/>
  <c r="K132" i="2"/>
  <c r="X134" i="4" s="1"/>
  <c r="AD134" i="4"/>
  <c r="M132" i="2"/>
  <c r="N132" i="2" s="1"/>
  <c r="AE155" i="2"/>
  <c r="AG155" i="2" s="1"/>
  <c r="AH155" i="2" s="1"/>
  <c r="AI155" i="2" s="1"/>
  <c r="Z157" i="4" s="1"/>
  <c r="X155" i="2"/>
  <c r="Z155" i="2" s="1"/>
  <c r="AA155" i="2" s="1"/>
  <c r="AB155" i="2" s="1"/>
  <c r="Y157" i="4" s="1"/>
  <c r="Q155" i="2"/>
  <c r="S155" i="2" s="1"/>
  <c r="T155" i="2" s="1"/>
  <c r="U155" i="2" s="1"/>
  <c r="W157" i="4" s="1"/>
  <c r="AL155" i="2"/>
  <c r="AN155" i="2" s="1"/>
  <c r="AO155" i="2" s="1"/>
  <c r="AP155" i="2" s="1"/>
  <c r="AA157" i="4" s="1"/>
  <c r="M161" i="2"/>
  <c r="N161" i="2" s="1"/>
  <c r="K161" i="2"/>
  <c r="J161" i="2"/>
  <c r="I73" i="1"/>
  <c r="H31" i="2"/>
  <c r="X86" i="2"/>
  <c r="Z86" i="2" s="1"/>
  <c r="AA86" i="2" s="1"/>
  <c r="AB86" i="2" s="1"/>
  <c r="Y88" i="4" s="1"/>
  <c r="K144" i="2"/>
  <c r="AL68" i="2"/>
  <c r="AN68" i="2" s="1"/>
  <c r="AO68" i="2" s="1"/>
  <c r="AP68" i="2" s="1"/>
  <c r="AA70" i="4" s="1"/>
  <c r="M172" i="4"/>
  <c r="T172" i="4"/>
  <c r="AL64" i="2"/>
  <c r="AN64" i="2" s="1"/>
  <c r="AO64" i="2" s="1"/>
  <c r="AP64" i="2" s="1"/>
  <c r="AA66" i="4" s="1"/>
  <c r="X64" i="2"/>
  <c r="Z64" i="2" s="1"/>
  <c r="AA64" i="2" s="1"/>
  <c r="AB64" i="2" s="1"/>
  <c r="Y66" i="4" s="1"/>
  <c r="Q64" i="2"/>
  <c r="S64" i="2" s="1"/>
  <c r="T64" i="2" s="1"/>
  <c r="U64" i="2" s="1"/>
  <c r="W66" i="4" s="1"/>
  <c r="AE64" i="2"/>
  <c r="AG64" i="2" s="1"/>
  <c r="AH64" i="2" s="1"/>
  <c r="AI64" i="2" s="1"/>
  <c r="Z66" i="4" s="1"/>
  <c r="K10" i="4"/>
  <c r="L8" i="3"/>
  <c r="M8" i="3" s="1"/>
  <c r="N8" i="3" s="1"/>
  <c r="O8" i="3" s="1"/>
  <c r="P8" i="3" s="1"/>
  <c r="Q8" i="3" s="1"/>
  <c r="H155" i="2"/>
  <c r="I155" i="2" s="1"/>
  <c r="B166" i="4"/>
  <c r="I164" i="2"/>
  <c r="R146" i="4"/>
  <c r="R148" i="4"/>
  <c r="Q95" i="2"/>
  <c r="S95" i="2" s="1"/>
  <c r="T95" i="2" s="1"/>
  <c r="U95" i="2" s="1"/>
  <c r="W97" i="4" s="1"/>
  <c r="AL95" i="2"/>
  <c r="AN95" i="2" s="1"/>
  <c r="AO95" i="2" s="1"/>
  <c r="AP95" i="2" s="1"/>
  <c r="AA97" i="4" s="1"/>
  <c r="AE95" i="2"/>
  <c r="AG95" i="2" s="1"/>
  <c r="AH95" i="2" s="1"/>
  <c r="AI95" i="2" s="1"/>
  <c r="Z97" i="4" s="1"/>
  <c r="M81" i="4"/>
  <c r="T81" i="4"/>
  <c r="I87" i="2"/>
  <c r="B89" i="4"/>
  <c r="K115" i="2"/>
  <c r="X117" i="4" s="1"/>
  <c r="J115" i="2"/>
  <c r="AD117" i="4"/>
  <c r="K46" i="4"/>
  <c r="L44" i="3"/>
  <c r="M44" i="3" s="1"/>
  <c r="N44" i="3" s="1"/>
  <c r="O44" i="3" s="1"/>
  <c r="P44" i="3" s="1"/>
  <c r="Q44" i="3" s="1"/>
  <c r="K105" i="2"/>
  <c r="X107" i="4" s="1"/>
  <c r="M105" i="2"/>
  <c r="N105" i="2" s="1"/>
  <c r="AD107" i="4"/>
  <c r="J105" i="2"/>
  <c r="L112" i="3"/>
  <c r="M112" i="3" s="1"/>
  <c r="N112" i="3" s="1"/>
  <c r="O112" i="3" s="1"/>
  <c r="P112" i="3" s="1"/>
  <c r="Q112" i="3" s="1"/>
  <c r="AD123" i="4"/>
  <c r="L114" i="3"/>
  <c r="M114" i="3" s="1"/>
  <c r="N114" i="3" s="1"/>
  <c r="O114" i="3" s="1"/>
  <c r="P114" i="3" s="1"/>
  <c r="Q114" i="3" s="1"/>
  <c r="K146" i="4"/>
  <c r="AE68" i="2"/>
  <c r="AG68" i="2" s="1"/>
  <c r="AH68" i="2" s="1"/>
  <c r="AI68" i="2" s="1"/>
  <c r="Z70" i="4" s="1"/>
  <c r="AL86" i="2"/>
  <c r="AN86" i="2" s="1"/>
  <c r="AO86" i="2" s="1"/>
  <c r="AP86" i="2" s="1"/>
  <c r="AA88" i="4" s="1"/>
  <c r="L56" i="3"/>
  <c r="M56" i="3" s="1"/>
  <c r="N56" i="3" s="1"/>
  <c r="O56" i="3" s="1"/>
  <c r="P56" i="3" s="1"/>
  <c r="Q56" i="3" s="1"/>
  <c r="Q115" i="2"/>
  <c r="S115" i="2" s="1"/>
  <c r="T115" i="2" s="1"/>
  <c r="U115" i="2" s="1"/>
  <c r="W117" i="4" s="1"/>
  <c r="AL115" i="2"/>
  <c r="AN115" i="2" s="1"/>
  <c r="AO115" i="2" s="1"/>
  <c r="AP115" i="2" s="1"/>
  <c r="AA117" i="4" s="1"/>
  <c r="AE115" i="2"/>
  <c r="AG115" i="2" s="1"/>
  <c r="AH115" i="2" s="1"/>
  <c r="AI115" i="2" s="1"/>
  <c r="Z117" i="4" s="1"/>
  <c r="X115" i="2"/>
  <c r="Z115" i="2" s="1"/>
  <c r="AA115" i="2" s="1"/>
  <c r="AB115" i="2" s="1"/>
  <c r="Y117" i="4" s="1"/>
  <c r="M184" i="4"/>
  <c r="T184" i="4"/>
  <c r="M72" i="2"/>
  <c r="N72" i="2" s="1"/>
  <c r="K133" i="4"/>
  <c r="K180" i="4"/>
  <c r="L179" i="3"/>
  <c r="M179" i="3" s="1"/>
  <c r="N179" i="3" s="1"/>
  <c r="O179" i="3" s="1"/>
  <c r="P179" i="3" s="1"/>
  <c r="Q179" i="3" s="1"/>
  <c r="K181" i="4"/>
  <c r="T95" i="4"/>
  <c r="M95" i="4"/>
  <c r="AL52" i="2"/>
  <c r="AN52" i="2" s="1"/>
  <c r="AO52" i="2" s="1"/>
  <c r="AP52" i="2" s="1"/>
  <c r="AA54" i="4" s="1"/>
  <c r="X52" i="2"/>
  <c r="Z52" i="2" s="1"/>
  <c r="AA52" i="2" s="1"/>
  <c r="AB52" i="2" s="1"/>
  <c r="Y54" i="4" s="1"/>
  <c r="M10" i="4"/>
  <c r="T10" i="4"/>
  <c r="W161" i="4"/>
  <c r="W166" i="4"/>
  <c r="T103" i="4"/>
  <c r="M103" i="4"/>
  <c r="J121" i="2"/>
  <c r="L146" i="3"/>
  <c r="M146" i="3" s="1"/>
  <c r="N146" i="3" s="1"/>
  <c r="O146" i="3" s="1"/>
  <c r="P146" i="3" s="1"/>
  <c r="Q146" i="3" s="1"/>
  <c r="AE65" i="2"/>
  <c r="AG65" i="2" s="1"/>
  <c r="AH65" i="2" s="1"/>
  <c r="AI65" i="2" s="1"/>
  <c r="Z67" i="4" s="1"/>
  <c r="Y168" i="4"/>
  <c r="L59" i="3"/>
  <c r="M59" i="3" s="1"/>
  <c r="N59" i="3" s="1"/>
  <c r="O59" i="3" s="1"/>
  <c r="P59" i="3" s="1"/>
  <c r="Q59" i="3" s="1"/>
  <c r="L93" i="3"/>
  <c r="M93" i="3" s="1"/>
  <c r="N93" i="3" s="1"/>
  <c r="O93" i="3" s="1"/>
  <c r="P93" i="3" s="1"/>
  <c r="Q93" i="3" s="1"/>
  <c r="M106" i="4"/>
  <c r="K60" i="4"/>
  <c r="T22" i="4"/>
  <c r="M22" i="4"/>
  <c r="Z161" i="4"/>
  <c r="Z166" i="4"/>
  <c r="H68" i="2"/>
  <c r="B70" i="4" s="1"/>
  <c r="H65" i="2"/>
  <c r="AC75" i="4"/>
  <c r="M118" i="2"/>
  <c r="N118" i="2" s="1"/>
  <c r="L180" i="3"/>
  <c r="M180" i="3" s="1"/>
  <c r="N180" i="3" s="1"/>
  <c r="O180" i="3" s="1"/>
  <c r="P180" i="3" s="1"/>
  <c r="Q180" i="3" s="1"/>
  <c r="K59" i="4"/>
  <c r="K183" i="4"/>
  <c r="AB167" i="4"/>
  <c r="M24" i="4"/>
  <c r="T24" i="4"/>
  <c r="I57" i="2"/>
  <c r="B59" i="4"/>
  <c r="M16" i="4"/>
  <c r="T16" i="4"/>
  <c r="Y166" i="4"/>
  <c r="Y161" i="4"/>
  <c r="Q68" i="2"/>
  <c r="S68" i="2" s="1"/>
  <c r="T68" i="2" s="1"/>
  <c r="U68" i="2" s="1"/>
  <c r="W70" i="4" s="1"/>
  <c r="Q65" i="2"/>
  <c r="S65" i="2" s="1"/>
  <c r="T65" i="2" s="1"/>
  <c r="U65" i="2" s="1"/>
  <c r="W67" i="4" s="1"/>
  <c r="K153" i="4"/>
  <c r="K118" i="2"/>
  <c r="X120" i="4" s="1"/>
  <c r="T17" i="4"/>
  <c r="M17" i="4"/>
  <c r="B14" i="4"/>
  <c r="I12" i="2"/>
  <c r="T21" i="4"/>
  <c r="M21" i="4"/>
  <c r="M41" i="2"/>
  <c r="N41" i="2" s="1"/>
  <c r="J41" i="2"/>
  <c r="AA161" i="4"/>
  <c r="AA166" i="4"/>
  <c r="J159" i="2"/>
  <c r="M158" i="2"/>
  <c r="N158" i="2" s="1"/>
  <c r="K158" i="2"/>
  <c r="J157" i="2"/>
  <c r="T9" i="4"/>
  <c r="M9" i="4"/>
  <c r="T5" i="4"/>
  <c r="M5" i="4"/>
  <c r="T99" i="4"/>
  <c r="M99" i="4"/>
  <c r="T78" i="4"/>
  <c r="M78" i="4"/>
  <c r="M30" i="4"/>
  <c r="T30" i="4"/>
  <c r="M155" i="4"/>
  <c r="T155" i="4"/>
  <c r="T20" i="4"/>
  <c r="M20" i="4"/>
  <c r="T96" i="4"/>
  <c r="M96" i="4"/>
  <c r="M133" i="4"/>
  <c r="T133" i="4"/>
  <c r="M142" i="4"/>
  <c r="T142" i="4"/>
  <c r="T100" i="4"/>
  <c r="M100" i="4"/>
  <c r="M104" i="4"/>
  <c r="T104" i="4"/>
  <c r="V150" i="4"/>
  <c r="V154" i="4"/>
  <c r="T156" i="4"/>
  <c r="M156" i="4"/>
  <c r="V82" i="4"/>
  <c r="V83" i="4"/>
  <c r="T11" i="4"/>
  <c r="M11" i="4"/>
  <c r="T90" i="4"/>
  <c r="M90" i="4"/>
  <c r="M136" i="4"/>
  <c r="T136" i="4"/>
  <c r="T88" i="4"/>
  <c r="M88" i="4"/>
  <c r="T69" i="4"/>
  <c r="M69" i="4"/>
  <c r="T19" i="4"/>
  <c r="M19" i="4"/>
  <c r="T151" i="4"/>
  <c r="T147" i="4"/>
  <c r="M151" i="4"/>
  <c r="M147" i="4"/>
  <c r="T47" i="4"/>
  <c r="M47" i="4"/>
  <c r="T79" i="4"/>
  <c r="M79" i="4"/>
  <c r="M70" i="4"/>
  <c r="T70" i="4"/>
  <c r="U153" i="4"/>
  <c r="U149" i="4"/>
  <c r="T107" i="4"/>
  <c r="M107" i="4"/>
  <c r="T65" i="4"/>
  <c r="M65" i="4"/>
  <c r="T43" i="4"/>
  <c r="M43" i="4"/>
  <c r="T80" i="4"/>
  <c r="M80" i="4"/>
  <c r="M49" i="4"/>
  <c r="M108" i="4"/>
  <c r="T108" i="4"/>
  <c r="U147" i="4"/>
  <c r="U151" i="4"/>
  <c r="K112" i="4"/>
  <c r="L110" i="3"/>
  <c r="M110" i="3" s="1"/>
  <c r="N110" i="3" s="1"/>
  <c r="O110" i="3" s="1"/>
  <c r="P110" i="3" s="1"/>
  <c r="Q110" i="3" s="1"/>
  <c r="K140" i="4"/>
  <c r="L24" i="3"/>
  <c r="M24" i="3" s="1"/>
  <c r="N24" i="3" s="1"/>
  <c r="O24" i="3" s="1"/>
  <c r="P24" i="3" s="1"/>
  <c r="Q24" i="3" s="1"/>
  <c r="K26" i="4"/>
  <c r="K117" i="4"/>
  <c r="L150" i="3"/>
  <c r="M150" i="3" s="1"/>
  <c r="N150" i="3" s="1"/>
  <c r="O150" i="3" s="1"/>
  <c r="P150" i="3" s="1"/>
  <c r="Q150" i="3" s="1"/>
  <c r="K152" i="4"/>
  <c r="L65" i="3"/>
  <c r="M65" i="3" s="1"/>
  <c r="N65" i="3" s="1"/>
  <c r="O65" i="3" s="1"/>
  <c r="P65" i="3" s="1"/>
  <c r="Q65" i="3" s="1"/>
  <c r="K67" i="4"/>
  <c r="K8" i="4"/>
  <c r="L6" i="3"/>
  <c r="M6" i="3" s="1"/>
  <c r="N6" i="3" s="1"/>
  <c r="O6" i="3" s="1"/>
  <c r="P6" i="3" s="1"/>
  <c r="Q6" i="3" s="1"/>
  <c r="L78" i="3"/>
  <c r="M78" i="3" s="1"/>
  <c r="N78" i="3" s="1"/>
  <c r="O78" i="3" s="1"/>
  <c r="P78" i="3" s="1"/>
  <c r="Q78" i="3" s="1"/>
  <c r="K80" i="4"/>
  <c r="K85" i="4"/>
  <c r="L83" i="3"/>
  <c r="M83" i="3" s="1"/>
  <c r="N83" i="3" s="1"/>
  <c r="O83" i="3" s="1"/>
  <c r="P83" i="3" s="1"/>
  <c r="Q83" i="3" s="1"/>
  <c r="J184" i="2"/>
  <c r="AD186" i="4"/>
  <c r="K184" i="2"/>
  <c r="X186" i="4" s="1"/>
  <c r="M184" i="2"/>
  <c r="N184" i="2" s="1"/>
  <c r="K134" i="2"/>
  <c r="X136" i="4" s="1"/>
  <c r="J134" i="2"/>
  <c r="AD136" i="4"/>
  <c r="M134" i="2"/>
  <c r="N134" i="2" s="1"/>
  <c r="B84" i="4"/>
  <c r="I82" i="2"/>
  <c r="M82" i="2" s="1"/>
  <c r="N82" i="2" s="1"/>
  <c r="I127" i="2"/>
  <c r="B129" i="4"/>
  <c r="J124" i="2"/>
  <c r="M179" i="2"/>
  <c r="N179" i="2" s="1"/>
  <c r="AL31" i="2"/>
  <c r="AN31" i="2" s="1"/>
  <c r="AO31" i="2" s="1"/>
  <c r="AP31" i="2" s="1"/>
  <c r="AA33" i="4" s="1"/>
  <c r="M143" i="2"/>
  <c r="N143" i="2" s="1"/>
  <c r="Y147" i="4"/>
  <c r="Y151" i="4"/>
  <c r="M117" i="2"/>
  <c r="N117" i="2" s="1"/>
  <c r="AD119" i="4"/>
  <c r="J117" i="2"/>
  <c r="K117" i="2"/>
  <c r="X119" i="4" s="1"/>
  <c r="J154" i="2"/>
  <c r="M154" i="2"/>
  <c r="N154" i="2" s="1"/>
  <c r="B45" i="4"/>
  <c r="I43" i="2"/>
  <c r="B88" i="4"/>
  <c r="I86" i="2"/>
  <c r="I100" i="2"/>
  <c r="B102" i="4"/>
  <c r="I89" i="2"/>
  <c r="B91" i="4"/>
  <c r="AL173" i="2"/>
  <c r="AN173" i="2" s="1"/>
  <c r="AO173" i="2" s="1"/>
  <c r="AP173" i="2" s="1"/>
  <c r="X173" i="2"/>
  <c r="Z173" i="2" s="1"/>
  <c r="AA173" i="2" s="1"/>
  <c r="AB173" i="2" s="1"/>
  <c r="Q179" i="2"/>
  <c r="S179" i="2" s="1"/>
  <c r="T179" i="2" s="1"/>
  <c r="U179" i="2" s="1"/>
  <c r="AE173" i="2"/>
  <c r="AG173" i="2" s="1"/>
  <c r="AH173" i="2" s="1"/>
  <c r="AI173" i="2" s="1"/>
  <c r="K23" i="2"/>
  <c r="X25" i="4" s="1"/>
  <c r="K143" i="2"/>
  <c r="X145" i="4" s="1"/>
  <c r="B52" i="4"/>
  <c r="I50" i="2"/>
  <c r="M47" i="2"/>
  <c r="N47" i="2" s="1"/>
  <c r="J47" i="2"/>
  <c r="K47" i="2"/>
  <c r="X49" i="4" s="1"/>
  <c r="AL23" i="2"/>
  <c r="AN23" i="2" s="1"/>
  <c r="AO23" i="2" s="1"/>
  <c r="AP23" i="2" s="1"/>
  <c r="AA25" i="4" s="1"/>
  <c r="Q23" i="2"/>
  <c r="S23" i="2" s="1"/>
  <c r="T23" i="2" s="1"/>
  <c r="U23" i="2" s="1"/>
  <c r="W25" i="4" s="1"/>
  <c r="AE23" i="2"/>
  <c r="AG23" i="2" s="1"/>
  <c r="AH23" i="2" s="1"/>
  <c r="AI23" i="2" s="1"/>
  <c r="Z25" i="4" s="1"/>
  <c r="X23" i="2"/>
  <c r="Z23" i="2" s="1"/>
  <c r="AA23" i="2" s="1"/>
  <c r="AB23" i="2" s="1"/>
  <c r="Y25" i="4" s="1"/>
  <c r="B174" i="4"/>
  <c r="I172" i="2"/>
  <c r="AL119" i="2"/>
  <c r="AN119" i="2" s="1"/>
  <c r="AO119" i="2" s="1"/>
  <c r="AP119" i="2" s="1"/>
  <c r="AA121" i="4" s="1"/>
  <c r="X119" i="2"/>
  <c r="Z119" i="2" s="1"/>
  <c r="AA119" i="2" s="1"/>
  <c r="AB119" i="2" s="1"/>
  <c r="Y121" i="4" s="1"/>
  <c r="Q119" i="2"/>
  <c r="S119" i="2" s="1"/>
  <c r="T119" i="2" s="1"/>
  <c r="U119" i="2" s="1"/>
  <c r="W121" i="4" s="1"/>
  <c r="AE119" i="2"/>
  <c r="AG119" i="2" s="1"/>
  <c r="AH119" i="2" s="1"/>
  <c r="AI119" i="2" s="1"/>
  <c r="Z121" i="4" s="1"/>
  <c r="X162" i="2"/>
  <c r="Z162" i="2" s="1"/>
  <c r="AA162" i="2" s="1"/>
  <c r="AB162" i="2" s="1"/>
  <c r="Y169" i="4" s="1"/>
  <c r="AL162" i="2"/>
  <c r="AN162" i="2" s="1"/>
  <c r="AO162" i="2" s="1"/>
  <c r="AP162" i="2" s="1"/>
  <c r="AA169" i="4" s="1"/>
  <c r="AE162" i="2"/>
  <c r="AG162" i="2" s="1"/>
  <c r="AH162" i="2" s="1"/>
  <c r="AI162" i="2" s="1"/>
  <c r="Z169" i="4" s="1"/>
  <c r="Z163" i="4"/>
  <c r="I75" i="2"/>
  <c r="B77" i="4"/>
  <c r="I83" i="2"/>
  <c r="B85" i="4"/>
  <c r="H119" i="2"/>
  <c r="I119" i="2" s="1"/>
  <c r="B69" i="4"/>
  <c r="I67" i="2"/>
  <c r="M38" i="2"/>
  <c r="N38" i="2" s="1"/>
  <c r="AD40" i="4"/>
  <c r="J38" i="2"/>
  <c r="K38" i="2"/>
  <c r="X40" i="4" s="1"/>
  <c r="B35" i="4"/>
  <c r="I33" i="2"/>
  <c r="AE122" i="2"/>
  <c r="AG122" i="2" s="1"/>
  <c r="AH122" i="2" s="1"/>
  <c r="AI122" i="2" s="1"/>
  <c r="Z124" i="4" s="1"/>
  <c r="Q122" i="2"/>
  <c r="S122" i="2" s="1"/>
  <c r="T122" i="2" s="1"/>
  <c r="U122" i="2" s="1"/>
  <c r="W124" i="4" s="1"/>
  <c r="X122" i="2"/>
  <c r="Z122" i="2" s="1"/>
  <c r="AA122" i="2" s="1"/>
  <c r="AB122" i="2" s="1"/>
  <c r="Y124" i="4" s="1"/>
  <c r="AL122" i="2"/>
  <c r="AN122" i="2" s="1"/>
  <c r="AO122" i="2" s="1"/>
  <c r="AP122" i="2" s="1"/>
  <c r="AA124" i="4" s="1"/>
  <c r="AL108" i="2"/>
  <c r="AN108" i="2" s="1"/>
  <c r="AO108" i="2" s="1"/>
  <c r="AP108" i="2" s="1"/>
  <c r="AA110" i="4" s="1"/>
  <c r="AE108" i="2"/>
  <c r="AG108" i="2" s="1"/>
  <c r="AH108" i="2" s="1"/>
  <c r="AI108" i="2" s="1"/>
  <c r="Z110" i="4" s="1"/>
  <c r="X108" i="2"/>
  <c r="Z108" i="2" s="1"/>
  <c r="AA108" i="2" s="1"/>
  <c r="AB108" i="2" s="1"/>
  <c r="Y110" i="4" s="1"/>
  <c r="Q108" i="2"/>
  <c r="S108" i="2" s="1"/>
  <c r="T108" i="2" s="1"/>
  <c r="U108" i="2" s="1"/>
  <c r="W110" i="4" s="1"/>
  <c r="J153" i="2"/>
  <c r="K153" i="2"/>
  <c r="X155" i="4" s="1"/>
  <c r="M153" i="2"/>
  <c r="N153" i="2" s="1"/>
  <c r="AD155" i="4"/>
  <c r="Z151" i="4"/>
  <c r="Z147" i="4"/>
  <c r="K147" i="2"/>
  <c r="J147" i="2"/>
  <c r="M147" i="2"/>
  <c r="N147" i="2" s="1"/>
  <c r="I162" i="2"/>
  <c r="B164" i="4"/>
  <c r="J23" i="2"/>
  <c r="M23" i="2"/>
  <c r="N23" i="2" s="1"/>
  <c r="Q82" i="2"/>
  <c r="S82" i="2" s="1"/>
  <c r="T82" i="2" s="1"/>
  <c r="U82" i="2" s="1"/>
  <c r="W84" i="4" s="1"/>
  <c r="AE82" i="2"/>
  <c r="AG82" i="2" s="1"/>
  <c r="AH82" i="2" s="1"/>
  <c r="AI82" i="2" s="1"/>
  <c r="Z84" i="4" s="1"/>
  <c r="AL82" i="2"/>
  <c r="AN82" i="2" s="1"/>
  <c r="AO82" i="2" s="1"/>
  <c r="AP82" i="2" s="1"/>
  <c r="AA84" i="4" s="1"/>
  <c r="X82" i="2"/>
  <c r="Z82" i="2" s="1"/>
  <c r="AA82" i="2" s="1"/>
  <c r="AB82" i="2" s="1"/>
  <c r="Y84" i="4" s="1"/>
  <c r="AD126" i="4"/>
  <c r="AD181" i="4"/>
  <c r="I16" i="2"/>
  <c r="J16" i="2" s="1"/>
  <c r="J54" i="2"/>
  <c r="K54" i="2"/>
  <c r="X56" i="4" s="1"/>
  <c r="M54" i="2"/>
  <c r="N54" i="2" s="1"/>
  <c r="AD56" i="4"/>
  <c r="H122" i="2"/>
  <c r="I122" i="2" s="1"/>
  <c r="I17" i="2"/>
  <c r="B19" i="4"/>
  <c r="H108" i="2"/>
  <c r="I108" i="2" s="1"/>
  <c r="H131" i="2"/>
  <c r="AL131" i="2"/>
  <c r="AN131" i="2" s="1"/>
  <c r="AO131" i="2" s="1"/>
  <c r="AP131" i="2" s="1"/>
  <c r="AA133" i="4" s="1"/>
  <c r="AE131" i="2"/>
  <c r="AG131" i="2" s="1"/>
  <c r="AH131" i="2" s="1"/>
  <c r="AI131" i="2" s="1"/>
  <c r="Z133" i="4" s="1"/>
  <c r="X131" i="2"/>
  <c r="Z131" i="2" s="1"/>
  <c r="AA131" i="2" s="1"/>
  <c r="AB131" i="2" s="1"/>
  <c r="Y133" i="4" s="1"/>
  <c r="Q131" i="2"/>
  <c r="S131" i="2" s="1"/>
  <c r="T131" i="2" s="1"/>
  <c r="U131" i="2" s="1"/>
  <c r="W133" i="4" s="1"/>
  <c r="J137" i="2"/>
  <c r="K137" i="2"/>
  <c r="X139" i="4" s="1"/>
  <c r="M137" i="2"/>
  <c r="N137" i="2" s="1"/>
  <c r="AD139" i="4"/>
  <c r="B151" i="4"/>
  <c r="I149" i="2"/>
  <c r="I173" i="2"/>
  <c r="B175" i="4"/>
  <c r="AA151" i="4"/>
  <c r="AA147" i="4"/>
  <c r="B167" i="4"/>
  <c r="I165" i="2"/>
  <c r="J170" i="2"/>
  <c r="AD172" i="4"/>
  <c r="M170" i="2"/>
  <c r="N170" i="2" s="1"/>
  <c r="K170" i="2"/>
  <c r="X172" i="4" s="1"/>
  <c r="M124" i="2"/>
  <c r="N124" i="2" s="1"/>
  <c r="Y162" i="4"/>
  <c r="X181" i="4"/>
  <c r="X49" i="2"/>
  <c r="Z49" i="2" s="1"/>
  <c r="AA49" i="2" s="1"/>
  <c r="AB49" i="2" s="1"/>
  <c r="Y51" i="4" s="1"/>
  <c r="X31" i="2"/>
  <c r="Z31" i="2" s="1"/>
  <c r="AA31" i="2" s="1"/>
  <c r="AB31" i="2" s="1"/>
  <c r="Y33" i="4" s="1"/>
  <c r="AE154" i="2"/>
  <c r="AG154" i="2" s="1"/>
  <c r="AH154" i="2" s="1"/>
  <c r="AI154" i="2" s="1"/>
  <c r="Z156" i="4" s="1"/>
  <c r="AL154" i="2"/>
  <c r="AN154" i="2" s="1"/>
  <c r="AO154" i="2" s="1"/>
  <c r="AP154" i="2" s="1"/>
  <c r="AA156" i="4" s="1"/>
  <c r="X154" i="2"/>
  <c r="Z154" i="2" s="1"/>
  <c r="AA154" i="2" s="1"/>
  <c r="AB154" i="2" s="1"/>
  <c r="Y156" i="4" s="1"/>
  <c r="Q154" i="2"/>
  <c r="S154" i="2" s="1"/>
  <c r="T154" i="2" s="1"/>
  <c r="U154" i="2" s="1"/>
  <c r="W156" i="4" s="1"/>
  <c r="I110" i="2"/>
  <c r="B112" i="4"/>
  <c r="X179" i="2"/>
  <c r="Z179" i="2" s="1"/>
  <c r="AA179" i="2" s="1"/>
  <c r="AB179" i="2" s="1"/>
  <c r="Y186" i="4" s="1"/>
  <c r="AE178" i="2"/>
  <c r="AG178" i="2" s="1"/>
  <c r="AH178" i="2" s="1"/>
  <c r="AI178" i="2" s="1"/>
  <c r="Q184" i="2"/>
  <c r="S184" i="2" s="1"/>
  <c r="T184" i="2" s="1"/>
  <c r="U184" i="2" s="1"/>
  <c r="W186" i="4" s="1"/>
  <c r="X178" i="2"/>
  <c r="Z178" i="2" s="1"/>
  <c r="AA178" i="2" s="1"/>
  <c r="AB178" i="2" s="1"/>
  <c r="AE179" i="2"/>
  <c r="AG179" i="2" s="1"/>
  <c r="AH179" i="2" s="1"/>
  <c r="AI179" i="2" s="1"/>
  <c r="Z186" i="4" s="1"/>
  <c r="AL178" i="2"/>
  <c r="AN178" i="2" s="1"/>
  <c r="AO178" i="2" s="1"/>
  <c r="AP178" i="2" s="1"/>
  <c r="AL179" i="2"/>
  <c r="AN179" i="2" s="1"/>
  <c r="AO179" i="2" s="1"/>
  <c r="AP179" i="2" s="1"/>
  <c r="AA186" i="4" s="1"/>
  <c r="AL166" i="2"/>
  <c r="AN166" i="2" s="1"/>
  <c r="AO166" i="2" s="1"/>
  <c r="AP166" i="2" s="1"/>
  <c r="AA173" i="4" s="1"/>
  <c r="Q171" i="2"/>
  <c r="S171" i="2" s="1"/>
  <c r="T171" i="2" s="1"/>
  <c r="U171" i="2" s="1"/>
  <c r="W173" i="4" s="1"/>
  <c r="X166" i="2"/>
  <c r="Z166" i="2" s="1"/>
  <c r="AA166" i="2" s="1"/>
  <c r="AB166" i="2" s="1"/>
  <c r="Y173" i="4" s="1"/>
  <c r="AE166" i="2"/>
  <c r="AG166" i="2" s="1"/>
  <c r="AH166" i="2" s="1"/>
  <c r="AI166" i="2" s="1"/>
  <c r="Z173" i="4" s="1"/>
  <c r="W151" i="4"/>
  <c r="W147" i="4"/>
  <c r="AD135" i="4"/>
  <c r="J133" i="2"/>
  <c r="K133" i="2"/>
  <c r="X135" i="4" s="1"/>
  <c r="M133" i="2"/>
  <c r="N133" i="2" s="1"/>
  <c r="AE134" i="2"/>
  <c r="AG134" i="2" s="1"/>
  <c r="AH134" i="2" s="1"/>
  <c r="AI134" i="2" s="1"/>
  <c r="Z136" i="4" s="1"/>
  <c r="X134" i="2"/>
  <c r="Z134" i="2" s="1"/>
  <c r="AA134" i="2" s="1"/>
  <c r="AB134" i="2" s="1"/>
  <c r="Y136" i="4" s="1"/>
  <c r="AL134" i="2"/>
  <c r="AN134" i="2" s="1"/>
  <c r="AO134" i="2" s="1"/>
  <c r="AP134" i="2" s="1"/>
  <c r="AA136" i="4" s="1"/>
  <c r="Q134" i="2"/>
  <c r="S134" i="2" s="1"/>
  <c r="T134" i="2" s="1"/>
  <c r="U134" i="2" s="1"/>
  <c r="W136" i="4" s="1"/>
  <c r="AD180" i="4"/>
  <c r="J179" i="2"/>
  <c r="AE31" i="2"/>
  <c r="AG31" i="2" s="1"/>
  <c r="AH31" i="2" s="1"/>
  <c r="AI31" i="2" s="1"/>
  <c r="Z33" i="4" s="1"/>
  <c r="Q167" i="2"/>
  <c r="S167" i="2" s="1"/>
  <c r="T167" i="2" s="1"/>
  <c r="U167" i="2" s="1"/>
  <c r="W169" i="4" s="1"/>
  <c r="AE110" i="2"/>
  <c r="AG110" i="2" s="1"/>
  <c r="AH110" i="2" s="1"/>
  <c r="AI110" i="2" s="1"/>
  <c r="Z112" i="4" s="1"/>
  <c r="AL110" i="2"/>
  <c r="AN110" i="2" s="1"/>
  <c r="AO110" i="2" s="1"/>
  <c r="AP110" i="2" s="1"/>
  <c r="AA112" i="4" s="1"/>
  <c r="Q110" i="2"/>
  <c r="S110" i="2" s="1"/>
  <c r="T110" i="2" s="1"/>
  <c r="U110" i="2" s="1"/>
  <c r="W112" i="4" s="1"/>
  <c r="X110" i="2"/>
  <c r="Z110" i="2" s="1"/>
  <c r="AA110" i="2" s="1"/>
  <c r="AB110" i="2" s="1"/>
  <c r="Y112" i="4" s="1"/>
  <c r="B176" i="4"/>
  <c r="I174" i="2"/>
  <c r="B86" i="4"/>
  <c r="I84" i="2"/>
  <c r="B10" i="4"/>
  <c r="I8" i="2"/>
  <c r="X157" i="2"/>
  <c r="Z157" i="2" s="1"/>
  <c r="AA157" i="2" s="1"/>
  <c r="AB157" i="2" s="1"/>
  <c r="Q162" i="2"/>
  <c r="S162" i="2" s="1"/>
  <c r="T162" i="2" s="1"/>
  <c r="U162" i="2" s="1"/>
  <c r="AL157" i="2"/>
  <c r="AN157" i="2" s="1"/>
  <c r="AO157" i="2" s="1"/>
  <c r="AP157" i="2" s="1"/>
  <c r="AE157" i="2"/>
  <c r="AG157" i="2" s="1"/>
  <c r="AH157" i="2" s="1"/>
  <c r="AI157" i="2" s="1"/>
  <c r="AD95" i="4"/>
  <c r="M93" i="2"/>
  <c r="N93" i="2" s="1"/>
  <c r="K93" i="2"/>
  <c r="X95" i="4" s="1"/>
  <c r="J93" i="2"/>
  <c r="H167" i="2"/>
  <c r="AD31" i="4"/>
  <c r="M29" i="2"/>
  <c r="N29" i="2" s="1"/>
  <c r="K29" i="2"/>
  <c r="X31" i="4" s="1"/>
  <c r="J29" i="2"/>
  <c r="L182" i="3"/>
  <c r="M182" i="3" s="1"/>
  <c r="N182" i="3" s="1"/>
  <c r="O182" i="3" s="1"/>
  <c r="P182" i="3" s="1"/>
  <c r="Q182" i="3" s="1"/>
  <c r="E70" i="2"/>
  <c r="F70" i="2" s="1"/>
  <c r="H70" i="2" s="1"/>
  <c r="B72" i="4" s="1"/>
  <c r="Q72" i="4"/>
  <c r="P72" i="4"/>
  <c r="AL20" i="2"/>
  <c r="AN20" i="2" s="1"/>
  <c r="AO20" i="2" s="1"/>
  <c r="AP20" i="2" s="1"/>
  <c r="AA22" i="4" s="1"/>
  <c r="AE20" i="2"/>
  <c r="AG20" i="2" s="1"/>
  <c r="AH20" i="2" s="1"/>
  <c r="AI20" i="2" s="1"/>
  <c r="Z22" i="4" s="1"/>
  <c r="X20" i="2"/>
  <c r="Z20" i="2" s="1"/>
  <c r="AA20" i="2" s="1"/>
  <c r="AB20" i="2" s="1"/>
  <c r="Y22" i="4" s="1"/>
  <c r="Q20" i="2"/>
  <c r="S20" i="2" s="1"/>
  <c r="T20" i="2" s="1"/>
  <c r="U20" i="2" s="1"/>
  <c r="W22" i="4" s="1"/>
  <c r="K139" i="2"/>
  <c r="X141" i="4" s="1"/>
  <c r="M139" i="2"/>
  <c r="N139" i="2" s="1"/>
  <c r="J139" i="2"/>
  <c r="AD141" i="4"/>
  <c r="AL99" i="2"/>
  <c r="AN99" i="2" s="1"/>
  <c r="AO99" i="2" s="1"/>
  <c r="AP99" i="2" s="1"/>
  <c r="AA101" i="4" s="1"/>
  <c r="Q99" i="2"/>
  <c r="S99" i="2" s="1"/>
  <c r="T99" i="2" s="1"/>
  <c r="U99" i="2" s="1"/>
  <c r="W101" i="4" s="1"/>
  <c r="H99" i="2"/>
  <c r="AE99" i="2"/>
  <c r="AG99" i="2" s="1"/>
  <c r="AH99" i="2" s="1"/>
  <c r="AI99" i="2" s="1"/>
  <c r="Z101" i="4" s="1"/>
  <c r="X99" i="2"/>
  <c r="Z99" i="2" s="1"/>
  <c r="AA99" i="2" s="1"/>
  <c r="AB99" i="2" s="1"/>
  <c r="Y101" i="4" s="1"/>
  <c r="K115" i="4"/>
  <c r="K102" i="4"/>
  <c r="T59" i="4"/>
  <c r="K125" i="4"/>
  <c r="L123" i="3"/>
  <c r="M123" i="3" s="1"/>
  <c r="N123" i="3" s="1"/>
  <c r="O123" i="3" s="1"/>
  <c r="P123" i="3" s="1"/>
  <c r="Q123" i="3" s="1"/>
  <c r="L60" i="3"/>
  <c r="M60" i="3" s="1"/>
  <c r="N60" i="3" s="1"/>
  <c r="O60" i="3" s="1"/>
  <c r="P60" i="3" s="1"/>
  <c r="Q60" i="3" s="1"/>
  <c r="K62" i="4"/>
  <c r="K31" i="4"/>
  <c r="L29" i="3"/>
  <c r="M29" i="3" s="1"/>
  <c r="N29" i="3" s="1"/>
  <c r="O29" i="3" s="1"/>
  <c r="P29" i="3" s="1"/>
  <c r="Q29" i="3" s="1"/>
  <c r="AD142" i="4"/>
  <c r="M140" i="2"/>
  <c r="N140" i="2" s="1"/>
  <c r="J140" i="2"/>
  <c r="K140" i="2"/>
  <c r="X142" i="4" s="1"/>
  <c r="M8" i="4"/>
  <c r="T8" i="4"/>
  <c r="G14" i="3"/>
  <c r="I14" i="3" s="1"/>
  <c r="F14" i="3"/>
  <c r="H14" i="3" s="1"/>
  <c r="K14" i="3"/>
  <c r="X139" i="2"/>
  <c r="Z139" i="2" s="1"/>
  <c r="AA139" i="2" s="1"/>
  <c r="AB139" i="2" s="1"/>
  <c r="Y141" i="4" s="1"/>
  <c r="Q139" i="2"/>
  <c r="S139" i="2" s="1"/>
  <c r="T139" i="2" s="1"/>
  <c r="U139" i="2" s="1"/>
  <c r="W141" i="4" s="1"/>
  <c r="AL139" i="2"/>
  <c r="AN139" i="2" s="1"/>
  <c r="AO139" i="2" s="1"/>
  <c r="AP139" i="2" s="1"/>
  <c r="AA141" i="4" s="1"/>
  <c r="AE139" i="2"/>
  <c r="AG139" i="2" s="1"/>
  <c r="AH139" i="2" s="1"/>
  <c r="AI139" i="2" s="1"/>
  <c r="Z141" i="4" s="1"/>
  <c r="J40" i="2"/>
  <c r="AD42" i="4"/>
  <c r="K40" i="2"/>
  <c r="X42" i="4" s="1"/>
  <c r="M40" i="2"/>
  <c r="N40" i="2" s="1"/>
  <c r="B132" i="4"/>
  <c r="I130" i="2"/>
  <c r="I76" i="2"/>
  <c r="B78" i="4"/>
  <c r="F69" i="2"/>
  <c r="AD127" i="4"/>
  <c r="M125" i="2"/>
  <c r="N125" i="2" s="1"/>
  <c r="K125" i="2"/>
  <c r="X127" i="4" s="1"/>
  <c r="K175" i="2"/>
  <c r="X177" i="4" s="1"/>
  <c r="M175" i="2"/>
  <c r="N175" i="2" s="1"/>
  <c r="AD177" i="4"/>
  <c r="J175" i="2"/>
  <c r="L117" i="3"/>
  <c r="M117" i="3" s="1"/>
  <c r="N117" i="3" s="1"/>
  <c r="O117" i="3" s="1"/>
  <c r="P117" i="3" s="1"/>
  <c r="Q117" i="3" s="1"/>
  <c r="K119" i="4"/>
  <c r="T94" i="4"/>
  <c r="M94" i="4"/>
  <c r="K111" i="2"/>
  <c r="X113" i="4" s="1"/>
  <c r="M111" i="2"/>
  <c r="N111" i="2" s="1"/>
  <c r="AD113" i="4"/>
  <c r="J111" i="2"/>
  <c r="J160" i="2"/>
  <c r="M160" i="2"/>
  <c r="N160" i="2" s="1"/>
  <c r="K160" i="2"/>
  <c r="B103" i="4"/>
  <c r="I101" i="2"/>
  <c r="V149" i="4"/>
  <c r="V153" i="4"/>
  <c r="T121" i="4"/>
  <c r="M121" i="4"/>
  <c r="S147" i="4"/>
  <c r="S151" i="4"/>
  <c r="J145" i="2"/>
  <c r="X80" i="2"/>
  <c r="Z80" i="2" s="1"/>
  <c r="AA80" i="2" s="1"/>
  <c r="AB80" i="2" s="1"/>
  <c r="AL80" i="2"/>
  <c r="AN80" i="2" s="1"/>
  <c r="AO80" i="2" s="1"/>
  <c r="AP80" i="2" s="1"/>
  <c r="Q80" i="2"/>
  <c r="S80" i="2" s="1"/>
  <c r="T80" i="2" s="1"/>
  <c r="U80" i="2" s="1"/>
  <c r="AE80" i="2"/>
  <c r="AG80" i="2" s="1"/>
  <c r="AH80" i="2" s="1"/>
  <c r="AI80" i="2" s="1"/>
  <c r="AL158" i="2"/>
  <c r="AN158" i="2" s="1"/>
  <c r="AO158" i="2" s="1"/>
  <c r="AP158" i="2" s="1"/>
  <c r="X158" i="2"/>
  <c r="Z158" i="2" s="1"/>
  <c r="AA158" i="2" s="1"/>
  <c r="AB158" i="2" s="1"/>
  <c r="AE158" i="2"/>
  <c r="AG158" i="2" s="1"/>
  <c r="AH158" i="2" s="1"/>
  <c r="AI158" i="2" s="1"/>
  <c r="H163" i="2"/>
  <c r="I163" i="2" s="1"/>
  <c r="Q163" i="2"/>
  <c r="S163" i="2" s="1"/>
  <c r="T163" i="2" s="1"/>
  <c r="U163" i="2" s="1"/>
  <c r="T26" i="4"/>
  <c r="M26" i="4"/>
  <c r="AB151" i="4"/>
  <c r="AB147" i="4"/>
  <c r="T71" i="4"/>
  <c r="M71" i="4"/>
  <c r="T179" i="4"/>
  <c r="M179" i="4"/>
  <c r="T102" i="4"/>
  <c r="M102" i="4"/>
  <c r="I35" i="2"/>
  <c r="B37" i="4"/>
  <c r="M145" i="2"/>
  <c r="N145" i="2" s="1"/>
  <c r="L134" i="3"/>
  <c r="M134" i="3" s="1"/>
  <c r="N134" i="3" s="1"/>
  <c r="O134" i="3" s="1"/>
  <c r="P134" i="3" s="1"/>
  <c r="Q134" i="3" s="1"/>
  <c r="L127" i="3"/>
  <c r="M127" i="3" s="1"/>
  <c r="N127" i="3" s="1"/>
  <c r="O127" i="3" s="1"/>
  <c r="P127" i="3" s="1"/>
  <c r="Q127" i="3" s="1"/>
  <c r="K129" i="4"/>
  <c r="K170" i="4"/>
  <c r="L168" i="3"/>
  <c r="M168" i="3" s="1"/>
  <c r="N168" i="3" s="1"/>
  <c r="O168" i="3" s="1"/>
  <c r="P168" i="3" s="1"/>
  <c r="Q168" i="3" s="1"/>
  <c r="M171" i="4"/>
  <c r="T171" i="4"/>
  <c r="I177" i="2"/>
  <c r="B179" i="4"/>
  <c r="B80" i="4"/>
  <c r="I78" i="2"/>
  <c r="I20" i="2"/>
  <c r="B22" i="4"/>
  <c r="L69" i="3"/>
  <c r="M69" i="3" s="1"/>
  <c r="N69" i="3" s="1"/>
  <c r="O69" i="3" s="1"/>
  <c r="P69" i="3" s="1"/>
  <c r="Q69" i="3" s="1"/>
  <c r="M36" i="4"/>
  <c r="H181" i="2"/>
  <c r="I181" i="2" s="1"/>
  <c r="AL175" i="2"/>
  <c r="AN175" i="2" s="1"/>
  <c r="AO175" i="2" s="1"/>
  <c r="AP175" i="2" s="1"/>
  <c r="AA183" i="4" s="1"/>
  <c r="X175" i="2"/>
  <c r="Z175" i="2" s="1"/>
  <c r="AA175" i="2" s="1"/>
  <c r="AB175" i="2" s="1"/>
  <c r="Y183" i="4" s="1"/>
  <c r="AE175" i="2"/>
  <c r="AG175" i="2" s="1"/>
  <c r="AH175" i="2" s="1"/>
  <c r="AI175" i="2" s="1"/>
  <c r="Z183" i="4" s="1"/>
  <c r="Q181" i="2"/>
  <c r="S181" i="2" s="1"/>
  <c r="T181" i="2" s="1"/>
  <c r="U181" i="2" s="1"/>
  <c r="W183" i="4" s="1"/>
  <c r="M130" i="4"/>
  <c r="T130" i="4"/>
  <c r="T178" i="4"/>
  <c r="M178" i="4"/>
  <c r="L5" i="3"/>
  <c r="M5" i="3" s="1"/>
  <c r="N5" i="3" s="1"/>
  <c r="O5" i="3" s="1"/>
  <c r="P5" i="3" s="1"/>
  <c r="Q5" i="3" s="1"/>
  <c r="K7" i="4"/>
  <c r="AE141" i="2"/>
  <c r="AG141" i="2" s="1"/>
  <c r="AH141" i="2" s="1"/>
  <c r="AI141" i="2" s="1"/>
  <c r="Z143" i="4" s="1"/>
  <c r="AL141" i="2"/>
  <c r="AN141" i="2" s="1"/>
  <c r="AO141" i="2" s="1"/>
  <c r="AP141" i="2" s="1"/>
  <c r="AA143" i="4" s="1"/>
  <c r="X141" i="2"/>
  <c r="Z141" i="2" s="1"/>
  <c r="AA141" i="2" s="1"/>
  <c r="AB141" i="2" s="1"/>
  <c r="Y143" i="4" s="1"/>
  <c r="Q141" i="2"/>
  <c r="S141" i="2" s="1"/>
  <c r="T141" i="2" s="1"/>
  <c r="U141" i="2" s="1"/>
  <c r="W143" i="4" s="1"/>
  <c r="AD84" i="4"/>
  <c r="V159" i="4"/>
  <c r="V164" i="4"/>
  <c r="J125" i="2"/>
  <c r="M92" i="4"/>
  <c r="K66" i="4"/>
  <c r="L64" i="3"/>
  <c r="M64" i="3" s="1"/>
  <c r="N64" i="3" s="1"/>
  <c r="O64" i="3" s="1"/>
  <c r="P64" i="3" s="1"/>
  <c r="Q64" i="3" s="1"/>
  <c r="K110" i="4"/>
  <c r="L108" i="3"/>
  <c r="M108" i="3" s="1"/>
  <c r="N108" i="3" s="1"/>
  <c r="O108" i="3" s="1"/>
  <c r="P108" i="3" s="1"/>
  <c r="Q108" i="3" s="1"/>
  <c r="H80" i="2"/>
  <c r="I80" i="2" s="1"/>
  <c r="Q49" i="2"/>
  <c r="S49" i="2" s="1"/>
  <c r="T49" i="2" s="1"/>
  <c r="U49" i="2" s="1"/>
  <c r="W51" i="4" s="1"/>
  <c r="AL49" i="2"/>
  <c r="AN49" i="2" s="1"/>
  <c r="AO49" i="2" s="1"/>
  <c r="AP49" i="2" s="1"/>
  <c r="AA51" i="4" s="1"/>
  <c r="H49" i="2"/>
  <c r="I49" i="2" s="1"/>
  <c r="Q90" i="2"/>
  <c r="S90" i="2" s="1"/>
  <c r="T90" i="2" s="1"/>
  <c r="U90" i="2" s="1"/>
  <c r="W92" i="4" s="1"/>
  <c r="H90" i="2"/>
  <c r="AL90" i="2"/>
  <c r="AN90" i="2" s="1"/>
  <c r="AO90" i="2" s="1"/>
  <c r="AP90" i="2" s="1"/>
  <c r="AA92" i="4" s="1"/>
  <c r="X90" i="2"/>
  <c r="Z90" i="2" s="1"/>
  <c r="AA90" i="2" s="1"/>
  <c r="AB90" i="2" s="1"/>
  <c r="Y92" i="4" s="1"/>
  <c r="AE90" i="2"/>
  <c r="AG90" i="2" s="1"/>
  <c r="AH90" i="2" s="1"/>
  <c r="AI90" i="2" s="1"/>
  <c r="Z92" i="4" s="1"/>
  <c r="M183" i="2"/>
  <c r="N183" i="2" s="1"/>
  <c r="AD185" i="4"/>
  <c r="J183" i="2"/>
  <c r="K183" i="2"/>
  <c r="X185" i="4" s="1"/>
  <c r="L62" i="3"/>
  <c r="M62" i="3" s="1"/>
  <c r="N62" i="3" s="1"/>
  <c r="O62" i="3" s="1"/>
  <c r="P62" i="3" s="1"/>
  <c r="Q62" i="3" s="1"/>
  <c r="K64" i="4"/>
  <c r="I166" i="2"/>
  <c r="B168" i="4"/>
  <c r="J148" i="2"/>
  <c r="K148" i="2"/>
  <c r="M148" i="2"/>
  <c r="N148" i="2" s="1"/>
  <c r="T50" i="4"/>
  <c r="M50" i="4"/>
  <c r="M73" i="4"/>
  <c r="T73" i="4"/>
  <c r="M114" i="4"/>
  <c r="T114" i="4"/>
  <c r="R159" i="4"/>
  <c r="R164" i="4"/>
  <c r="M187" i="4"/>
  <c r="T187" i="4"/>
  <c r="U83" i="4"/>
  <c r="U82" i="4"/>
  <c r="V180" i="4"/>
  <c r="V181" i="4"/>
  <c r="M40" i="4"/>
  <c r="T40" i="4"/>
  <c r="M84" i="4"/>
  <c r="T84" i="4"/>
  <c r="T145" i="4"/>
  <c r="M145" i="4"/>
  <c r="M160" i="4"/>
  <c r="T160" i="4"/>
  <c r="T165" i="4"/>
  <c r="M165" i="4"/>
  <c r="M169" i="4"/>
  <c r="T169" i="4"/>
  <c r="T83" i="4"/>
  <c r="M83" i="4"/>
  <c r="T82" i="4"/>
  <c r="M82" i="4"/>
  <c r="T85" i="4"/>
  <c r="M85" i="4"/>
  <c r="T173" i="4"/>
  <c r="M173" i="4"/>
  <c r="T23" i="4"/>
  <c r="M23" i="4"/>
  <c r="L61" i="3"/>
  <c r="M61" i="3" s="1"/>
  <c r="N61" i="3" s="1"/>
  <c r="O61" i="3" s="1"/>
  <c r="P61" i="3" s="1"/>
  <c r="Q61" i="3" s="1"/>
  <c r="K63" i="4"/>
  <c r="K25" i="4"/>
  <c r="L23" i="3"/>
  <c r="M23" i="3" s="1"/>
  <c r="N23" i="3" s="1"/>
  <c r="O23" i="3" s="1"/>
  <c r="P23" i="3" s="1"/>
  <c r="Q23" i="3" s="1"/>
  <c r="K54" i="4"/>
  <c r="L52" i="3"/>
  <c r="M52" i="3" s="1"/>
  <c r="N52" i="3" s="1"/>
  <c r="O52" i="3" s="1"/>
  <c r="P52" i="3" s="1"/>
  <c r="Q52" i="3" s="1"/>
  <c r="L22" i="3"/>
  <c r="M22" i="3" s="1"/>
  <c r="N22" i="3" s="1"/>
  <c r="O22" i="3" s="1"/>
  <c r="P22" i="3" s="1"/>
  <c r="Q22" i="3" s="1"/>
  <c r="K24" i="4"/>
  <c r="K38" i="4"/>
  <c r="L36" i="3"/>
  <c r="M36" i="3" s="1"/>
  <c r="N36" i="3" s="1"/>
  <c r="O36" i="3" s="1"/>
  <c r="P36" i="3" s="1"/>
  <c r="Q36" i="3" s="1"/>
  <c r="L20" i="3"/>
  <c r="M20" i="3" s="1"/>
  <c r="N20" i="3" s="1"/>
  <c r="O20" i="3" s="1"/>
  <c r="P20" i="3" s="1"/>
  <c r="Q20" i="3" s="1"/>
  <c r="K22" i="4"/>
  <c r="L163" i="3"/>
  <c r="M163" i="3" s="1"/>
  <c r="N163" i="3" s="1"/>
  <c r="O163" i="3" s="1"/>
  <c r="P163" i="3" s="1"/>
  <c r="Q163" i="3" s="1"/>
  <c r="K165" i="4"/>
  <c r="K160" i="4"/>
  <c r="L85" i="3"/>
  <c r="M85" i="3" s="1"/>
  <c r="N85" i="3" s="1"/>
  <c r="O85" i="3" s="1"/>
  <c r="P85" i="3" s="1"/>
  <c r="Q85" i="3" s="1"/>
  <c r="K87" i="4"/>
  <c r="K143" i="4"/>
  <c r="L141" i="3"/>
  <c r="M141" i="3" s="1"/>
  <c r="N141" i="3" s="1"/>
  <c r="O141" i="3" s="1"/>
  <c r="P141" i="3" s="1"/>
  <c r="Q141" i="3" s="1"/>
  <c r="L34" i="3"/>
  <c r="M34" i="3" s="1"/>
  <c r="N34" i="3" s="1"/>
  <c r="O34" i="3" s="1"/>
  <c r="P34" i="3" s="1"/>
  <c r="Q34" i="3" s="1"/>
  <c r="K36" i="4"/>
  <c r="L13" i="3"/>
  <c r="M13" i="3" s="1"/>
  <c r="N13" i="3" s="1"/>
  <c r="O13" i="3" s="1"/>
  <c r="P13" i="3" s="1"/>
  <c r="Q13" i="3" s="1"/>
  <c r="K15" i="4"/>
  <c r="L47" i="3"/>
  <c r="M47" i="3" s="1"/>
  <c r="N47" i="3" s="1"/>
  <c r="O47" i="3" s="1"/>
  <c r="P47" i="3" s="1"/>
  <c r="Q47" i="3" s="1"/>
  <c r="K49" i="4"/>
  <c r="K82" i="4"/>
  <c r="L81" i="3"/>
  <c r="M81" i="3" s="1"/>
  <c r="N81" i="3" s="1"/>
  <c r="O81" i="3" s="1"/>
  <c r="P81" i="3" s="1"/>
  <c r="Q81" i="3" s="1"/>
  <c r="K83" i="4"/>
  <c r="K93" i="4"/>
  <c r="L91" i="3"/>
  <c r="M91" i="3" s="1"/>
  <c r="N91" i="3" s="1"/>
  <c r="O91" i="3" s="1"/>
  <c r="P91" i="3" s="1"/>
  <c r="Q91" i="3" s="1"/>
  <c r="K156" i="4"/>
  <c r="L154" i="3"/>
  <c r="M154" i="3" s="1"/>
  <c r="N154" i="3" s="1"/>
  <c r="O154" i="3" s="1"/>
  <c r="P154" i="3" s="1"/>
  <c r="Q154" i="3" s="1"/>
  <c r="K6" i="4"/>
  <c r="L4" i="3"/>
  <c r="M4" i="3" s="1"/>
  <c r="N4" i="3" s="1"/>
  <c r="O4" i="3" s="1"/>
  <c r="P4" i="3" s="1"/>
  <c r="Q4" i="3" s="1"/>
  <c r="L118" i="3"/>
  <c r="M118" i="3" s="1"/>
  <c r="N118" i="3" s="1"/>
  <c r="O118" i="3" s="1"/>
  <c r="P118" i="3" s="1"/>
  <c r="Q118" i="3" s="1"/>
  <c r="K120" i="4"/>
  <c r="K90" i="4"/>
  <c r="L88" i="3"/>
  <c r="M88" i="3" s="1"/>
  <c r="N88" i="3" s="1"/>
  <c r="O88" i="3" s="1"/>
  <c r="P88" i="3" s="1"/>
  <c r="Q88" i="3" s="1"/>
  <c r="K73" i="4"/>
  <c r="L71" i="3"/>
  <c r="M71" i="3" s="1"/>
  <c r="N71" i="3" s="1"/>
  <c r="O71" i="3" s="1"/>
  <c r="P71" i="3" s="1"/>
  <c r="Q71" i="3" s="1"/>
  <c r="L175" i="3"/>
  <c r="M175" i="3" s="1"/>
  <c r="N175" i="3" s="1"/>
  <c r="O175" i="3" s="1"/>
  <c r="P175" i="3" s="1"/>
  <c r="Q175" i="3" s="1"/>
  <c r="K177" i="4"/>
  <c r="L130" i="3"/>
  <c r="M130" i="3" s="1"/>
  <c r="N130" i="3" s="1"/>
  <c r="O130" i="3" s="1"/>
  <c r="P130" i="3" s="1"/>
  <c r="Q130" i="3" s="1"/>
  <c r="K132" i="4"/>
  <c r="K144" i="4"/>
  <c r="L142" i="3"/>
  <c r="M142" i="3" s="1"/>
  <c r="N142" i="3" s="1"/>
  <c r="O142" i="3" s="1"/>
  <c r="P142" i="3" s="1"/>
  <c r="Q142" i="3" s="1"/>
  <c r="L177" i="3"/>
  <c r="M177" i="3" s="1"/>
  <c r="N177" i="3" s="1"/>
  <c r="O177" i="3" s="1"/>
  <c r="P177" i="3" s="1"/>
  <c r="Q177" i="3" s="1"/>
  <c r="K179" i="4"/>
  <c r="L98" i="3"/>
  <c r="M98" i="3" s="1"/>
  <c r="N98" i="3" s="1"/>
  <c r="O98" i="3" s="1"/>
  <c r="P98" i="3" s="1"/>
  <c r="Q98" i="3" s="1"/>
  <c r="K100" i="4"/>
  <c r="L126" i="3"/>
  <c r="M126" i="3" s="1"/>
  <c r="N126" i="3" s="1"/>
  <c r="O126" i="3" s="1"/>
  <c r="P126" i="3" s="1"/>
  <c r="Q126" i="3" s="1"/>
  <c r="K128" i="4"/>
  <c r="K187" i="4"/>
  <c r="L185" i="3"/>
  <c r="M185" i="3" s="1"/>
  <c r="N185" i="3" s="1"/>
  <c r="O185" i="3" s="1"/>
  <c r="P185" i="3" s="1"/>
  <c r="Q185" i="3" s="1"/>
  <c r="L32" i="3"/>
  <c r="M32" i="3" s="1"/>
  <c r="N32" i="3" s="1"/>
  <c r="O32" i="3" s="1"/>
  <c r="P32" i="3" s="1"/>
  <c r="Q32" i="3" s="1"/>
  <c r="K34" i="4"/>
  <c r="L54" i="3"/>
  <c r="M54" i="3" s="1"/>
  <c r="N54" i="3" s="1"/>
  <c r="O54" i="3" s="1"/>
  <c r="P54" i="3" s="1"/>
  <c r="Q54" i="3" s="1"/>
  <c r="K56" i="4"/>
  <c r="L15" i="3"/>
  <c r="M15" i="3" s="1"/>
  <c r="N15" i="3" s="1"/>
  <c r="O15" i="3" s="1"/>
  <c r="P15" i="3" s="1"/>
  <c r="Q15" i="3" s="1"/>
  <c r="K17" i="4"/>
  <c r="L7" i="3"/>
  <c r="M7" i="3" s="1"/>
  <c r="N7" i="3" s="1"/>
  <c r="O7" i="3" s="1"/>
  <c r="P7" i="3" s="1"/>
  <c r="Q7" i="3" s="1"/>
  <c r="K9" i="4"/>
  <c r="K99" i="4"/>
  <c r="L97" i="3"/>
  <c r="M97" i="3" s="1"/>
  <c r="N97" i="3" s="1"/>
  <c r="O97" i="3" s="1"/>
  <c r="P97" i="3" s="1"/>
  <c r="Q97" i="3" s="1"/>
  <c r="L152" i="3"/>
  <c r="M152" i="3" s="1"/>
  <c r="N152" i="3" s="1"/>
  <c r="O152" i="3" s="1"/>
  <c r="P152" i="3" s="1"/>
  <c r="Q152" i="3" s="1"/>
  <c r="K154" i="4"/>
  <c r="K150" i="4"/>
  <c r="L40" i="3"/>
  <c r="M40" i="3" s="1"/>
  <c r="N40" i="3" s="1"/>
  <c r="O40" i="3" s="1"/>
  <c r="P40" i="3" s="1"/>
  <c r="Q40" i="3" s="1"/>
  <c r="K42" i="4"/>
  <c r="K142" i="4"/>
  <c r="L140" i="3"/>
  <c r="M140" i="3" s="1"/>
  <c r="N140" i="3" s="1"/>
  <c r="O140" i="3" s="1"/>
  <c r="P140" i="3" s="1"/>
  <c r="Q140" i="3" s="1"/>
  <c r="I13" i="2"/>
  <c r="B15" i="4"/>
  <c r="AD187" i="4"/>
  <c r="K185" i="2"/>
  <c r="X187" i="4" s="1"/>
  <c r="M185" i="2"/>
  <c r="N185" i="2" s="1"/>
  <c r="J185" i="2"/>
  <c r="I51" i="2"/>
  <c r="B53" i="4"/>
  <c r="Q62" i="2"/>
  <c r="S62" i="2" s="1"/>
  <c r="T62" i="2" s="1"/>
  <c r="U62" i="2" s="1"/>
  <c r="W64" i="4" s="1"/>
  <c r="X62" i="2"/>
  <c r="Z62" i="2" s="1"/>
  <c r="AA62" i="2" s="1"/>
  <c r="AB62" i="2" s="1"/>
  <c r="Y64" i="4" s="1"/>
  <c r="AL62" i="2"/>
  <c r="AN62" i="2" s="1"/>
  <c r="AO62" i="2" s="1"/>
  <c r="AP62" i="2" s="1"/>
  <c r="AA64" i="4" s="1"/>
  <c r="AE62" i="2"/>
  <c r="AG62" i="2" s="1"/>
  <c r="AH62" i="2" s="1"/>
  <c r="AI62" i="2" s="1"/>
  <c r="Z64" i="4" s="1"/>
  <c r="AL103" i="2"/>
  <c r="AN103" i="2" s="1"/>
  <c r="AO103" i="2" s="1"/>
  <c r="AP103" i="2" s="1"/>
  <c r="AA105" i="4" s="1"/>
  <c r="Q103" i="2"/>
  <c r="S103" i="2" s="1"/>
  <c r="T103" i="2" s="1"/>
  <c r="U103" i="2" s="1"/>
  <c r="W105" i="4" s="1"/>
  <c r="AE103" i="2"/>
  <c r="AG103" i="2" s="1"/>
  <c r="AH103" i="2" s="1"/>
  <c r="AI103" i="2" s="1"/>
  <c r="Z105" i="4" s="1"/>
  <c r="X103" i="2"/>
  <c r="Z103" i="2" s="1"/>
  <c r="AA103" i="2" s="1"/>
  <c r="AB103" i="2" s="1"/>
  <c r="Y105" i="4" s="1"/>
  <c r="B54" i="4"/>
  <c r="I52" i="2"/>
  <c r="AB83" i="4"/>
  <c r="AB82" i="4"/>
  <c r="B33" i="4"/>
  <c r="I31" i="2"/>
  <c r="X5" i="2"/>
  <c r="Z5" i="2" s="1"/>
  <c r="AA5" i="2" s="1"/>
  <c r="AB5" i="2" s="1"/>
  <c r="Y7" i="4" s="1"/>
  <c r="AE5" i="2"/>
  <c r="AG5" i="2" s="1"/>
  <c r="AH5" i="2" s="1"/>
  <c r="AI5" i="2" s="1"/>
  <c r="Z7" i="4" s="1"/>
  <c r="Q5" i="2"/>
  <c r="S5" i="2" s="1"/>
  <c r="T5" i="2" s="1"/>
  <c r="U5" i="2" s="1"/>
  <c r="W7" i="4" s="1"/>
  <c r="AL5" i="2"/>
  <c r="AN5" i="2" s="1"/>
  <c r="AO5" i="2" s="1"/>
  <c r="AP5" i="2" s="1"/>
  <c r="AA7" i="4" s="1"/>
  <c r="X18" i="2"/>
  <c r="Z18" i="2" s="1"/>
  <c r="AA18" i="2" s="1"/>
  <c r="AB18" i="2" s="1"/>
  <c r="Y20" i="4" s="1"/>
  <c r="AL18" i="2"/>
  <c r="AN18" i="2" s="1"/>
  <c r="AO18" i="2" s="1"/>
  <c r="AP18" i="2" s="1"/>
  <c r="AA20" i="4" s="1"/>
  <c r="Q18" i="2"/>
  <c r="S18" i="2" s="1"/>
  <c r="T18" i="2" s="1"/>
  <c r="U18" i="2" s="1"/>
  <c r="W20" i="4" s="1"/>
  <c r="AE18" i="2"/>
  <c r="AG18" i="2" s="1"/>
  <c r="AH18" i="2" s="1"/>
  <c r="AI18" i="2" s="1"/>
  <c r="Z20" i="4" s="1"/>
  <c r="I3" i="2"/>
  <c r="B5" i="4"/>
  <c r="K109" i="2"/>
  <c r="X111" i="4" s="1"/>
  <c r="J109" i="2"/>
  <c r="M109" i="2"/>
  <c r="N109" i="2" s="1"/>
  <c r="AD111" i="4"/>
  <c r="B60" i="4"/>
  <c r="I58" i="2"/>
  <c r="B79" i="4"/>
  <c r="I77" i="2"/>
  <c r="I114" i="2"/>
  <c r="B116" i="4"/>
  <c r="Y83" i="4"/>
  <c r="Y82" i="4"/>
  <c r="X70" i="2"/>
  <c r="Z70" i="2" s="1"/>
  <c r="AA70" i="2" s="1"/>
  <c r="AB70" i="2" s="1"/>
  <c r="Y72" i="4" s="1"/>
  <c r="Q70" i="2"/>
  <c r="S70" i="2" s="1"/>
  <c r="T70" i="2" s="1"/>
  <c r="U70" i="2" s="1"/>
  <c r="W72" i="4" s="1"/>
  <c r="B152" i="4"/>
  <c r="I150" i="2"/>
  <c r="I9" i="2"/>
  <c r="B11" i="4"/>
  <c r="J126" i="2"/>
  <c r="M126" i="2"/>
  <c r="N126" i="2" s="1"/>
  <c r="K126" i="2"/>
  <c r="X128" i="4" s="1"/>
  <c r="AD128" i="4"/>
  <c r="I169" i="2"/>
  <c r="B171" i="4"/>
  <c r="I5" i="2"/>
  <c r="B7" i="4"/>
  <c r="AD18" i="4"/>
  <c r="AE34" i="2"/>
  <c r="AG34" i="2" s="1"/>
  <c r="AH34" i="2" s="1"/>
  <c r="AI34" i="2" s="1"/>
  <c r="Z36" i="4" s="1"/>
  <c r="Q34" i="2"/>
  <c r="S34" i="2" s="1"/>
  <c r="T34" i="2" s="1"/>
  <c r="U34" i="2" s="1"/>
  <c r="W36" i="4" s="1"/>
  <c r="AL34" i="2"/>
  <c r="AN34" i="2" s="1"/>
  <c r="AO34" i="2" s="1"/>
  <c r="AP34" i="2" s="1"/>
  <c r="AA36" i="4" s="1"/>
  <c r="X34" i="2"/>
  <c r="Z34" i="2" s="1"/>
  <c r="AA34" i="2" s="1"/>
  <c r="AB34" i="2" s="1"/>
  <c r="Y36" i="4" s="1"/>
  <c r="H34" i="2"/>
  <c r="AL151" i="2"/>
  <c r="AN151" i="2" s="1"/>
  <c r="AO151" i="2" s="1"/>
  <c r="AP151" i="2" s="1"/>
  <c r="Q151" i="2"/>
  <c r="S151" i="2" s="1"/>
  <c r="T151" i="2" s="1"/>
  <c r="U151" i="2" s="1"/>
  <c r="AE151" i="2"/>
  <c r="AG151" i="2" s="1"/>
  <c r="AH151" i="2" s="1"/>
  <c r="AI151" i="2" s="1"/>
  <c r="X151" i="2"/>
  <c r="Z151" i="2" s="1"/>
  <c r="AA151" i="2" s="1"/>
  <c r="AB151" i="2" s="1"/>
  <c r="Q9" i="2"/>
  <c r="S9" i="2" s="1"/>
  <c r="T9" i="2" s="1"/>
  <c r="U9" i="2" s="1"/>
  <c r="W11" i="4" s="1"/>
  <c r="X9" i="2"/>
  <c r="Z9" i="2" s="1"/>
  <c r="AA9" i="2" s="1"/>
  <c r="AB9" i="2" s="1"/>
  <c r="Y11" i="4" s="1"/>
  <c r="AE9" i="2"/>
  <c r="AG9" i="2" s="1"/>
  <c r="AH9" i="2" s="1"/>
  <c r="AI9" i="2" s="1"/>
  <c r="Z11" i="4" s="1"/>
  <c r="AL9" i="2"/>
  <c r="AN9" i="2" s="1"/>
  <c r="AO9" i="2" s="1"/>
  <c r="AP9" i="2" s="1"/>
  <c r="AA11" i="4" s="1"/>
  <c r="B170" i="4"/>
  <c r="I168" i="2"/>
  <c r="AL146" i="2"/>
  <c r="AN146" i="2" s="1"/>
  <c r="AO146" i="2" s="1"/>
  <c r="AP146" i="2" s="1"/>
  <c r="X146" i="2"/>
  <c r="Z146" i="2" s="1"/>
  <c r="AA146" i="2" s="1"/>
  <c r="AB146" i="2" s="1"/>
  <c r="Q146" i="2"/>
  <c r="S146" i="2" s="1"/>
  <c r="T146" i="2" s="1"/>
  <c r="U146" i="2" s="1"/>
  <c r="AE146" i="2"/>
  <c r="AG146" i="2" s="1"/>
  <c r="AH146" i="2" s="1"/>
  <c r="AI146" i="2" s="1"/>
  <c r="AD173" i="4"/>
  <c r="K171" i="2"/>
  <c r="X173" i="4" s="1"/>
  <c r="J171" i="2"/>
  <c r="M171" i="2"/>
  <c r="N171" i="2" s="1"/>
  <c r="Q46" i="2"/>
  <c r="S46" i="2" s="1"/>
  <c r="T46" i="2" s="1"/>
  <c r="U46" i="2" s="1"/>
  <c r="W48" i="4" s="1"/>
  <c r="X46" i="2"/>
  <c r="Z46" i="2" s="1"/>
  <c r="AA46" i="2" s="1"/>
  <c r="AB46" i="2" s="1"/>
  <c r="Y48" i="4" s="1"/>
  <c r="AL46" i="2"/>
  <c r="AN46" i="2" s="1"/>
  <c r="AO46" i="2" s="1"/>
  <c r="AP46" i="2" s="1"/>
  <c r="AA48" i="4" s="1"/>
  <c r="AE46" i="2"/>
  <c r="AG46" i="2" s="1"/>
  <c r="AH46" i="2" s="1"/>
  <c r="AI46" i="2" s="1"/>
  <c r="Z48" i="4" s="1"/>
  <c r="AL58" i="2"/>
  <c r="Q58" i="2"/>
  <c r="X58" i="2"/>
  <c r="AE58" i="2"/>
  <c r="AE120" i="2"/>
  <c r="AG120" i="2" s="1"/>
  <c r="AH120" i="2" s="1"/>
  <c r="AI120" i="2" s="1"/>
  <c r="Z122" i="4" s="1"/>
  <c r="X120" i="2"/>
  <c r="Z120" i="2" s="1"/>
  <c r="AA120" i="2" s="1"/>
  <c r="AB120" i="2" s="1"/>
  <c r="Y122" i="4" s="1"/>
  <c r="AL120" i="2"/>
  <c r="AN120" i="2" s="1"/>
  <c r="AO120" i="2" s="1"/>
  <c r="AP120" i="2" s="1"/>
  <c r="AA122" i="4" s="1"/>
  <c r="Q120" i="2"/>
  <c r="S120" i="2" s="1"/>
  <c r="T120" i="2" s="1"/>
  <c r="U120" i="2" s="1"/>
  <c r="W122" i="4" s="1"/>
  <c r="H120" i="2"/>
  <c r="I120" i="2" s="1"/>
  <c r="I61" i="2"/>
  <c r="B63" i="4"/>
  <c r="K74" i="2"/>
  <c r="X76" i="4" s="1"/>
  <c r="J74" i="2"/>
  <c r="M74" i="2"/>
  <c r="N74" i="2" s="1"/>
  <c r="AD76" i="4"/>
  <c r="B38" i="4"/>
  <c r="I36" i="2"/>
  <c r="I113" i="2"/>
  <c r="B115" i="4"/>
  <c r="I39" i="2"/>
  <c r="B41" i="4"/>
  <c r="I46" i="2"/>
  <c r="B48" i="4"/>
  <c r="Q77" i="2"/>
  <c r="S77" i="2" s="1"/>
  <c r="T77" i="2" s="1"/>
  <c r="U77" i="2" s="1"/>
  <c r="W79" i="4" s="1"/>
  <c r="X77" i="2"/>
  <c r="Z77" i="2" s="1"/>
  <c r="AA77" i="2" s="1"/>
  <c r="AB77" i="2" s="1"/>
  <c r="Y79" i="4" s="1"/>
  <c r="AL77" i="2"/>
  <c r="AN77" i="2" s="1"/>
  <c r="AO77" i="2" s="1"/>
  <c r="AP77" i="2" s="1"/>
  <c r="AA79" i="4" s="1"/>
  <c r="AE77" i="2"/>
  <c r="AG77" i="2" s="1"/>
  <c r="AH77" i="2" s="1"/>
  <c r="AI77" i="2" s="1"/>
  <c r="Z79" i="4" s="1"/>
  <c r="H151" i="2"/>
  <c r="B100" i="4"/>
  <c r="I98" i="2"/>
  <c r="I102" i="2"/>
  <c r="B104" i="4"/>
  <c r="M97" i="2"/>
  <c r="N97" i="2" s="1"/>
  <c r="AD99" i="4"/>
  <c r="K97" i="2"/>
  <c r="X99" i="4" s="1"/>
  <c r="I81" i="2"/>
  <c r="B83" i="4"/>
  <c r="B20" i="4"/>
  <c r="I18" i="2"/>
  <c r="Q51" i="2"/>
  <c r="S51" i="2" s="1"/>
  <c r="T51" i="2" s="1"/>
  <c r="U51" i="2" s="1"/>
  <c r="W53" i="4" s="1"/>
  <c r="X51" i="2"/>
  <c r="Z51" i="2" s="1"/>
  <c r="AA51" i="2" s="1"/>
  <c r="AB51" i="2" s="1"/>
  <c r="Y53" i="4" s="1"/>
  <c r="AE51" i="2"/>
  <c r="AG51" i="2" s="1"/>
  <c r="AH51" i="2" s="1"/>
  <c r="AI51" i="2" s="1"/>
  <c r="Z53" i="4" s="1"/>
  <c r="AL51" i="2"/>
  <c r="AN51" i="2" s="1"/>
  <c r="AO51" i="2" s="1"/>
  <c r="AP51" i="2" s="1"/>
  <c r="AA53" i="4" s="1"/>
  <c r="B12" i="4"/>
  <c r="I10" i="2"/>
  <c r="Q13" i="2"/>
  <c r="S13" i="2" s="1"/>
  <c r="T13" i="2" s="1"/>
  <c r="U13" i="2" s="1"/>
  <c r="W15" i="4" s="1"/>
  <c r="AE13" i="2"/>
  <c r="AG13" i="2" s="1"/>
  <c r="AH13" i="2" s="1"/>
  <c r="AI13" i="2" s="1"/>
  <c r="Z15" i="4" s="1"/>
  <c r="X13" i="2"/>
  <c r="Z13" i="2" s="1"/>
  <c r="AA13" i="2" s="1"/>
  <c r="AB13" i="2" s="1"/>
  <c r="Y15" i="4" s="1"/>
  <c r="AL13" i="2"/>
  <c r="AN13" i="2" s="1"/>
  <c r="AO13" i="2" s="1"/>
  <c r="AP13" i="2" s="1"/>
  <c r="AA15" i="4" s="1"/>
  <c r="B66" i="4"/>
  <c r="I64" i="2"/>
  <c r="I62" i="2"/>
  <c r="B64" i="4"/>
  <c r="B105" i="4"/>
  <c r="I103" i="2"/>
  <c r="AA82" i="4"/>
  <c r="AA83" i="4"/>
  <c r="B21" i="4"/>
  <c r="I19" i="2"/>
  <c r="B61" i="4"/>
  <c r="I59" i="2"/>
  <c r="X116" i="2"/>
  <c r="Z116" i="2" s="1"/>
  <c r="AA116" i="2" s="1"/>
  <c r="AB116" i="2" s="1"/>
  <c r="Y118" i="4" s="1"/>
  <c r="AE116" i="2"/>
  <c r="AG116" i="2" s="1"/>
  <c r="AH116" i="2" s="1"/>
  <c r="AI116" i="2" s="1"/>
  <c r="Z118" i="4" s="1"/>
  <c r="AL116" i="2"/>
  <c r="AN116" i="2" s="1"/>
  <c r="AO116" i="2" s="1"/>
  <c r="AP116" i="2" s="1"/>
  <c r="AA118" i="4" s="1"/>
  <c r="H116" i="2"/>
  <c r="I116" i="2" s="1"/>
  <c r="AL180" i="2"/>
  <c r="AN180" i="2" s="1"/>
  <c r="AO180" i="2" s="1"/>
  <c r="AP180" i="2" s="1"/>
  <c r="AA187" i="4" s="1"/>
  <c r="X180" i="2"/>
  <c r="Z180" i="2" s="1"/>
  <c r="AA180" i="2" s="1"/>
  <c r="AB180" i="2" s="1"/>
  <c r="Y187" i="4" s="1"/>
  <c r="AE180" i="2"/>
  <c r="AG180" i="2" s="1"/>
  <c r="AH180" i="2" s="1"/>
  <c r="AI180" i="2" s="1"/>
  <c r="Z187" i="4" s="1"/>
  <c r="Q185" i="2"/>
  <c r="S185" i="2" s="1"/>
  <c r="T185" i="2" s="1"/>
  <c r="U185" i="2" s="1"/>
  <c r="W187" i="4" s="1"/>
  <c r="H146" i="2"/>
  <c r="I146" i="2" s="1"/>
  <c r="J28" i="2"/>
  <c r="AD30" i="4"/>
  <c r="K28" i="2"/>
  <c r="X30" i="4" s="1"/>
  <c r="M28" i="2"/>
  <c r="N28" i="2" s="1"/>
  <c r="B131" i="4"/>
  <c r="I129" i="2"/>
  <c r="K126" i="4"/>
  <c r="L124" i="3"/>
  <c r="M124" i="3" s="1"/>
  <c r="N124" i="3" s="1"/>
  <c r="O124" i="3" s="1"/>
  <c r="P124" i="3" s="1"/>
  <c r="Q124" i="3" s="1"/>
  <c r="L38" i="3"/>
  <c r="M38" i="3" s="1"/>
  <c r="N38" i="3" s="1"/>
  <c r="O38" i="3" s="1"/>
  <c r="P38" i="3" s="1"/>
  <c r="Q38" i="3" s="1"/>
  <c r="K40" i="4"/>
  <c r="T18" i="4"/>
  <c r="M18" i="4"/>
  <c r="K57" i="4"/>
  <c r="L55" i="3"/>
  <c r="M55" i="3" s="1"/>
  <c r="N55" i="3" s="1"/>
  <c r="O55" i="3" s="1"/>
  <c r="P55" i="3" s="1"/>
  <c r="Q55" i="3" s="1"/>
  <c r="B67" i="4"/>
  <c r="I65" i="2"/>
  <c r="M32" i="2"/>
  <c r="N32" i="2" s="1"/>
  <c r="J32" i="2"/>
  <c r="AD34" i="4"/>
  <c r="K32" i="2"/>
  <c r="X34" i="4" s="1"/>
  <c r="T158" i="4"/>
  <c r="M158" i="4"/>
  <c r="M34" i="4"/>
  <c r="T34" i="4"/>
  <c r="M64" i="4"/>
  <c r="T64" i="4"/>
  <c r="T54" i="4"/>
  <c r="M54" i="4"/>
  <c r="T32" i="4"/>
  <c r="M32" i="4"/>
  <c r="T67" i="4"/>
  <c r="M67" i="4"/>
  <c r="M55" i="2"/>
  <c r="N55" i="2" s="1"/>
  <c r="J55" i="2"/>
  <c r="K55" i="2"/>
  <c r="X57" i="4" s="1"/>
  <c r="AD57" i="4"/>
  <c r="AD55" i="4"/>
  <c r="K53" i="2"/>
  <c r="X55" i="4" s="1"/>
  <c r="J53" i="2"/>
  <c r="M53" i="2"/>
  <c r="N53" i="2" s="1"/>
  <c r="M126" i="4"/>
  <c r="T126" i="4"/>
  <c r="G53" i="3"/>
  <c r="I53" i="3" s="1"/>
  <c r="F53" i="3"/>
  <c r="K53" i="3"/>
  <c r="J156" i="2"/>
  <c r="AD158" i="4"/>
  <c r="K156" i="2"/>
  <c r="X158" i="4" s="1"/>
  <c r="M156" i="2"/>
  <c r="N156" i="2" s="1"/>
  <c r="T55" i="4"/>
  <c r="M55" i="4"/>
  <c r="K158" i="4"/>
  <c r="L156" i="3"/>
  <c r="M156" i="3" s="1"/>
  <c r="N156" i="3" s="1"/>
  <c r="O156" i="3" s="1"/>
  <c r="P156" i="3" s="1"/>
  <c r="Q156" i="3" s="1"/>
  <c r="M131" i="4"/>
  <c r="T131" i="4"/>
  <c r="I22" i="2"/>
  <c r="B24" i="4"/>
  <c r="AD75" i="4"/>
  <c r="M73" i="2"/>
  <c r="N73" i="2" s="1"/>
  <c r="J73" i="2"/>
  <c r="K73" i="2"/>
  <c r="X75" i="4" s="1"/>
  <c r="T42" i="4"/>
  <c r="M42" i="4"/>
  <c r="B44" i="4"/>
  <c r="I42" i="2"/>
  <c r="L87" i="3"/>
  <c r="M87" i="3" s="1"/>
  <c r="N87" i="3" s="1"/>
  <c r="O87" i="3" s="1"/>
  <c r="P87" i="3" s="1"/>
  <c r="Q87" i="3" s="1"/>
  <c r="K89" i="4"/>
  <c r="T57" i="4"/>
  <c r="M57" i="4"/>
  <c r="T115" i="4"/>
  <c r="M115" i="4"/>
  <c r="M153" i="4"/>
  <c r="T149" i="4"/>
  <c r="T153" i="4"/>
  <c r="M149" i="4"/>
  <c r="T174" i="4"/>
  <c r="M174" i="4"/>
  <c r="T89" i="4"/>
  <c r="M89" i="4"/>
  <c r="I7" i="2" l="1"/>
  <c r="B9" i="4"/>
  <c r="I11" i="2"/>
  <c r="B13" i="4"/>
  <c r="M16" i="2"/>
  <c r="N16" i="2" s="1"/>
  <c r="I91" i="2"/>
  <c r="B93" i="4"/>
  <c r="AD90" i="4"/>
  <c r="K88" i="2"/>
  <c r="X90" i="4" s="1"/>
  <c r="J88" i="2"/>
  <c r="M88" i="2"/>
  <c r="N88" i="2" s="1"/>
  <c r="K16" i="2"/>
  <c r="X18" i="4" s="1"/>
  <c r="I68" i="2"/>
  <c r="AD8" i="4"/>
  <c r="J6" i="2"/>
  <c r="M6" i="2"/>
  <c r="N6" i="2" s="1"/>
  <c r="K6" i="2"/>
  <c r="X8" i="4" s="1"/>
  <c r="I79" i="2"/>
  <c r="B81" i="4"/>
  <c r="B94" i="4"/>
  <c r="I92" i="2"/>
  <c r="M71" i="2"/>
  <c r="N71" i="2" s="1"/>
  <c r="K71" i="2"/>
  <c r="X73" i="4" s="1"/>
  <c r="J71" i="2"/>
  <c r="AD73" i="4"/>
  <c r="I128" i="2"/>
  <c r="B130" i="4"/>
  <c r="M56" i="2"/>
  <c r="N56" i="2" s="1"/>
  <c r="J56" i="2"/>
  <c r="AD58" i="4"/>
  <c r="K56" i="2"/>
  <c r="X58" i="4" s="1"/>
  <c r="K48" i="2"/>
  <c r="X50" i="4" s="1"/>
  <c r="M48" i="2"/>
  <c r="N48" i="2" s="1"/>
  <c r="AD50" i="4"/>
  <c r="J48" i="2"/>
  <c r="K82" i="2"/>
  <c r="X84" i="4" s="1"/>
  <c r="J82" i="2"/>
  <c r="AD184" i="4"/>
  <c r="M182" i="2"/>
  <c r="N182" i="2" s="1"/>
  <c r="J182" i="2"/>
  <c r="K182" i="2"/>
  <c r="X184" i="4" s="1"/>
  <c r="I24" i="2"/>
  <c r="B26" i="4"/>
  <c r="AD43" i="4"/>
  <c r="K41" i="2"/>
  <c r="X43" i="4" s="1"/>
  <c r="AD157" i="4"/>
  <c r="M155" i="2"/>
  <c r="N155" i="2" s="1"/>
  <c r="J155" i="2"/>
  <c r="K155" i="2"/>
  <c r="X157" i="4" s="1"/>
  <c r="K57" i="2"/>
  <c r="X59" i="4" s="1"/>
  <c r="AD59" i="4"/>
  <c r="M57" i="2"/>
  <c r="N57" i="2" s="1"/>
  <c r="J57" i="2"/>
  <c r="AL70" i="2"/>
  <c r="AN70" i="2" s="1"/>
  <c r="AO70" i="2" s="1"/>
  <c r="AP70" i="2" s="1"/>
  <c r="AA72" i="4" s="1"/>
  <c r="I70" i="2"/>
  <c r="AE70" i="2"/>
  <c r="AG70" i="2" s="1"/>
  <c r="AH70" i="2" s="1"/>
  <c r="AI70" i="2" s="1"/>
  <c r="Z72" i="4" s="1"/>
  <c r="AD14" i="4"/>
  <c r="M12" i="2"/>
  <c r="N12" i="2" s="1"/>
  <c r="J12" i="2"/>
  <c r="K12" i="2"/>
  <c r="X14" i="4" s="1"/>
  <c r="AD17" i="4"/>
  <c r="J15" i="2"/>
  <c r="K15" i="2"/>
  <c r="X17" i="4" s="1"/>
  <c r="M15" i="2"/>
  <c r="N15" i="2" s="1"/>
  <c r="J87" i="2"/>
  <c r="M87" i="2"/>
  <c r="N87" i="2" s="1"/>
  <c r="AD89" i="4"/>
  <c r="K87" i="2"/>
  <c r="X89" i="4" s="1"/>
  <c r="AD161" i="4"/>
  <c r="M164" i="2"/>
  <c r="N164" i="2" s="1"/>
  <c r="J164" i="2"/>
  <c r="AD166" i="4"/>
  <c r="K164" i="2"/>
  <c r="I167" i="2"/>
  <c r="B169" i="4"/>
  <c r="Y164" i="4"/>
  <c r="Y159" i="4"/>
  <c r="AD175" i="4"/>
  <c r="K173" i="2"/>
  <c r="X175" i="4" s="1"/>
  <c r="M173" i="2"/>
  <c r="N173" i="2" s="1"/>
  <c r="J173" i="2"/>
  <c r="J17" i="2"/>
  <c r="M17" i="2"/>
  <c r="N17" i="2" s="1"/>
  <c r="K17" i="2"/>
  <c r="X19" i="4" s="1"/>
  <c r="AD19" i="4"/>
  <c r="M162" i="2"/>
  <c r="N162" i="2" s="1"/>
  <c r="J162" i="2"/>
  <c r="AD164" i="4"/>
  <c r="AD159" i="4"/>
  <c r="K162" i="2"/>
  <c r="AD69" i="4"/>
  <c r="J67" i="2"/>
  <c r="M67" i="2"/>
  <c r="N67" i="2" s="1"/>
  <c r="K67" i="2"/>
  <c r="X69" i="4" s="1"/>
  <c r="M50" i="2"/>
  <c r="N50" i="2" s="1"/>
  <c r="K50" i="2"/>
  <c r="X52" i="4" s="1"/>
  <c r="J50" i="2"/>
  <c r="AD52" i="4"/>
  <c r="K122" i="2"/>
  <c r="X124" i="4" s="1"/>
  <c r="AD124" i="4"/>
  <c r="J122" i="2"/>
  <c r="M122" i="2"/>
  <c r="N122" i="2" s="1"/>
  <c r="K33" i="2"/>
  <c r="X35" i="4" s="1"/>
  <c r="AD35" i="4"/>
  <c r="M33" i="2"/>
  <c r="N33" i="2" s="1"/>
  <c r="J33" i="2"/>
  <c r="M119" i="2"/>
  <c r="N119" i="2" s="1"/>
  <c r="J119" i="2"/>
  <c r="AD121" i="4"/>
  <c r="K119" i="2"/>
  <c r="X121" i="4" s="1"/>
  <c r="AD86" i="4"/>
  <c r="K84" i="2"/>
  <c r="X86" i="4" s="1"/>
  <c r="M84" i="2"/>
  <c r="N84" i="2" s="1"/>
  <c r="J84" i="2"/>
  <c r="J165" i="2"/>
  <c r="M165" i="2"/>
  <c r="N165" i="2" s="1"/>
  <c r="AD162" i="4"/>
  <c r="AD167" i="4"/>
  <c r="K165" i="2"/>
  <c r="AD102" i="4"/>
  <c r="M100" i="2"/>
  <c r="N100" i="2" s="1"/>
  <c r="K100" i="2"/>
  <c r="X102" i="4" s="1"/>
  <c r="J100" i="2"/>
  <c r="K83" i="2"/>
  <c r="X85" i="4" s="1"/>
  <c r="M83" i="2"/>
  <c r="N83" i="2" s="1"/>
  <c r="AD85" i="4"/>
  <c r="J83" i="2"/>
  <c r="Z181" i="4"/>
  <c r="Z180" i="4"/>
  <c r="M86" i="2"/>
  <c r="N86" i="2" s="1"/>
  <c r="AD88" i="4"/>
  <c r="K86" i="2"/>
  <c r="X88" i="4" s="1"/>
  <c r="J86" i="2"/>
  <c r="AD151" i="4"/>
  <c r="AD147" i="4"/>
  <c r="K149" i="2"/>
  <c r="M149" i="2"/>
  <c r="N149" i="2" s="1"/>
  <c r="J149" i="2"/>
  <c r="Z159" i="4"/>
  <c r="Z164" i="4"/>
  <c r="AD176" i="4"/>
  <c r="K174" i="2"/>
  <c r="X176" i="4" s="1"/>
  <c r="M174" i="2"/>
  <c r="N174" i="2" s="1"/>
  <c r="J174" i="2"/>
  <c r="J110" i="2"/>
  <c r="M110" i="2"/>
  <c r="N110" i="2" s="1"/>
  <c r="K110" i="2"/>
  <c r="X112" i="4" s="1"/>
  <c r="AD112" i="4"/>
  <c r="I131" i="2"/>
  <c r="B133" i="4"/>
  <c r="W180" i="4"/>
  <c r="W181" i="4"/>
  <c r="AD129" i="4"/>
  <c r="K127" i="2"/>
  <c r="X129" i="4" s="1"/>
  <c r="M127" i="2"/>
  <c r="N127" i="2" s="1"/>
  <c r="J127" i="2"/>
  <c r="K8" i="2"/>
  <c r="X10" i="4" s="1"/>
  <c r="AD10" i="4"/>
  <c r="M8" i="2"/>
  <c r="N8" i="2" s="1"/>
  <c r="J8" i="2"/>
  <c r="J89" i="2"/>
  <c r="K89" i="2"/>
  <c r="X91" i="4" s="1"/>
  <c r="AD91" i="4"/>
  <c r="M89" i="2"/>
  <c r="N89" i="2" s="1"/>
  <c r="AA159" i="4"/>
  <c r="AA164" i="4"/>
  <c r="AD110" i="4"/>
  <c r="M108" i="2"/>
  <c r="N108" i="2" s="1"/>
  <c r="J108" i="2"/>
  <c r="K108" i="2"/>
  <c r="X110" i="4" s="1"/>
  <c r="K75" i="2"/>
  <c r="X77" i="4" s="1"/>
  <c r="J75" i="2"/>
  <c r="M75" i="2"/>
  <c r="N75" i="2" s="1"/>
  <c r="AD77" i="4"/>
  <c r="Y180" i="4"/>
  <c r="Y181" i="4"/>
  <c r="AD45" i="4"/>
  <c r="J43" i="2"/>
  <c r="K43" i="2"/>
  <c r="X45" i="4" s="1"/>
  <c r="M43" i="2"/>
  <c r="N43" i="2" s="1"/>
  <c r="W159" i="4"/>
  <c r="W164" i="4"/>
  <c r="M68" i="2"/>
  <c r="N68" i="2" s="1"/>
  <c r="AD70" i="4"/>
  <c r="J68" i="2"/>
  <c r="K68" i="2"/>
  <c r="X70" i="4" s="1"/>
  <c r="K172" i="2"/>
  <c r="X174" i="4" s="1"/>
  <c r="M172" i="2"/>
  <c r="N172" i="2" s="1"/>
  <c r="J172" i="2"/>
  <c r="AD174" i="4"/>
  <c r="AA181" i="4"/>
  <c r="AA180" i="4"/>
  <c r="J80" i="2"/>
  <c r="K80" i="2"/>
  <c r="M80" i="2"/>
  <c r="N80" i="2" s="1"/>
  <c r="AD160" i="4"/>
  <c r="J163" i="2"/>
  <c r="AD165" i="4"/>
  <c r="M163" i="2"/>
  <c r="N163" i="2" s="1"/>
  <c r="K163" i="2"/>
  <c r="Q69" i="2"/>
  <c r="S69" i="2" s="1"/>
  <c r="T69" i="2" s="1"/>
  <c r="U69" i="2" s="1"/>
  <c r="W71" i="4" s="1"/>
  <c r="AL69" i="2"/>
  <c r="AN69" i="2" s="1"/>
  <c r="AO69" i="2" s="1"/>
  <c r="AP69" i="2" s="1"/>
  <c r="AA71" i="4" s="1"/>
  <c r="X69" i="2"/>
  <c r="Z69" i="2" s="1"/>
  <c r="AA69" i="2" s="1"/>
  <c r="AB69" i="2" s="1"/>
  <c r="Y71" i="4" s="1"/>
  <c r="AE69" i="2"/>
  <c r="AG69" i="2" s="1"/>
  <c r="AH69" i="2" s="1"/>
  <c r="AI69" i="2" s="1"/>
  <c r="Z71" i="4" s="1"/>
  <c r="AD168" i="4"/>
  <c r="AD163" i="4"/>
  <c r="K166" i="2"/>
  <c r="M166" i="2"/>
  <c r="N166" i="2" s="1"/>
  <c r="J166" i="2"/>
  <c r="Z160" i="4"/>
  <c r="Z165" i="4"/>
  <c r="I99" i="2"/>
  <c r="B101" i="4"/>
  <c r="K181" i="2"/>
  <c r="X183" i="4" s="1"/>
  <c r="AD183" i="4"/>
  <c r="M181" i="2"/>
  <c r="N181" i="2" s="1"/>
  <c r="J181" i="2"/>
  <c r="K177" i="2"/>
  <c r="X179" i="4" s="1"/>
  <c r="AD179" i="4"/>
  <c r="M177" i="2"/>
  <c r="N177" i="2" s="1"/>
  <c r="J177" i="2"/>
  <c r="Y160" i="4"/>
  <c r="Y165" i="4"/>
  <c r="J76" i="2"/>
  <c r="M76" i="2"/>
  <c r="N76" i="2" s="1"/>
  <c r="AD78" i="4"/>
  <c r="K76" i="2"/>
  <c r="X78" i="4" s="1"/>
  <c r="B92" i="4"/>
  <c r="I90" i="2"/>
  <c r="AA160" i="4"/>
  <c r="AA165" i="4"/>
  <c r="K130" i="2"/>
  <c r="X132" i="4" s="1"/>
  <c r="J130" i="2"/>
  <c r="AD132" i="4"/>
  <c r="M130" i="2"/>
  <c r="N130" i="2" s="1"/>
  <c r="AD37" i="4"/>
  <c r="J35" i="2"/>
  <c r="M35" i="2"/>
  <c r="N35" i="2" s="1"/>
  <c r="K35" i="2"/>
  <c r="X37" i="4" s="1"/>
  <c r="AD51" i="4"/>
  <c r="M49" i="2"/>
  <c r="N49" i="2" s="1"/>
  <c r="J49" i="2"/>
  <c r="K49" i="2"/>
  <c r="X51" i="4" s="1"/>
  <c r="L14" i="3"/>
  <c r="M14" i="3" s="1"/>
  <c r="N14" i="3" s="1"/>
  <c r="O14" i="3" s="1"/>
  <c r="P14" i="3" s="1"/>
  <c r="Q14" i="3" s="1"/>
  <c r="K16" i="4"/>
  <c r="AD22" i="4"/>
  <c r="J20" i="2"/>
  <c r="M20" i="2"/>
  <c r="N20" i="2" s="1"/>
  <c r="K20" i="2"/>
  <c r="X22" i="4" s="1"/>
  <c r="H69" i="2"/>
  <c r="AD80" i="4"/>
  <c r="J78" i="2"/>
  <c r="M78" i="2"/>
  <c r="N78" i="2" s="1"/>
  <c r="K78" i="2"/>
  <c r="X80" i="4" s="1"/>
  <c r="W160" i="4"/>
  <c r="W165" i="4"/>
  <c r="J101" i="2"/>
  <c r="K101" i="2"/>
  <c r="X103" i="4" s="1"/>
  <c r="M101" i="2"/>
  <c r="N101" i="2" s="1"/>
  <c r="AD103" i="4"/>
  <c r="K9" i="2"/>
  <c r="X11" i="4" s="1"/>
  <c r="M9" i="2"/>
  <c r="N9" i="2" s="1"/>
  <c r="J9" i="2"/>
  <c r="AD11" i="4"/>
  <c r="AD38" i="4"/>
  <c r="K36" i="2"/>
  <c r="X38" i="4" s="1"/>
  <c r="J36" i="2"/>
  <c r="M36" i="2"/>
  <c r="N36" i="2" s="1"/>
  <c r="AA149" i="4"/>
  <c r="AA153" i="4"/>
  <c r="J31" i="2"/>
  <c r="M31" i="2"/>
  <c r="N31" i="2" s="1"/>
  <c r="K31" i="2"/>
  <c r="X33" i="4" s="1"/>
  <c r="AD33" i="4"/>
  <c r="AD72" i="4"/>
  <c r="K70" i="2"/>
  <c r="X72" i="4" s="1"/>
  <c r="J70" i="2"/>
  <c r="M70" i="2"/>
  <c r="N70" i="2" s="1"/>
  <c r="K103" i="2"/>
  <c r="X105" i="4" s="1"/>
  <c r="M103" i="2"/>
  <c r="N103" i="2" s="1"/>
  <c r="AD105" i="4"/>
  <c r="J103" i="2"/>
  <c r="J18" i="2"/>
  <c r="M18" i="2"/>
  <c r="N18" i="2" s="1"/>
  <c r="K18" i="2"/>
  <c r="X20" i="4" s="1"/>
  <c r="AD20" i="4"/>
  <c r="AD63" i="4"/>
  <c r="J61" i="2"/>
  <c r="K61" i="2"/>
  <c r="X63" i="4" s="1"/>
  <c r="M61" i="2"/>
  <c r="N61" i="2" s="1"/>
  <c r="B36" i="4"/>
  <c r="I34" i="2"/>
  <c r="J58" i="2"/>
  <c r="M58" i="2"/>
  <c r="N58" i="2" s="1"/>
  <c r="AD60" i="4"/>
  <c r="K58" i="2"/>
  <c r="X60" i="4" s="1"/>
  <c r="AD146" i="4"/>
  <c r="K146" i="2"/>
  <c r="AD148" i="4"/>
  <c r="M146" i="2"/>
  <c r="N146" i="2" s="1"/>
  <c r="J146" i="2"/>
  <c r="M102" i="2"/>
  <c r="N102" i="2" s="1"/>
  <c r="K102" i="2"/>
  <c r="X104" i="4" s="1"/>
  <c r="AD104" i="4"/>
  <c r="J102" i="2"/>
  <c r="K120" i="2"/>
  <c r="X122" i="4" s="1"/>
  <c r="AD122" i="4"/>
  <c r="J120" i="2"/>
  <c r="M120" i="2"/>
  <c r="N120" i="2" s="1"/>
  <c r="M59" i="2"/>
  <c r="N59" i="2" s="1"/>
  <c r="K59" i="2"/>
  <c r="X61" i="4" s="1"/>
  <c r="AD61" i="4"/>
  <c r="J59" i="2"/>
  <c r="K46" i="2"/>
  <c r="X48" i="4" s="1"/>
  <c r="J46" i="2"/>
  <c r="M46" i="2"/>
  <c r="N46" i="2" s="1"/>
  <c r="AD48" i="4"/>
  <c r="Z148" i="4"/>
  <c r="Z146" i="4"/>
  <c r="M62" i="2"/>
  <c r="N62" i="2" s="1"/>
  <c r="K62" i="2"/>
  <c r="X64" i="4" s="1"/>
  <c r="AD64" i="4"/>
  <c r="J62" i="2"/>
  <c r="J19" i="2"/>
  <c r="M19" i="2"/>
  <c r="N19" i="2" s="1"/>
  <c r="AD21" i="4"/>
  <c r="K19" i="2"/>
  <c r="X21" i="4" s="1"/>
  <c r="K64" i="2"/>
  <c r="X66" i="4" s="1"/>
  <c r="J64" i="2"/>
  <c r="M64" i="2"/>
  <c r="N64" i="2" s="1"/>
  <c r="AD66" i="4"/>
  <c r="I151" i="2"/>
  <c r="B153" i="4"/>
  <c r="K39" i="2"/>
  <c r="X41" i="4" s="1"/>
  <c r="J39" i="2"/>
  <c r="M39" i="2"/>
  <c r="N39" i="2" s="1"/>
  <c r="AD41" i="4"/>
  <c r="Y146" i="4"/>
  <c r="Y148" i="4"/>
  <c r="Y149" i="4"/>
  <c r="Y153" i="4"/>
  <c r="AD171" i="4"/>
  <c r="J169" i="2"/>
  <c r="K169" i="2"/>
  <c r="X171" i="4" s="1"/>
  <c r="M169" i="2"/>
  <c r="N169" i="2" s="1"/>
  <c r="M114" i="2"/>
  <c r="N114" i="2" s="1"/>
  <c r="J114" i="2"/>
  <c r="AD116" i="4"/>
  <c r="K114" i="2"/>
  <c r="X116" i="4" s="1"/>
  <c r="K150" i="2"/>
  <c r="X152" i="4" s="1"/>
  <c r="J150" i="2"/>
  <c r="AD152" i="4"/>
  <c r="M150" i="2"/>
  <c r="N150" i="2" s="1"/>
  <c r="AD54" i="4"/>
  <c r="K52" i="2"/>
  <c r="X54" i="4" s="1"/>
  <c r="J52" i="2"/>
  <c r="M52" i="2"/>
  <c r="N52" i="2" s="1"/>
  <c r="AA148" i="4"/>
  <c r="AA146" i="4"/>
  <c r="Z153" i="4"/>
  <c r="Z149" i="4"/>
  <c r="J77" i="2"/>
  <c r="AD79" i="4"/>
  <c r="M77" i="2"/>
  <c r="N77" i="2" s="1"/>
  <c r="K77" i="2"/>
  <c r="X79" i="4" s="1"/>
  <c r="AD12" i="4"/>
  <c r="K10" i="2"/>
  <c r="X12" i="4" s="1"/>
  <c r="M10" i="2"/>
  <c r="N10" i="2" s="1"/>
  <c r="J10" i="2"/>
  <c r="K98" i="2"/>
  <c r="X100" i="4" s="1"/>
  <c r="J98" i="2"/>
  <c r="AD100" i="4"/>
  <c r="M98" i="2"/>
  <c r="N98" i="2" s="1"/>
  <c r="J5" i="2"/>
  <c r="M5" i="2"/>
  <c r="N5" i="2" s="1"/>
  <c r="AD7" i="4"/>
  <c r="K5" i="2"/>
  <c r="X7" i="4" s="1"/>
  <c r="J129" i="2"/>
  <c r="M129" i="2"/>
  <c r="N129" i="2" s="1"/>
  <c r="K129" i="2"/>
  <c r="X131" i="4" s="1"/>
  <c r="AD131" i="4"/>
  <c r="AD82" i="4"/>
  <c r="K81" i="2"/>
  <c r="M81" i="2"/>
  <c r="N81" i="2" s="1"/>
  <c r="AD83" i="4"/>
  <c r="J81" i="2"/>
  <c r="W148" i="4"/>
  <c r="W146" i="4"/>
  <c r="J116" i="2"/>
  <c r="K116" i="2"/>
  <c r="X118" i="4" s="1"/>
  <c r="AD118" i="4"/>
  <c r="M116" i="2"/>
  <c r="N116" i="2" s="1"/>
  <c r="J113" i="2"/>
  <c r="AD115" i="4"/>
  <c r="M113" i="2"/>
  <c r="N113" i="2" s="1"/>
  <c r="K113" i="2"/>
  <c r="X115" i="4" s="1"/>
  <c r="K168" i="2"/>
  <c r="X170" i="4" s="1"/>
  <c r="M168" i="2"/>
  <c r="N168" i="2" s="1"/>
  <c r="AD170" i="4"/>
  <c r="J168" i="2"/>
  <c r="W153" i="4"/>
  <c r="W149" i="4"/>
  <c r="K3" i="2"/>
  <c r="X5" i="4" s="1"/>
  <c r="M3" i="2"/>
  <c r="N3" i="2" s="1"/>
  <c r="AD5" i="4"/>
  <c r="J3" i="2"/>
  <c r="J51" i="2"/>
  <c r="M51" i="2"/>
  <c r="N51" i="2" s="1"/>
  <c r="AD53" i="4"/>
  <c r="K51" i="2"/>
  <c r="X53" i="4" s="1"/>
  <c r="J13" i="2"/>
  <c r="K13" i="2"/>
  <c r="X15" i="4" s="1"/>
  <c r="AD15" i="4"/>
  <c r="M13" i="2"/>
  <c r="N13" i="2" s="1"/>
  <c r="K55" i="4"/>
  <c r="L53" i="3"/>
  <c r="M53" i="3" s="1"/>
  <c r="N53" i="3" s="1"/>
  <c r="O53" i="3" s="1"/>
  <c r="P53" i="3" s="1"/>
  <c r="Q53" i="3" s="1"/>
  <c r="K42" i="2"/>
  <c r="X44" i="4" s="1"/>
  <c r="J42" i="2"/>
  <c r="AD44" i="4"/>
  <c r="M42" i="2"/>
  <c r="N42" i="2" s="1"/>
  <c r="K22" i="2"/>
  <c r="X24" i="4" s="1"/>
  <c r="AD24" i="4"/>
  <c r="J22" i="2"/>
  <c r="M22" i="2"/>
  <c r="N22" i="2" s="1"/>
  <c r="AD67" i="4"/>
  <c r="K65" i="2"/>
  <c r="X67" i="4" s="1"/>
  <c r="M65" i="2"/>
  <c r="N65" i="2" s="1"/>
  <c r="J65" i="2"/>
  <c r="AD94" i="4" l="1"/>
  <c r="M92" i="2"/>
  <c r="N92" i="2" s="1"/>
  <c r="J92" i="2"/>
  <c r="K92" i="2"/>
  <c r="X94" i="4" s="1"/>
  <c r="AD13" i="4"/>
  <c r="J11" i="2"/>
  <c r="K11" i="2"/>
  <c r="X13" i="4" s="1"/>
  <c r="M11" i="2"/>
  <c r="N11" i="2" s="1"/>
  <c r="M91" i="2"/>
  <c r="N91" i="2" s="1"/>
  <c r="AD93" i="4"/>
  <c r="K91" i="2"/>
  <c r="X93" i="4" s="1"/>
  <c r="J91" i="2"/>
  <c r="AD26" i="4"/>
  <c r="J24" i="2"/>
  <c r="M24" i="2"/>
  <c r="N24" i="2" s="1"/>
  <c r="K24" i="2"/>
  <c r="X26" i="4" s="1"/>
  <c r="K128" i="2"/>
  <c r="X130" i="4" s="1"/>
  <c r="AD130" i="4"/>
  <c r="J128" i="2"/>
  <c r="M128" i="2"/>
  <c r="N128" i="2" s="1"/>
  <c r="J79" i="2"/>
  <c r="K79" i="2"/>
  <c r="X81" i="4" s="1"/>
  <c r="AD81" i="4"/>
  <c r="M79" i="2"/>
  <c r="N79" i="2" s="1"/>
  <c r="J7" i="2"/>
  <c r="AD9" i="4"/>
  <c r="M7" i="2"/>
  <c r="N7" i="2" s="1"/>
  <c r="K7" i="2"/>
  <c r="X9" i="4" s="1"/>
  <c r="X166" i="4"/>
  <c r="X161" i="4"/>
  <c r="X151" i="4"/>
  <c r="X147" i="4"/>
  <c r="X162" i="4"/>
  <c r="X167" i="4"/>
  <c r="AD133" i="4"/>
  <c r="M131" i="2"/>
  <c r="N131" i="2" s="1"/>
  <c r="J131" i="2"/>
  <c r="K131" i="2"/>
  <c r="X133" i="4" s="1"/>
  <c r="X164" i="4"/>
  <c r="X159" i="4"/>
  <c r="K167" i="2"/>
  <c r="X169" i="4" s="1"/>
  <c r="M167" i="2"/>
  <c r="N167" i="2" s="1"/>
  <c r="AD169" i="4"/>
  <c r="J167" i="2"/>
  <c r="X168" i="4"/>
  <c r="X163" i="4"/>
  <c r="X165" i="4"/>
  <c r="X160" i="4"/>
  <c r="M90" i="2"/>
  <c r="N90" i="2" s="1"/>
  <c r="AD92" i="4"/>
  <c r="K90" i="2"/>
  <c r="X92" i="4" s="1"/>
  <c r="J90" i="2"/>
  <c r="AD101" i="4"/>
  <c r="M99" i="2"/>
  <c r="N99" i="2" s="1"/>
  <c r="K99" i="2"/>
  <c r="X101" i="4" s="1"/>
  <c r="J99" i="2"/>
  <c r="B71" i="4"/>
  <c r="I69" i="2"/>
  <c r="M151" i="2"/>
  <c r="N151" i="2" s="1"/>
  <c r="K151" i="2"/>
  <c r="AD153" i="4"/>
  <c r="J151" i="2"/>
  <c r="AD149" i="4"/>
  <c r="M34" i="2"/>
  <c r="N34" i="2" s="1"/>
  <c r="K34" i="2"/>
  <c r="X36" i="4" s="1"/>
  <c r="AD36" i="4"/>
  <c r="J34" i="2"/>
  <c r="X146" i="4"/>
  <c r="X148" i="4"/>
  <c r="X83" i="4"/>
  <c r="X82" i="4"/>
  <c r="K69" i="2" l="1"/>
  <c r="X71" i="4" s="1"/>
  <c r="AD71" i="4"/>
  <c r="M69" i="2"/>
  <c r="N69" i="2" s="1"/>
  <c r="J69" i="2"/>
  <c r="X153" i="4"/>
  <c r="X149" i="4"/>
</calcChain>
</file>

<file path=xl/sharedStrings.xml><?xml version="1.0" encoding="utf-8"?>
<sst xmlns="http://schemas.openxmlformats.org/spreadsheetml/2006/main" count="13316" uniqueCount="522">
  <si>
    <t>Fuel Usage Data</t>
  </si>
  <si>
    <t>Plane</t>
  </si>
  <si>
    <t>Cargo or Pax Plane (C or P)</t>
  </si>
  <si>
    <t>Intro Year</t>
  </si>
  <si>
    <t>End Year</t>
  </si>
  <si>
    <t>Model Life</t>
  </si>
  <si>
    <t>Vehicle Life</t>
  </si>
  <si>
    <t>Real Life Costs ($ m)</t>
  </si>
  <si>
    <t>Speed (Kmh)</t>
  </si>
  <si>
    <t>Pax</t>
  </si>
  <si>
    <t>Mail</t>
  </si>
  <si>
    <t>Cargo (Max Payload (kg))</t>
  </si>
  <si>
    <t>Cargo (Max Volume (cbm))</t>
  </si>
  <si>
    <t>Weight (MTOW (kg))</t>
  </si>
  <si>
    <t>Fuel Capacity (Litres)</t>
  </si>
  <si>
    <t>Range 
(NMI)</t>
  </si>
  <si>
    <t>No. of Crew</t>
  </si>
  <si>
    <t>No. 
Doors</t>
  </si>
  <si>
    <t>No. Aisles</t>
  </si>
  <si>
    <t>Speed (Mph)</t>
  </si>
  <si>
    <t>Flight</t>
  </si>
  <si>
    <t>Take Off</t>
  </si>
  <si>
    <t>Climb</t>
  </si>
  <si>
    <t>Approach</t>
  </si>
  <si>
    <t>Landing</t>
  </si>
  <si>
    <t>(Freight Only)</t>
  </si>
  <si>
    <t>(Aviation Fuel)</t>
  </si>
  <si>
    <t>ATR</t>
  </si>
  <si>
    <t>42-300</t>
  </si>
  <si>
    <t>P</t>
  </si>
  <si>
    <t>42-300F</t>
  </si>
  <si>
    <t>C</t>
  </si>
  <si>
    <t>-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</si>
  <si>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</si>
  <si>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</si>
  <si>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</si>
  <si>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</si>
  <si>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</si>
  <si>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</si>
  <si>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</si>
  <si>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</si>
  <si>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</si>
  <si>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</si>
  <si>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</si>
  <si>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</si>
  <si>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</si>
  <si>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</si>
  <si>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</si>
  <si>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</si>
  <si>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</si>
  <si>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</si>
  <si>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</si>
  <si>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A321-100</t>
  </si>
  <si>
    <t>A321-200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</si>
  <si>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</si>
  <si>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</si>
  <si>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</si>
  <si>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</si>
  <si>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</si>
  <si>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</si>
  <si>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</si>
  <si>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</si>
  <si>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</si>
  <si>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</si>
  <si>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</si>
  <si>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</si>
  <si>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</si>
  <si>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A380-800F</t>
  </si>
  <si>
    <t>A380-900</t>
  </si>
  <si>
    <t>A380-900F</t>
  </si>
  <si>
    <t>Antonov</t>
  </si>
  <si>
    <t>An124</t>
  </si>
  <si>
    <t>An225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</si>
  <si>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</si>
  <si>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</si>
  <si>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</si>
  <si>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</si>
  <si>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</si>
  <si>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</si>
  <si>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</si>
  <si>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</si>
  <si>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</si>
  <si>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146-200QT</t>
  </si>
  <si>
    <t>146-300/ARJ100</t>
  </si>
  <si>
    <t>146-300QT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</si>
  <si>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</si>
  <si>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</si>
  <si>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</si>
  <si>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</si>
  <si>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</si>
  <si>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</si>
  <si>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</si>
  <si>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</si>
  <si>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</si>
  <si>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</si>
  <si>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</si>
  <si>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</si>
  <si>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</si>
  <si>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</si>
  <si>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</si>
  <si>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B737-200C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</si>
  <si>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</si>
  <si>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</si>
  <si>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</si>
  <si>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</si>
  <si>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</si>
  <si>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</si>
  <si>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</si>
  <si>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</si>
  <si>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</si>
  <si>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B737MAX 8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</si>
  <si>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</si>
  <si>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</si>
  <si>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</si>
  <si>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</si>
  <si>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</si>
  <si>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</si>
  <si>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</si>
  <si>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</si>
  <si>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</si>
  <si>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</si>
  <si>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</si>
  <si>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</si>
  <si>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</si>
  <si>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</si>
  <si>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B747-400ERF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</si>
  <si>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</si>
  <si>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</si>
  <si>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</si>
  <si>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</si>
  <si>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</si>
  <si>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</si>
  <si>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</si>
  <si>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</si>
  <si>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B767-300ER</t>
  </si>
  <si>
    <t>B767-300F</t>
  </si>
  <si>
    <t>B767-400ER</t>
  </si>
  <si>
    <t>B777-200</t>
  </si>
  <si>
    <t>B777-200ER</t>
  </si>
  <si>
    <t>B777-200LR</t>
  </si>
  <si>
    <t>B777-300</t>
  </si>
  <si>
    <t>B777-300ER</t>
  </si>
  <si>
    <t>B777F</t>
  </si>
  <si>
    <t>B787-8</t>
  </si>
  <si>
    <t>B787-9</t>
  </si>
  <si>
    <t>Bombardier</t>
  </si>
  <si>
    <t>CRJ 100ER</t>
  </si>
  <si>
    <t>CRJ 100LR</t>
  </si>
  <si>
    <t>CRJ 200ER</t>
  </si>
  <si>
    <t>CRJ 200LR</t>
  </si>
  <si>
    <t>CRJ 700</t>
  </si>
  <si>
    <t>CRJ 700ER</t>
  </si>
  <si>
    <t>CRJ 900</t>
  </si>
  <si>
    <t>CRJ 900ER</t>
  </si>
  <si>
    <t>CRJ 900LR</t>
  </si>
  <si>
    <t>CRJ 1000</t>
  </si>
  <si>
    <t>CRJ 1000EL</t>
  </si>
  <si>
    <t>CRJ 1000ER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</si>
  <si>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</si>
  <si>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</si>
  <si>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</si>
  <si>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</si>
  <si>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</si>
  <si>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</si>
  <si>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</si>
  <si>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</si>
  <si>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E170 STD</t>
  </si>
  <si>
    <t>E170 LR</t>
  </si>
  <si>
    <t>E170 AR</t>
  </si>
  <si>
    <t>E175 STD</t>
  </si>
  <si>
    <t>E175 LR</t>
  </si>
  <si>
    <t>E175 AR</t>
  </si>
  <si>
    <t>E190 STD</t>
  </si>
  <si>
    <t>E190 LR</t>
  </si>
  <si>
    <t>E190 AR</t>
  </si>
  <si>
    <t>E195 STD</t>
  </si>
  <si>
    <t>E195 LR</t>
  </si>
  <si>
    <t>E195 AR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</si>
  <si>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</si>
  <si>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</si>
  <si>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</si>
  <si>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</si>
  <si>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</si>
  <si>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</si>
  <si>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</si>
  <si>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</si>
  <si>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</si>
  <si>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L049 Constellation</t>
  </si>
  <si>
    <t>McDonnell Douglas</t>
  </si>
  <si>
    <t>DC-8-10</t>
  </si>
  <si>
    <t>DC-8-20</t>
  </si>
  <si>
    <t>DC-8-30</t>
  </si>
  <si>
    <t>DC-8-40</t>
  </si>
  <si>
    <t>DC-8-50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</si>
  <si>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</si>
  <si>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</si>
  <si>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</si>
  <si>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</si>
  <si>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</si>
  <si>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</si>
  <si>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</si>
  <si>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</si>
  <si>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</si>
  <si>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</si>
  <si>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</si>
  <si>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</si>
  <si>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</si>
  <si>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</si>
  <si>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</si>
  <si>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</si>
  <si>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Caravelle III</t>
  </si>
  <si>
    <t>Tupolev</t>
  </si>
  <si>
    <t>Tu104</t>
  </si>
  <si>
    <t>Tu124</t>
  </si>
  <si>
    <t>Tu134</t>
  </si>
  <si>
    <t>Tu144</t>
  </si>
  <si>
    <t>Tu154</t>
  </si>
  <si>
    <t>Tu204</t>
  </si>
  <si>
    <t>Tu214</t>
  </si>
  <si>
    <t>NFO Created</t>
  </si>
  <si>
    <t>NM Made</t>
  </si>
  <si>
    <t>Code Added</t>
  </si>
  <si>
    <t>Generic Code</t>
  </si>
  <si>
    <t>Sprites Alligned</t>
  </si>
  <si>
    <t>Action 0</t>
  </si>
  <si>
    <t>Variable 2</t>
  </si>
  <si>
    <t>Errors</t>
  </si>
  <si>
    <t>Intro</t>
  </si>
  <si>
    <t>Tick</t>
  </si>
  <si>
    <t>Size</t>
  </si>
  <si>
    <t>Speed</t>
  </si>
  <si>
    <t>Passenger</t>
  </si>
  <si>
    <t>RangeNormal</t>
  </si>
  <si>
    <t>RangeLong</t>
  </si>
  <si>
    <t>Running Costs</t>
  </si>
  <si>
    <t>Purchase Costs</t>
  </si>
  <si>
    <t>/b</t>
  </si>
  <si>
    <t>Climbing</t>
  </si>
  <si>
    <t>Grounded</t>
  </si>
  <si>
    <t>Parked</t>
  </si>
  <si>
    <t>(0D 0D)</t>
  </si>
  <si>
    <t>(0F 0F)</t>
  </si>
  <si>
    <t>(12 12)</t>
  </si>
  <si>
    <t>(10 14)</t>
  </si>
  <si>
    <t>(15 16)</t>
  </si>
  <si>
    <t>(0D 0F)</t>
  </si>
  <si>
    <t>(08 0C)</t>
  </si>
  <si>
    <t>√</t>
  </si>
  <si>
    <t>Based on in game Exchanges</t>
  </si>
  <si>
    <t>In Game Price (£)</t>
  </si>
  <si>
    <t>Real Life Costs ($ million)</t>
  </si>
  <si>
    <t>Real Life Costs (£ million)</t>
  </si>
  <si>
    <t>Algorithm</t>
  </si>
  <si>
    <t>Actual Number</t>
  </si>
  <si>
    <t>Rounded Number</t>
  </si>
  <si>
    <t>HEX</t>
  </si>
  <si>
    <t>Normal</t>
  </si>
  <si>
    <t>CD</t>
  </si>
  <si>
    <t>Price (normal)</t>
  </si>
  <si>
    <t>Price (alter)</t>
  </si>
  <si>
    <t>2051, 8</t>
  </si>
  <si>
    <t>2050.78, 8</t>
  </si>
  <si>
    <t>0A</t>
  </si>
  <si>
    <t>0B</t>
  </si>
  <si>
    <t>Fuel Cost (at £0.673)</t>
  </si>
  <si>
    <t>Takeoff</t>
  </si>
  <si>
    <t>Parked/Other</t>
  </si>
  <si>
    <t>Cargo or Pax (C or P)</t>
  </si>
  <si>
    <t>Range (NMI)</t>
  </si>
  <si>
    <t>Fuel Usage</t>
  </si>
  <si>
    <t>Number of needed Crew</t>
  </si>
  <si>
    <t>Number</t>
  </si>
  <si>
    <t>Hex</t>
  </si>
  <si>
    <t>146-300QR</t>
  </si>
  <si>
    <t>Tick = 0.03</t>
  </si>
  <si>
    <t>Number 
of Doors</t>
  </si>
  <si>
    <t>Number of Aisles</t>
  </si>
  <si>
    <t>Average Turnaround
Time (Secs)</t>
  </si>
  <si>
    <t>Calculations</t>
  </si>
  <si>
    <t>Pax Time (Secs)</t>
  </si>
  <si>
    <t>Full Time (Secs)</t>
  </si>
  <si>
    <t>Max Payload (kg)</t>
  </si>
  <si>
    <t>757 data</t>
  </si>
  <si>
    <t>load</t>
  </si>
  <si>
    <t>deplane</t>
  </si>
  <si>
    <t>cleaning</t>
  </si>
  <si>
    <t>Speed In Game</t>
  </si>
  <si>
    <t>F9</t>
  </si>
  <si>
    <t>FA</t>
  </si>
  <si>
    <t>FB</t>
  </si>
  <si>
    <t>FC</t>
  </si>
  <si>
    <t>FD</t>
  </si>
  <si>
    <t>FE</t>
  </si>
  <si>
    <t>FF</t>
  </si>
  <si>
    <t>Gallons US (g)</t>
  </si>
  <si>
    <t>To</t>
  </si>
  <si>
    <t>Litres (lt)</t>
  </si>
  <si>
    <t>Gallons UK (g)</t>
  </si>
  <si>
    <t>Gallons (g)</t>
  </si>
  <si>
    <t>Pounds (Lbs)</t>
  </si>
  <si>
    <t>Kilograms (Kg)</t>
  </si>
  <si>
    <t>Aviation Fuel Only</t>
  </si>
  <si>
    <t>Lbs</t>
  </si>
  <si>
    <t>Water</t>
  </si>
  <si>
    <t>Kgs</t>
  </si>
  <si>
    <t>km</t>
  </si>
  <si>
    <t>mi</t>
  </si>
  <si>
    <t>Miles (mi)</t>
  </si>
  <si>
    <t>Nautical Miles (nm)</t>
  </si>
  <si>
    <t>Kilometers (Km)</t>
  </si>
  <si>
    <t>kg</t>
  </si>
  <si>
    <t>miles</t>
  </si>
  <si>
    <t>mph</t>
  </si>
  <si>
    <t>kmh</t>
  </si>
  <si>
    <t>litres</t>
  </si>
  <si>
    <t>nm</t>
  </si>
  <si>
    <t>Alcohol</t>
  </si>
  <si>
    <t>Batteries</t>
  </si>
  <si>
    <t>Bauxite (Aluminium ore)</t>
  </si>
  <si>
    <t>Bricks</t>
  </si>
  <si>
    <t>Bubbles</t>
  </si>
  <si>
    <t>Building Materials</t>
  </si>
  <si>
    <t>Cement</t>
  </si>
  <si>
    <t>Ceramics</t>
  </si>
  <si>
    <t>Cereals</t>
  </si>
  <si>
    <t>Clay</t>
  </si>
  <si>
    <t>Coal</t>
  </si>
  <si>
    <t>Coffee</t>
  </si>
  <si>
    <t>Cola</t>
  </si>
  <si>
    <t>Copper</t>
  </si>
  <si>
    <t>Copper Ore</t>
  </si>
  <si>
    <t>Cotton Candy (Candyfloss)</t>
  </si>
  <si>
    <t>Diamonds</t>
  </si>
  <si>
    <t>Dyes</t>
  </si>
  <si>
    <t>Engineering Supplies</t>
  </si>
  <si>
    <t>Farm Supplies</t>
  </si>
  <si>
    <t>Fertiliser</t>
  </si>
  <si>
    <t>Fibre crops</t>
  </si>
  <si>
    <t>Fish</t>
  </si>
  <si>
    <t>Fizzy Drinks</t>
  </si>
  <si>
    <t>Food</t>
  </si>
  <si>
    <t>Fruit</t>
  </si>
  <si>
    <t>Fruit (and optionally Vegetables)</t>
  </si>
  <si>
    <t>Fuel</t>
  </si>
  <si>
    <t>Glass</t>
  </si>
  <si>
    <t>Gold</t>
  </si>
  <si>
    <t>Goods</t>
  </si>
  <si>
    <t>Grain</t>
  </si>
  <si>
    <t>Gravel / Ballast</t>
  </si>
  <si>
    <t>Iron Ore</t>
  </si>
  <si>
    <t>Lime stone</t>
  </si>
  <si>
    <t>Livestock</t>
  </si>
  <si>
    <t>Maize</t>
  </si>
  <si>
    <t>Manufacturing Supplies</t>
  </si>
  <si>
    <t>Milk</t>
  </si>
  <si>
    <t>Oil</t>
  </si>
  <si>
    <t>Oil seed</t>
  </si>
  <si>
    <t>Paper</t>
  </si>
  <si>
    <t>Passengers</t>
  </si>
  <si>
    <t>Petrol / Fuel Oil</t>
  </si>
  <si>
    <t>Plastic</t>
  </si>
  <si>
    <t>Potash</t>
  </si>
  <si>
    <t>Raw Sugar</t>
  </si>
  <si>
    <t>Recyclables</t>
  </si>
  <si>
    <t>Refined products</t>
  </si>
  <si>
    <t>Rubber</t>
  </si>
  <si>
    <t>Sand</t>
  </si>
  <si>
    <t>Scrap Metal</t>
  </si>
  <si>
    <t>Steel</t>
  </si>
  <si>
    <t>Sugar</t>
  </si>
  <si>
    <t>Sugar beet</t>
  </si>
  <si>
    <t>Sugarcane</t>
  </si>
  <si>
    <t>Sulphur</t>
  </si>
  <si>
    <t>Sweets (Candy)</t>
  </si>
  <si>
    <t>Toffee</t>
  </si>
  <si>
    <t>Tourists</t>
  </si>
  <si>
    <t>Toys</t>
  </si>
  <si>
    <t>Tropic Wood</t>
  </si>
  <si>
    <t>Valuables</t>
  </si>
  <si>
    <t>Vehicles</t>
  </si>
  <si>
    <t>Waste</t>
  </si>
  <si>
    <t>Wheat</t>
  </si>
  <si>
    <t>Wood</t>
  </si>
  <si>
    <t>Wood Products</t>
  </si>
  <si>
    <t>Wool</t>
  </si>
  <si>
    <t>BEER</t>
  </si>
  <si>
    <t>BATT</t>
  </si>
  <si>
    <t>AORE</t>
  </si>
  <si>
    <t>BRCK</t>
  </si>
  <si>
    <t>BUBL</t>
  </si>
  <si>
    <t>BDMT</t>
  </si>
  <si>
    <t>CMNT</t>
  </si>
  <si>
    <t>CERA</t>
  </si>
  <si>
    <t>CERE</t>
  </si>
  <si>
    <t>CLAY</t>
  </si>
  <si>
    <t>COAL</t>
  </si>
  <si>
    <t>JAVA</t>
  </si>
  <si>
    <t>COLA</t>
  </si>
  <si>
    <t>COPR</t>
  </si>
  <si>
    <t>CORE</t>
  </si>
  <si>
    <t>CTCD</t>
  </si>
  <si>
    <t>DIAM</t>
  </si>
  <si>
    <t>DYES</t>
  </si>
  <si>
    <t>ENSP</t>
  </si>
  <si>
    <t>FMSP</t>
  </si>
  <si>
    <t>FERT</t>
  </si>
  <si>
    <t>FICR</t>
  </si>
  <si>
    <t>FISH</t>
  </si>
  <si>
    <t>FZDR</t>
  </si>
  <si>
    <t>FOOD</t>
  </si>
  <si>
    <t>FRUT</t>
  </si>
  <si>
    <t>FRVG</t>
  </si>
  <si>
    <t>FUEL</t>
  </si>
  <si>
    <t>GLAS</t>
  </si>
  <si>
    <t>GOLD</t>
  </si>
  <si>
    <t>GOOD</t>
  </si>
  <si>
    <t>GRAI</t>
  </si>
  <si>
    <t>GRVL</t>
  </si>
  <si>
    <t>IORE</t>
  </si>
  <si>
    <t>LIME</t>
  </si>
  <si>
    <t>LVST</t>
  </si>
  <si>
    <t>MAIL</t>
  </si>
  <si>
    <t>MAIZ</t>
  </si>
  <si>
    <t>MNSP</t>
  </si>
  <si>
    <t>MILK</t>
  </si>
  <si>
    <t>OIL_</t>
  </si>
  <si>
    <t>OLSD</t>
  </si>
  <si>
    <t>PAPR</t>
  </si>
  <si>
    <t>PASS</t>
  </si>
  <si>
    <t>PETR</t>
  </si>
  <si>
    <t>PLST</t>
  </si>
  <si>
    <t>PLAS</t>
  </si>
  <si>
    <t>POTA</t>
  </si>
  <si>
    <t>RSGR</t>
  </si>
  <si>
    <t>RCYC</t>
  </si>
  <si>
    <t>RFPR</t>
  </si>
  <si>
    <t>RUBR</t>
  </si>
  <si>
    <t>SAND</t>
  </si>
  <si>
    <t>SCMT</t>
  </si>
  <si>
    <t>SCRP</t>
  </si>
  <si>
    <t>STEL</t>
  </si>
  <si>
    <t>SUGR</t>
  </si>
  <si>
    <t>SGBT</t>
  </si>
  <si>
    <t>SGCN</t>
  </si>
  <si>
    <t>SULP</t>
  </si>
  <si>
    <t>SWET</t>
  </si>
  <si>
    <t>TOFF</t>
  </si>
  <si>
    <t>TOUR</t>
  </si>
  <si>
    <t>TOYS</t>
  </si>
  <si>
    <t>TWOD</t>
  </si>
  <si>
    <t>VALU</t>
  </si>
  <si>
    <t>VEHI</t>
  </si>
  <si>
    <t>WSTE</t>
  </si>
  <si>
    <t>z</t>
  </si>
  <si>
    <t>WHEA</t>
  </si>
  <si>
    <t>WOOD</t>
  </si>
  <si>
    <t>WDPR</t>
  </si>
  <si>
    <t>WOOL</t>
  </si>
  <si>
    <t>Label</t>
  </si>
  <si>
    <t>Cargo Description</t>
  </si>
  <si>
    <t>Cargo classes</t>
  </si>
  <si>
    <t>Notes</t>
  </si>
  <si>
    <t>TTD Default Cargos</t>
  </si>
  <si>
    <t>These cargos are present when no NewGRF is used</t>
  </si>
  <si>
    <t>0064 Express, piece goods, liquids</t>
  </si>
  <si>
    <t>FIRS</t>
  </si>
  <si>
    <t>0020 Piece goods</t>
  </si>
  <si>
    <t>Toyland</t>
  </si>
  <si>
    <t>0010 Bulk</t>
  </si>
  <si>
    <t>ECS</t>
  </si>
  <si>
    <t>0220 Piece goods, covered/sheltered</t>
  </si>
  <si>
    <t>In FIRS: 0030 Bulk, piece goods</t>
  </si>
  <si>
    <t>0210 Bulk covered/sheltered</t>
  </si>
  <si>
    <t>0210 Bulk, covered/sheltered</t>
  </si>
  <si>
    <t>[1]</t>
  </si>
  <si>
    <t>0020 Piece Goods</t>
  </si>
  <si>
    <t>Units in FIRS are 'bags'</t>
  </si>
  <si>
    <t>0040 Liquid</t>
  </si>
  <si>
    <t>0008 Armoured</t>
  </si>
  <si>
    <t>Tropic; see also VALU, GOLD</t>
  </si>
  <si>
    <t>0060 Piece goods, liquids</t>
  </si>
  <si>
    <t>0024 Express, piece goods</t>
  </si>
  <si>
    <t>0030 Bulk, piece goods</t>
  </si>
  <si>
    <t>0084 Express, refrigerated</t>
  </si>
  <si>
    <t>0090 Bulk, refrigerated</t>
  </si>
  <si>
    <t>In FIRS: 00A4 Express, piece goods, refrigerated</t>
  </si>
  <si>
    <t>00A4 Express, piece goods, refrigerated</t>
  </si>
  <si>
    <t>Deprecated FIRS cargo. Replaced by FRUT for FIRS &gt; v1.3.0</t>
  </si>
  <si>
    <t>Use PETR for refined-oil fuel</t>
  </si>
  <si>
    <t>0420 Piece goods, oversized</t>
  </si>
  <si>
    <t>Arctic; see also VALU, DIAM</t>
  </si>
  <si>
    <t>0004 Express</t>
  </si>
  <si>
    <t>Temperate; see also WHEA, MAIZ, CERE</t>
  </si>
  <si>
    <t>0002 Mail</t>
  </si>
  <si>
    <t>Tropic; see also GRAI, WHEA, CERE</t>
  </si>
  <si>
    <t>0024 Piece Goods, express</t>
  </si>
  <si>
    <t>00C4 Express, liquid, refrigerated</t>
  </si>
  <si>
    <t>0001 Passengers</t>
  </si>
  <si>
    <t>Toyland; see also PLAS</t>
  </si>
  <si>
    <t>0060 Piece goods, liquid</t>
  </si>
  <si>
    <t>Deprecated in FIRS. See SGBT and SGCN</t>
  </si>
  <si>
    <t>0220 Piece Goods, covered</t>
  </si>
  <si>
    <t>1010 Bulk, non-pourable</t>
  </si>
  <si>
    <t>0010 Piece Goods</t>
  </si>
  <si>
    <t>Deprecated in FIRS, use SCMT instead</t>
  </si>
  <si>
    <t>Renamed "Metal" in FIRS.</t>
  </si>
  <si>
    <t>Toyland. In FIRS 0030 Bulk, Piece Goods</t>
  </si>
  <si>
    <t>not in tropical</t>
  </si>
  <si>
    <t>only tropical</t>
  </si>
  <si>
    <t>0005 Passengers, express</t>
  </si>
  <si>
    <t>formerly intended as a default cargo</t>
  </si>
  <si>
    <t>Temperate; see also GOLD, DIAM</t>
  </si>
  <si>
    <t>Deprecated in FIRS.</t>
  </si>
  <si>
    <t>Arctic; see also GRAI, MAIZ, CERE</t>
  </si>
  <si>
    <t>Unsuported on Freighter</t>
  </si>
  <si>
    <t>ERJ 145 LR</t>
  </si>
  <si>
    <t>ERJ 145 XR</t>
  </si>
  <si>
    <t>ERJ 145 (EP,EU, MP)</t>
  </si>
  <si>
    <t>A319neo</t>
  </si>
  <si>
    <t>A320neo</t>
  </si>
  <si>
    <t>A321neo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</si>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</sst>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00"/>
        <bgColor indexed="64"/>
      </patternFill>
    </fill>
    <fill>
      <patternFill patternType="solid">
        <fgColor rgb="FF1AD74C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medium">
        <color auto="1"/>
      </bottom>
      <diagonal/>
    </border>
    <border>
      <left/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B2B2B2"/>
      </left>
      <right/>
      <top style="thin">
        <color auto="1"/>
      </top>
      <bottom/>
      <diagonal/>
    </border>
    <border>
      <left style="thin">
        <color rgb="FFB2B2B2"/>
      </left>
      <right/>
      <top/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rgb="FFB2B2B2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9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3" fillId="3" borderId="1" xfId="2"/>
    <xf numFmtId="0" fontId="1" fillId="4" borderId="2" xfId="3"/>
    <xf numFmtId="0" fontId="1" fillId="4" borderId="2" xfId="3" applyAlignment="1">
      <alignment horizontal="center"/>
    </xf>
    <xf numFmtId="0" fontId="3" fillId="3" borderId="1" xfId="2" applyAlignment="1">
      <alignment horizontal="center" vertical="center"/>
    </xf>
    <xf numFmtId="0" fontId="4" fillId="3" borderId="3" xfId="4"/>
    <xf numFmtId="0" fontId="2" fillId="2" borderId="1" xfId="1" applyAlignment="1">
      <alignment horizontal="center" vertical="center"/>
    </xf>
    <xf numFmtId="0" fontId="2" fillId="2" borderId="1" xfId="1" applyNumberFormat="1"/>
    <xf numFmtId="0" fontId="0" fillId="4" borderId="2" xfId="3" applyFont="1" applyAlignment="1">
      <alignment horizontal="center" vertical="center"/>
    </xf>
    <xf numFmtId="0" fontId="4" fillId="3" borderId="3" xfId="4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2" fillId="2" borderId="6" xfId="1" applyBorder="1"/>
    <xf numFmtId="0" fontId="2" fillId="2" borderId="6" xfId="1" applyNumberFormat="1" applyBorder="1"/>
    <xf numFmtId="0" fontId="3" fillId="3" borderId="6" xfId="2" applyBorder="1"/>
    <xf numFmtId="0" fontId="4" fillId="3" borderId="11" xfId="4" applyBorder="1"/>
    <xf numFmtId="0" fontId="2" fillId="2" borderId="12" xfId="1" applyBorder="1" applyAlignment="1">
      <alignment horizontal="center" vertical="center" wrapText="1"/>
    </xf>
    <xf numFmtId="0" fontId="2" fillId="2" borderId="12" xfId="1" applyNumberFormat="1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/>
    </xf>
    <xf numFmtId="0" fontId="0" fillId="4" borderId="13" xfId="3" applyFont="1" applyBorder="1" applyAlignment="1">
      <alignment horizontal="center" vertical="center"/>
    </xf>
    <xf numFmtId="0" fontId="4" fillId="3" borderId="14" xfId="4" applyBorder="1" applyAlignment="1">
      <alignment horizontal="center" vertical="center"/>
    </xf>
    <xf numFmtId="0" fontId="1" fillId="4" borderId="13" xfId="3" applyBorder="1" applyAlignment="1">
      <alignment horizontal="center" vertical="center" wrapText="1"/>
    </xf>
    <xf numFmtId="0" fontId="4" fillId="3" borderId="14" xfId="4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3" borderId="11" xfId="4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7" fillId="0" borderId="0" xfId="5" applyAlignment="1">
      <alignment horizontal="center" vertical="center"/>
    </xf>
    <xf numFmtId="0" fontId="7" fillId="0" borderId="8" xfId="5" applyBorder="1" applyAlignment="1">
      <alignment horizontal="center" vertical="center"/>
    </xf>
    <xf numFmtId="0" fontId="7" fillId="0" borderId="0" xfId="5" applyFill="1" applyBorder="1"/>
    <xf numFmtId="0" fontId="7" fillId="0" borderId="0" xfId="5"/>
    <xf numFmtId="0" fontId="2" fillId="4" borderId="2" xfId="3" applyFont="1" applyAlignment="1">
      <alignment horizontal="center" vertical="center"/>
    </xf>
    <xf numFmtId="0" fontId="0" fillId="4" borderId="2" xfId="3" applyFont="1"/>
    <xf numFmtId="0" fontId="2" fillId="2" borderId="18" xfId="1" applyBorder="1" applyAlignment="1">
      <alignment horizontal="center" vertical="center" wrapText="1"/>
    </xf>
    <xf numFmtId="0" fontId="2" fillId="2" borderId="19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6" fillId="0" borderId="21" xfId="0" applyFont="1" applyFill="1" applyBorder="1"/>
    <xf numFmtId="0" fontId="6" fillId="0" borderId="21" xfId="0" applyFont="1" applyBorder="1"/>
    <xf numFmtId="0" fontId="6" fillId="0" borderId="21" xfId="0" applyFont="1" applyFill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/>
    <xf numFmtId="0" fontId="8" fillId="4" borderId="7" xfId="3" applyFont="1" applyBorder="1" applyAlignment="1">
      <alignment horizontal="center"/>
    </xf>
    <xf numFmtId="0" fontId="2" fillId="4" borderId="2" xfId="3" applyFont="1" applyAlignment="1">
      <alignment horizontal="center"/>
    </xf>
    <xf numFmtId="0" fontId="2" fillId="4" borderId="2" xfId="3" applyFont="1" applyAlignment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21" xfId="0" applyFont="1" applyBorder="1" applyProtection="1">
      <protection locked="0"/>
    </xf>
    <xf numFmtId="0" fontId="6" fillId="0" borderId="21" xfId="0" applyFont="1" applyFill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/>
    <xf numFmtId="0" fontId="2" fillId="4" borderId="2" xfId="3" applyFont="1" applyAlignment="1">
      <alignment horizontal="center" vertical="center"/>
    </xf>
    <xf numFmtId="0" fontId="3" fillId="3" borderId="6" xfId="2" applyBorder="1" applyAlignment="1">
      <alignment horizontal="center"/>
    </xf>
    <xf numFmtId="0" fontId="3" fillId="3" borderId="1" xfId="2" applyAlignment="1">
      <alignment horizontal="center"/>
    </xf>
    <xf numFmtId="0" fontId="0" fillId="4" borderId="15" xfId="3" applyFont="1" applyBorder="1"/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164" fontId="0" fillId="4" borderId="36" xfId="3" applyNumberFormat="1" applyFont="1" applyBorder="1" applyAlignment="1">
      <alignment horizontal="center"/>
    </xf>
    <xf numFmtId="164" fontId="2" fillId="2" borderId="6" xfId="1" applyNumberFormat="1" applyBorder="1" applyAlignment="1">
      <alignment horizontal="center" vertical="center"/>
    </xf>
    <xf numFmtId="0" fontId="2" fillId="2" borderId="20" xfId="1" applyBorder="1"/>
    <xf numFmtId="0" fontId="0" fillId="0" borderId="41" xfId="0" applyBorder="1"/>
    <xf numFmtId="0" fontId="0" fillId="0" borderId="22" xfId="0" applyBorder="1"/>
    <xf numFmtId="0" fontId="2" fillId="2" borderId="1" xfId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2" fillId="2" borderId="1" xfId="1" applyAlignment="1" applyProtection="1">
      <alignment horizontal="center" vertical="center" wrapText="1"/>
      <protection locked="0"/>
    </xf>
    <xf numFmtId="0" fontId="2" fillId="2" borderId="1" xfId="1" applyAlignment="1" applyProtection="1">
      <alignment horizontal="center" vertical="center" wrapText="1"/>
    </xf>
    <xf numFmtId="0" fontId="2" fillId="2" borderId="1" xfId="1" applyNumberFormat="1" applyAlignment="1" applyProtection="1">
      <alignment horizontal="center"/>
      <protection locked="0"/>
    </xf>
    <xf numFmtId="0" fontId="2" fillId="2" borderId="6" xfId="1" applyBorder="1" applyAlignment="1" applyProtection="1">
      <alignment horizontal="center" vertical="center"/>
      <protection locked="0"/>
    </xf>
    <xf numFmtId="0" fontId="2" fillId="2" borderId="6" xfId="1" applyBorder="1" applyAlignment="1" applyProtection="1">
      <alignment horizontal="center" vertical="center"/>
    </xf>
    <xf numFmtId="0" fontId="2" fillId="2" borderId="6" xfId="1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44" xfId="1" applyBorder="1" applyAlignment="1" applyProtection="1">
      <alignment horizontal="center" vertical="center"/>
    </xf>
    <xf numFmtId="0" fontId="2" fillId="2" borderId="44" xfId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 wrapText="1"/>
    </xf>
    <xf numFmtId="0" fontId="2" fillId="2" borderId="1" xfId="1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</xf>
    <xf numFmtId="0" fontId="2" fillId="2" borderId="12" xfId="1" applyBorder="1" applyAlignment="1" applyProtection="1">
      <alignment horizontal="center" vertical="center" wrapText="1"/>
      <protection locked="0"/>
    </xf>
    <xf numFmtId="0" fontId="2" fillId="2" borderId="20" xfId="1" applyBorder="1" applyAlignment="1">
      <alignment horizontal="right"/>
    </xf>
    <xf numFmtId="0" fontId="2" fillId="2" borderId="19" xfId="1" applyBorder="1" applyAlignment="1">
      <alignment horizontal="right"/>
    </xf>
    <xf numFmtId="0" fontId="2" fillId="4" borderId="10" xfId="3" applyFont="1" applyBorder="1" applyAlignment="1">
      <alignment horizontal="center" vertical="center"/>
    </xf>
    <xf numFmtId="0" fontId="0" fillId="0" borderId="0" xfId="0" applyAlignment="1" applyProtection="1">
      <alignment vertical="center" textRotation="255"/>
      <protection locked="0"/>
    </xf>
    <xf numFmtId="0" fontId="2" fillId="4" borderId="2" xfId="3" applyFont="1" applyAlignment="1">
      <alignment horizontal="center" vertical="center"/>
    </xf>
    <xf numFmtId="0" fontId="2" fillId="4" borderId="45" xfId="3" applyFont="1" applyBorder="1" applyAlignment="1">
      <alignment horizontal="center" vertical="center"/>
    </xf>
    <xf numFmtId="0" fontId="2" fillId="4" borderId="17" xfId="3" applyFont="1" applyBorder="1" applyAlignment="1">
      <alignment vertical="center"/>
    </xf>
    <xf numFmtId="0" fontId="2" fillId="4" borderId="2" xfId="3" applyFont="1" applyAlignment="1">
      <alignment vertical="center"/>
    </xf>
    <xf numFmtId="0" fontId="0" fillId="4" borderId="7" xfId="3" applyFont="1" applyBorder="1"/>
    <xf numFmtId="1" fontId="2" fillId="2" borderId="6" xfId="1" applyNumberFormat="1" applyBorder="1" applyAlignment="1" applyProtection="1">
      <alignment horizontal="center" vertical="center"/>
      <protection locked="0"/>
    </xf>
    <xf numFmtId="1" fontId="2" fillId="2" borderId="1" xfId="1" applyNumberFormat="1" applyAlignment="1" applyProtection="1">
      <alignment horizontal="center" vertical="center"/>
      <protection locked="0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7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6" borderId="0" xfId="7" applyFill="1" applyAlignment="1">
      <alignment vertical="center"/>
    </xf>
    <xf numFmtId="0" fontId="11" fillId="7" borderId="0" xfId="7" applyFill="1" applyAlignment="1">
      <alignment vertical="center"/>
    </xf>
    <xf numFmtId="0" fontId="11" fillId="0" borderId="0" xfId="7" applyAlignment="1">
      <alignment vertical="center"/>
    </xf>
    <xf numFmtId="0" fontId="7" fillId="0" borderId="0" xfId="0" applyFont="1" applyAlignment="1">
      <alignment vertical="center"/>
    </xf>
    <xf numFmtId="0" fontId="12" fillId="6" borderId="0" xfId="7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8" borderId="44" xfId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>
      <alignment vertical="center"/>
    </xf>
    <xf numFmtId="0" fontId="2" fillId="8" borderId="1" xfId="1" applyFill="1" applyBorder="1" applyAlignment="1" applyProtection="1">
      <alignment horizontal="center" vertical="center" wrapText="1"/>
      <protection locked="0"/>
    </xf>
    <xf numFmtId="0" fontId="2" fillId="8" borderId="12" xfId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2" fillId="8" borderId="12" xfId="3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vertical="center"/>
    </xf>
    <xf numFmtId="2" fontId="7" fillId="8" borderId="12" xfId="0" applyNumberFormat="1" applyFont="1" applyFill="1" applyBorder="1"/>
    <xf numFmtId="2" fontId="0" fillId="8" borderId="12" xfId="0" applyNumberFormat="1" applyFill="1" applyBorder="1"/>
    <xf numFmtId="0" fontId="0" fillId="8" borderId="48" xfId="0" applyFill="1" applyBorder="1"/>
    <xf numFmtId="0" fontId="0" fillId="8" borderId="50" xfId="0" applyFill="1" applyBorder="1"/>
    <xf numFmtId="0" fontId="5" fillId="8" borderId="6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/>
    </xf>
    <xf numFmtId="0" fontId="5" fillId="8" borderId="50" xfId="0" applyFont="1" applyFill="1" applyBorder="1"/>
    <xf numFmtId="1" fontId="5" fillId="8" borderId="51" xfId="0" applyNumberFormat="1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2" fillId="4" borderId="2" xfId="3" applyFont="1" applyAlignment="1">
      <alignment horizontal="center" vertical="center" wrapText="1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5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textRotation="90"/>
    </xf>
    <xf numFmtId="0" fontId="2" fillId="4" borderId="23" xfId="3" applyFont="1" applyBorder="1" applyAlignment="1">
      <alignment horizontal="center" vertical="center" textRotation="90"/>
    </xf>
    <xf numFmtId="0" fontId="2" fillId="4" borderId="10" xfId="3" applyFont="1" applyBorder="1" applyAlignment="1">
      <alignment horizontal="center" vertical="center" textRotation="90"/>
    </xf>
    <xf numFmtId="0" fontId="2" fillId="4" borderId="17" xfId="3" applyFont="1" applyBorder="1" applyAlignment="1">
      <alignment horizontal="center" vertical="center"/>
    </xf>
    <xf numFmtId="0" fontId="9" fillId="5" borderId="0" xfId="6" applyAlignment="1">
      <alignment horizontal="center"/>
    </xf>
    <xf numFmtId="0" fontId="0" fillId="0" borderId="0" xfId="0" applyAlignment="1">
      <alignment horizontal="center"/>
    </xf>
    <xf numFmtId="0" fontId="2" fillId="2" borderId="24" xfId="1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7" xfId="1" applyBorder="1" applyAlignment="1">
      <alignment horizontal="center" wrapText="1"/>
    </xf>
    <xf numFmtId="0" fontId="2" fillId="2" borderId="38" xfId="1" applyBorder="1" applyAlignment="1">
      <alignment horizontal="center" wrapText="1"/>
    </xf>
    <xf numFmtId="0" fontId="2" fillId="2" borderId="28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4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42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4" borderId="31" xfId="3" applyFont="1" applyBorder="1" applyAlignment="1">
      <alignment horizontal="center" vertical="center"/>
    </xf>
    <xf numFmtId="0" fontId="0" fillId="4" borderId="32" xfId="3" applyFont="1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3" fillId="3" borderId="30" xfId="2" applyBorder="1" applyAlignment="1">
      <alignment horizontal="center" vertical="center"/>
    </xf>
    <xf numFmtId="0" fontId="3" fillId="3" borderId="33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3" fillId="3" borderId="1" xfId="2" applyBorder="1" applyAlignment="1">
      <alignment horizontal="center" wrapText="1"/>
    </xf>
    <xf numFmtId="0" fontId="3" fillId="3" borderId="12" xfId="2" applyBorder="1" applyAlignment="1">
      <alignment horizontal="center"/>
    </xf>
    <xf numFmtId="0" fontId="0" fillId="4" borderId="34" xfId="3" applyFont="1" applyBorder="1" applyAlignment="1">
      <alignment horizontal="center" wrapText="1"/>
    </xf>
    <xf numFmtId="0" fontId="0" fillId="4" borderId="35" xfId="3" applyFont="1" applyBorder="1" applyAlignment="1">
      <alignment horizontal="center" wrapText="1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47" xfId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textRotation="90" wrapText="1"/>
      <protection locked="0"/>
    </xf>
  </cellXfs>
  <cellStyles count="96">
    <cellStyle name="Berekening" xfId="2" builtinId="22"/>
    <cellStyle name="Gevolgde hyperlink" xfId="84" builtinId="9" hidden="1"/>
    <cellStyle name="Gevolgde hyperlink" xfId="80" builtinId="9" hidden="1"/>
    <cellStyle name="Gevolgde hyperlink" xfId="76" builtinId="9" hidden="1"/>
    <cellStyle name="Gevolgde hyperlink" xfId="72" builtinId="9" hidden="1"/>
    <cellStyle name="Gevolgde hyperlink" xfId="68" builtinId="9" hidden="1"/>
    <cellStyle name="Gevolgde hyperlink" xfId="64" builtinId="9" hidden="1"/>
    <cellStyle name="Gevolgde hyperlink" xfId="60" builtinId="9" hidden="1"/>
    <cellStyle name="Gevolgde hyperlink" xfId="56" builtinId="9" hidden="1"/>
    <cellStyle name="Gevolgde hyperlink" xfId="52" builtinId="9" hidden="1"/>
    <cellStyle name="Gevolgde hyperlink" xfId="48" builtinId="9" hidden="1"/>
    <cellStyle name="Gevolgde hyperlink" xfId="44" builtinId="9" hidden="1"/>
    <cellStyle name="Gevolgde hyperlink" xfId="40" builtinId="9" hidden="1"/>
    <cellStyle name="Gevolgde hyperlink" xfId="20" builtinId="9" hidden="1"/>
    <cellStyle name="Gevolgde hyperlink" xfId="23" builtinId="9" hidden="1"/>
    <cellStyle name="Gevolgde hyperlink" xfId="25" builtinId="9" hidden="1"/>
    <cellStyle name="Gevolgde hyperlink" xfId="28" builtinId="9" hidden="1"/>
    <cellStyle name="Gevolgde hyperlink" xfId="31" builtinId="9" hidden="1"/>
    <cellStyle name="Gevolgde hyperlink" xfId="33" builtinId="9" hidden="1"/>
    <cellStyle name="Gevolgde hyperlink" xfId="36" builtinId="9" hidden="1"/>
    <cellStyle name="Gevolgde hyperlink" xfId="39" builtinId="9" hidden="1"/>
    <cellStyle name="Gevolgde hyperlink" xfId="34" builtinId="9" hidden="1"/>
    <cellStyle name="Gevolgde hyperlink" xfId="26" builtinId="9" hidden="1"/>
    <cellStyle name="Gevolgde hyperlink" xfId="18" builtinId="9" hidden="1"/>
    <cellStyle name="Gevolgde hyperlink" xfId="13" builtinId="9" hidden="1"/>
    <cellStyle name="Gevolgde hyperlink" xfId="16" builtinId="9" hidden="1"/>
    <cellStyle name="Gevolgde hyperlink" xfId="14" builtinId="9" hidden="1"/>
    <cellStyle name="Gevolgde hyperlink" xfId="11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7" builtinId="9" hidden="1"/>
    <cellStyle name="Gevolgde hyperlink" xfId="15" builtinId="9" hidden="1"/>
    <cellStyle name="Gevolgde hyperlink" xfId="12" builtinId="9" hidden="1"/>
    <cellStyle name="Gevolgde hyperlink" xfId="22" builtinId="9" hidden="1"/>
    <cellStyle name="Gevolgde hyperlink" xfId="30" builtinId="9" hidden="1"/>
    <cellStyle name="Gevolgde hyperlink" xfId="38" builtinId="9" hidden="1"/>
    <cellStyle name="Gevolgde hyperlink" xfId="37" builtinId="9" hidden="1"/>
    <cellStyle name="Gevolgde hyperlink" xfId="35" builtinId="9" hidden="1"/>
    <cellStyle name="Gevolgde hyperlink" xfId="32" builtinId="9" hidden="1"/>
    <cellStyle name="Gevolgde hyperlink" xfId="29" builtinId="9" hidden="1"/>
    <cellStyle name="Gevolgde hyperlink" xfId="27" builtinId="9" hidden="1"/>
    <cellStyle name="Gevolgde hyperlink" xfId="24" builtinId="9" hidden="1"/>
    <cellStyle name="Gevolgde hyperlink" xfId="21" builtinId="9" hidden="1"/>
    <cellStyle name="Gevolgde hyperlink" xfId="19" builtinId="9" hidden="1"/>
    <cellStyle name="Gevolgde hyperlink" xfId="42" builtinId="9" hidden="1"/>
    <cellStyle name="Gevolgde hyperlink" xfId="46" builtinId="9" hidden="1"/>
    <cellStyle name="Gevolgde hyperlink" xfId="50" builtinId="9" hidden="1"/>
    <cellStyle name="Gevolgde hyperlink" xfId="54" builtinId="9" hidden="1"/>
    <cellStyle name="Gevolgde hyperlink" xfId="58" builtinId="9" hidden="1"/>
    <cellStyle name="Gevolgde hyperlink" xfId="62" builtinId="9" hidden="1"/>
    <cellStyle name="Gevolgde hyperlink" xfId="66" builtinId="9" hidden="1"/>
    <cellStyle name="Gevolgde hyperlink" xfId="70" builtinId="9" hidden="1"/>
    <cellStyle name="Gevolgde hyperlink" xfId="74" builtinId="9" hidden="1"/>
    <cellStyle name="Gevolgde hyperlink" xfId="78" builtinId="9" hidden="1"/>
    <cellStyle name="Gevolgde hyperlink" xfId="82" builtinId="9" hidden="1"/>
    <cellStyle name="Gevolgde hyperlink" xfId="86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5" builtinId="9" hidden="1"/>
    <cellStyle name="Gevolgde hyperlink" xfId="94" builtinId="9" hidden="1"/>
    <cellStyle name="Gevolgde hyperlink" xfId="92" builtinId="9" hidden="1"/>
    <cellStyle name="Gevolgde hyperlink" xfId="88" builtinId="9" hidden="1"/>
    <cellStyle name="Gevolgde hyperlink" xfId="90" builtinId="9" hidden="1"/>
    <cellStyle name="Gevolgde hyperlink" xfId="93" builtinId="9" hidden="1"/>
    <cellStyle name="Gevolgde hyperlink" xfId="85" builtinId="9" hidden="1"/>
    <cellStyle name="Gevolgde hyperlink" xfId="77" builtinId="9" hidden="1"/>
    <cellStyle name="Gevolgde hyperlink" xfId="69" builtinId="9" hidden="1"/>
    <cellStyle name="Gevolgde hyperlink" xfId="61" builtinId="9" hidden="1"/>
    <cellStyle name="Gevolgde hyperlink" xfId="49" builtinId="9" hidden="1"/>
    <cellStyle name="Gevolgde hyperlink" xfId="51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53" builtinId="9" hidden="1"/>
    <cellStyle name="Gevolgde hyperlink" xfId="45" builtinId="9" hidden="1"/>
    <cellStyle name="Gevolgde hyperlink" xfId="47" builtinId="9" hidden="1"/>
    <cellStyle name="Gevolgde hyperlink" xfId="43" builtinId="9" hidden="1"/>
    <cellStyle name="Gevolgde hyperlink" xfId="41" builtinId="9" hidden="1"/>
    <cellStyle name="Hyperlink" xfId="7" builtinId="8"/>
    <cellStyle name="Invoer" xfId="1" builtinId="20"/>
    <cellStyle name="Neutraal" xfId="6" builtinId="28"/>
    <cellStyle name="Notitie" xfId="3" builtinId="10"/>
    <cellStyle name="Standaard" xfId="0" builtinId="0"/>
    <cellStyle name="Uitvoer" xfId="4" builtinId="21"/>
    <cellStyle name="Waarschuwingstekst" xfId="5" builtinId="11"/>
  </cellStyles>
  <dxfs count="13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t-wiki.net/wiki/FIRS" TargetMode="External"/><Relationship Id="rId18" Type="http://schemas.openxmlformats.org/officeDocument/2006/relationships/hyperlink" Target="http://www.tt-wiki.net/wiki/FIRS" TargetMode="External"/><Relationship Id="rId26" Type="http://schemas.openxmlformats.org/officeDocument/2006/relationships/hyperlink" Target="http://www.tt-wiki.net/wiki/ECS" TargetMode="External"/><Relationship Id="rId39" Type="http://schemas.openxmlformats.org/officeDocument/2006/relationships/hyperlink" Target="http://www.tt-wiki.net/wiki/ECS" TargetMode="External"/><Relationship Id="rId21" Type="http://schemas.openxmlformats.org/officeDocument/2006/relationships/hyperlink" Target="http://www.tt-wiki.net/wiki/ECS" TargetMode="External"/><Relationship Id="rId34" Type="http://schemas.openxmlformats.org/officeDocument/2006/relationships/hyperlink" Target="http://www.tt-wiki.net/wiki/FIRS" TargetMode="External"/><Relationship Id="rId42" Type="http://schemas.openxmlformats.org/officeDocument/2006/relationships/hyperlink" Target="http://www.tt-wiki.net/wiki/ECS" TargetMode="External"/><Relationship Id="rId47" Type="http://schemas.openxmlformats.org/officeDocument/2006/relationships/hyperlink" Target="http://www.tt-wiki.net/wiki/ECS" TargetMode="External"/><Relationship Id="rId50" Type="http://schemas.openxmlformats.org/officeDocument/2006/relationships/hyperlink" Target="http://newgrf-specs.tt-wiki.net/wiki/CargoTypes" TargetMode="External"/><Relationship Id="rId55" Type="http://schemas.openxmlformats.org/officeDocument/2006/relationships/hyperlink" Target="http://www.tt-wiki.net/wiki/FIRS" TargetMode="External"/><Relationship Id="rId63" Type="http://schemas.openxmlformats.org/officeDocument/2006/relationships/hyperlink" Target="http://newgrf-specs.tt-wiki.net/wiki/CargoTypes" TargetMode="External"/><Relationship Id="rId68" Type="http://schemas.openxmlformats.org/officeDocument/2006/relationships/hyperlink" Target="http://newgrf-specs.tt-wiki.net/wiki/CargoTypes" TargetMode="External"/><Relationship Id="rId76" Type="http://schemas.openxmlformats.org/officeDocument/2006/relationships/hyperlink" Target="http://www.tt-wiki.net/wiki/FIRS" TargetMode="External"/><Relationship Id="rId84" Type="http://schemas.openxmlformats.org/officeDocument/2006/relationships/hyperlink" Target="http://www.tt-wiki.net/wiki/FIRS" TargetMode="External"/><Relationship Id="rId7" Type="http://schemas.openxmlformats.org/officeDocument/2006/relationships/hyperlink" Target="http://www.tt-wiki.net/wiki/FIRS" TargetMode="External"/><Relationship Id="rId71" Type="http://schemas.openxmlformats.org/officeDocument/2006/relationships/hyperlink" Target="http://www.tt-wiki.net/wiki/FIRS" TargetMode="External"/><Relationship Id="rId2" Type="http://schemas.openxmlformats.org/officeDocument/2006/relationships/hyperlink" Target="http://www.tt-wiki.net/wiki/ECS" TargetMode="External"/><Relationship Id="rId16" Type="http://schemas.openxmlformats.org/officeDocument/2006/relationships/hyperlink" Target="http://www.tt-wiki.net/wiki/FIRS" TargetMode="External"/><Relationship Id="rId29" Type="http://schemas.openxmlformats.org/officeDocument/2006/relationships/hyperlink" Target="http://www.tt-wiki.net/wiki/FIRS" TargetMode="External"/><Relationship Id="rId11" Type="http://schemas.openxmlformats.org/officeDocument/2006/relationships/hyperlink" Target="http://www.tt-wiki.net/wiki/FIRS" TargetMode="External"/><Relationship Id="rId24" Type="http://schemas.openxmlformats.org/officeDocument/2006/relationships/hyperlink" Target="http://www.tt-wiki.net/wiki/FIRS" TargetMode="External"/><Relationship Id="rId32" Type="http://schemas.openxmlformats.org/officeDocument/2006/relationships/hyperlink" Target="http://www.tt-wiki.net/wiki/ECS" TargetMode="External"/><Relationship Id="rId37" Type="http://schemas.openxmlformats.org/officeDocument/2006/relationships/hyperlink" Target="http://www.tt-wiki.net/wiki/FIRS" TargetMode="External"/><Relationship Id="rId40" Type="http://schemas.openxmlformats.org/officeDocument/2006/relationships/hyperlink" Target="http://www.tt-wiki.net/wiki/FIRS" TargetMode="External"/><Relationship Id="rId45" Type="http://schemas.openxmlformats.org/officeDocument/2006/relationships/hyperlink" Target="http://www.tt-wiki.net/wiki/FIRS" TargetMode="External"/><Relationship Id="rId53" Type="http://schemas.openxmlformats.org/officeDocument/2006/relationships/hyperlink" Target="http://www.tt-wiki.net/wiki/ECS" TargetMode="External"/><Relationship Id="rId58" Type="http://schemas.openxmlformats.org/officeDocument/2006/relationships/hyperlink" Target="http://www.tt-wiki.net/wiki/FIRS" TargetMode="External"/><Relationship Id="rId66" Type="http://schemas.openxmlformats.org/officeDocument/2006/relationships/hyperlink" Target="http://www.tt-wiki.net/wiki/ECS" TargetMode="External"/><Relationship Id="rId74" Type="http://schemas.openxmlformats.org/officeDocument/2006/relationships/hyperlink" Target="http://www.tt-wiki.net/wiki/FIRS" TargetMode="External"/><Relationship Id="rId79" Type="http://schemas.openxmlformats.org/officeDocument/2006/relationships/hyperlink" Target="http://www.tt-wiki.net/wiki/ECS" TargetMode="External"/><Relationship Id="rId5" Type="http://schemas.openxmlformats.org/officeDocument/2006/relationships/hyperlink" Target="http://www.tt-wiki.net/wiki/FIRS" TargetMode="External"/><Relationship Id="rId61" Type="http://schemas.openxmlformats.org/officeDocument/2006/relationships/hyperlink" Target="http://www.tt-wiki.net/wiki/FIRS" TargetMode="External"/><Relationship Id="rId82" Type="http://schemas.openxmlformats.org/officeDocument/2006/relationships/hyperlink" Target="http://www.tt-wiki.net/wiki/FIRS" TargetMode="External"/><Relationship Id="rId19" Type="http://schemas.openxmlformats.org/officeDocument/2006/relationships/hyperlink" Target="http://www.tt-wiki.net/wiki/ECS" TargetMode="External"/><Relationship Id="rId4" Type="http://schemas.openxmlformats.org/officeDocument/2006/relationships/hyperlink" Target="http://www.tt-wiki.net/wiki/ECS" TargetMode="External"/><Relationship Id="rId9" Type="http://schemas.openxmlformats.org/officeDocument/2006/relationships/hyperlink" Target="http://www.tt-wiki.net/wiki/FIRS" TargetMode="External"/><Relationship Id="rId14" Type="http://schemas.openxmlformats.org/officeDocument/2006/relationships/hyperlink" Target="http://www.tt-wiki.net/wiki/FIRS" TargetMode="External"/><Relationship Id="rId22" Type="http://schemas.openxmlformats.org/officeDocument/2006/relationships/hyperlink" Target="http://www.tt-wiki.net/wiki/ECS" TargetMode="External"/><Relationship Id="rId27" Type="http://schemas.openxmlformats.org/officeDocument/2006/relationships/hyperlink" Target="http://www.tt-wiki.net/wiki/FIRS" TargetMode="External"/><Relationship Id="rId30" Type="http://schemas.openxmlformats.org/officeDocument/2006/relationships/hyperlink" Target="http://www.tt-wiki.net/wiki/ECS" TargetMode="External"/><Relationship Id="rId35" Type="http://schemas.openxmlformats.org/officeDocument/2006/relationships/hyperlink" Target="http://www.tt-wiki.net/wiki/FIRS" TargetMode="External"/><Relationship Id="rId43" Type="http://schemas.openxmlformats.org/officeDocument/2006/relationships/hyperlink" Target="http://www.tt-wiki.net/wiki/ECS" TargetMode="External"/><Relationship Id="rId48" Type="http://schemas.openxmlformats.org/officeDocument/2006/relationships/hyperlink" Target="http://www.tt-wiki.net/wiki/FIRS" TargetMode="External"/><Relationship Id="rId56" Type="http://schemas.openxmlformats.org/officeDocument/2006/relationships/hyperlink" Target="http://www.tt-wiki.net/wiki/ECS" TargetMode="External"/><Relationship Id="rId64" Type="http://schemas.openxmlformats.org/officeDocument/2006/relationships/hyperlink" Target="http://www.tt-wiki.net/wiki/ECS" TargetMode="External"/><Relationship Id="rId69" Type="http://schemas.openxmlformats.org/officeDocument/2006/relationships/hyperlink" Target="http://www.tt-wiki.net/wiki/FIRS" TargetMode="External"/><Relationship Id="rId77" Type="http://schemas.openxmlformats.org/officeDocument/2006/relationships/hyperlink" Target="http://www.tt-wiki.net/wiki/ECS" TargetMode="External"/><Relationship Id="rId8" Type="http://schemas.openxmlformats.org/officeDocument/2006/relationships/hyperlink" Target="http://www.tt-wiki.net/wiki/ECS" TargetMode="External"/><Relationship Id="rId51" Type="http://schemas.openxmlformats.org/officeDocument/2006/relationships/hyperlink" Target="http://www.tt-wiki.net/wiki/ECS" TargetMode="External"/><Relationship Id="rId72" Type="http://schemas.openxmlformats.org/officeDocument/2006/relationships/hyperlink" Target="http://www.tt-wiki.net/wiki/ECS" TargetMode="External"/><Relationship Id="rId80" Type="http://schemas.openxmlformats.org/officeDocument/2006/relationships/hyperlink" Target="http://www.tt-wiki.net/wiki/ECS" TargetMode="External"/><Relationship Id="rId85" Type="http://schemas.openxmlformats.org/officeDocument/2006/relationships/hyperlink" Target="http://newgrf-specs.tt-wiki.net/wiki/CargoTypes" TargetMode="External"/><Relationship Id="rId3" Type="http://schemas.openxmlformats.org/officeDocument/2006/relationships/hyperlink" Target="http://www.tt-wiki.net/wiki/FIRS" TargetMode="External"/><Relationship Id="rId12" Type="http://schemas.openxmlformats.org/officeDocument/2006/relationships/hyperlink" Target="http://www.tt-wiki.net/wiki/ECS" TargetMode="External"/><Relationship Id="rId17" Type="http://schemas.openxmlformats.org/officeDocument/2006/relationships/hyperlink" Target="http://www.tt-wiki.net/wiki/ECS" TargetMode="External"/><Relationship Id="rId25" Type="http://schemas.openxmlformats.org/officeDocument/2006/relationships/hyperlink" Target="http://www.tt-wiki.net/wiki/ECS" TargetMode="External"/><Relationship Id="rId33" Type="http://schemas.openxmlformats.org/officeDocument/2006/relationships/hyperlink" Target="http://www.tt-wiki.net/wiki/ECS" TargetMode="External"/><Relationship Id="rId38" Type="http://schemas.openxmlformats.org/officeDocument/2006/relationships/hyperlink" Target="http://www.tt-wiki.net/wiki/FIRS" TargetMode="External"/><Relationship Id="rId46" Type="http://schemas.openxmlformats.org/officeDocument/2006/relationships/hyperlink" Target="http://www.tt-wiki.net/wiki/ECS" TargetMode="External"/><Relationship Id="rId59" Type="http://schemas.openxmlformats.org/officeDocument/2006/relationships/hyperlink" Target="http://www.tt-wiki.net/wiki/ECS" TargetMode="External"/><Relationship Id="rId67" Type="http://schemas.openxmlformats.org/officeDocument/2006/relationships/hyperlink" Target="http://www.tt-wiki.net/wiki/ECS" TargetMode="External"/><Relationship Id="rId20" Type="http://schemas.openxmlformats.org/officeDocument/2006/relationships/hyperlink" Target="http://www.tt-wiki.net/wiki/FIRS" TargetMode="External"/><Relationship Id="rId41" Type="http://schemas.openxmlformats.org/officeDocument/2006/relationships/hyperlink" Target="http://www.tt-wiki.net/wiki/ECS" TargetMode="External"/><Relationship Id="rId54" Type="http://schemas.openxmlformats.org/officeDocument/2006/relationships/hyperlink" Target="http://www.tt-wiki.net/wiki/FIRS" TargetMode="External"/><Relationship Id="rId62" Type="http://schemas.openxmlformats.org/officeDocument/2006/relationships/hyperlink" Target="http://www.tt-wiki.net/wiki/ECS" TargetMode="External"/><Relationship Id="rId70" Type="http://schemas.openxmlformats.org/officeDocument/2006/relationships/hyperlink" Target="http://www.tt-wiki.net/wiki/ECS" TargetMode="External"/><Relationship Id="rId75" Type="http://schemas.openxmlformats.org/officeDocument/2006/relationships/hyperlink" Target="http://www.tt-wiki.net/wiki/FIRS" TargetMode="External"/><Relationship Id="rId83" Type="http://schemas.openxmlformats.org/officeDocument/2006/relationships/hyperlink" Target="http://www.tt-wiki.net/wiki/ECS" TargetMode="External"/><Relationship Id="rId1" Type="http://schemas.openxmlformats.org/officeDocument/2006/relationships/hyperlink" Target="http://newgrf-specs.tt-wiki.net/wiki/Action0Cargos" TargetMode="External"/><Relationship Id="rId6" Type="http://schemas.openxmlformats.org/officeDocument/2006/relationships/hyperlink" Target="http://www.tt-wiki.net/wiki/ECS" TargetMode="External"/><Relationship Id="rId15" Type="http://schemas.openxmlformats.org/officeDocument/2006/relationships/hyperlink" Target="http://www.tt-wiki.net/wiki/ECS" TargetMode="External"/><Relationship Id="rId23" Type="http://schemas.openxmlformats.org/officeDocument/2006/relationships/hyperlink" Target="http://www.tt-wiki.net/wiki/ECS" TargetMode="External"/><Relationship Id="rId28" Type="http://schemas.openxmlformats.org/officeDocument/2006/relationships/hyperlink" Target="http://www.tt-wiki.net/wiki/ECS" TargetMode="External"/><Relationship Id="rId36" Type="http://schemas.openxmlformats.org/officeDocument/2006/relationships/hyperlink" Target="http://www.tt-wiki.net/wiki/ECS" TargetMode="External"/><Relationship Id="rId49" Type="http://schemas.openxmlformats.org/officeDocument/2006/relationships/hyperlink" Target="http://www.tt-wiki.net/wiki/ECS" TargetMode="External"/><Relationship Id="rId57" Type="http://schemas.openxmlformats.org/officeDocument/2006/relationships/hyperlink" Target="http://www.tt-wiki.net/wiki/FIRS" TargetMode="External"/><Relationship Id="rId10" Type="http://schemas.openxmlformats.org/officeDocument/2006/relationships/hyperlink" Target="http://www.tt-wiki.net/wiki/ECS" TargetMode="External"/><Relationship Id="rId31" Type="http://schemas.openxmlformats.org/officeDocument/2006/relationships/hyperlink" Target="http://www.tt-wiki.net/wiki/FIRS" TargetMode="External"/><Relationship Id="rId44" Type="http://schemas.openxmlformats.org/officeDocument/2006/relationships/hyperlink" Target="http://newgrf-specs.tt-wiki.net/wiki/CargoTypes" TargetMode="External"/><Relationship Id="rId52" Type="http://schemas.openxmlformats.org/officeDocument/2006/relationships/hyperlink" Target="http://www.tt-wiki.net/wiki/FIRS" TargetMode="External"/><Relationship Id="rId60" Type="http://schemas.openxmlformats.org/officeDocument/2006/relationships/hyperlink" Target="http://www.tt-wiki.net/wiki/FIRS" TargetMode="External"/><Relationship Id="rId65" Type="http://schemas.openxmlformats.org/officeDocument/2006/relationships/hyperlink" Target="http://www.tt-wiki.net/wiki/FIRS" TargetMode="External"/><Relationship Id="rId73" Type="http://schemas.openxmlformats.org/officeDocument/2006/relationships/hyperlink" Target="http://www.tt-wiki.net/wiki/FIRS" TargetMode="External"/><Relationship Id="rId78" Type="http://schemas.openxmlformats.org/officeDocument/2006/relationships/hyperlink" Target="http://newgrf-specs.tt-wiki.net/wiki/CargoTypes" TargetMode="External"/><Relationship Id="rId81" Type="http://schemas.openxmlformats.org/officeDocument/2006/relationships/hyperlink" Target="http://www.tt-wiki.net/wiki/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86"/>
  <sheetViews>
    <sheetView tabSelected="1" workbookViewId="0">
      <pane xSplit="2" ySplit="3" topLeftCell="C73" activePane="bottomRight" state="frozen"/>
      <selection pane="topRight" activeCell="B1" sqref="B1"/>
      <selection pane="bottomLeft" activeCell="A4" sqref="A4"/>
      <selection pane="bottomRight" activeCell="E92" sqref="E92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2.85546875" style="83" bestFit="1" customWidth="1"/>
    <col min="4" max="4" width="8.42578125" style="83" customWidth="1"/>
    <col min="5" max="5" width="8.42578125" style="83" bestFit="1" customWidth="1"/>
    <col min="6" max="6" width="6.42578125" style="84" customWidth="1"/>
    <col min="7" max="7" width="7.42578125" style="83" customWidth="1"/>
    <col min="8" max="8" width="10.85546875" style="85" customWidth="1"/>
    <col min="9" max="13" width="8.28515625" style="83" customWidth="1"/>
    <col min="14" max="14" width="5" style="83" bestFit="1" customWidth="1"/>
    <col min="15" max="15" width="5" style="84" bestFit="1" customWidth="1"/>
    <col min="16" max="16" width="13.42578125" style="83" bestFit="1" customWidth="1"/>
    <col min="17" max="17" width="13.42578125" style="83" customWidth="1"/>
    <col min="18" max="18" width="12.28515625" style="83" bestFit="1" customWidth="1"/>
    <col min="19" max="19" width="14.28515625" style="83" bestFit="1" customWidth="1"/>
    <col min="20" max="20" width="10.85546875" style="83" customWidth="1"/>
    <col min="21" max="21" width="7.140625" style="83" customWidth="1"/>
    <col min="22" max="23" width="6" style="83" customWidth="1"/>
    <col min="24" max="28" width="8.28515625" style="83" customWidth="1"/>
    <col min="29" max="36" width="8.85546875" style="61"/>
    <col min="37" max="16384" width="8.85546875" style="65"/>
  </cols>
  <sheetData>
    <row r="1" spans="1:28" s="94" customFormat="1" x14ac:dyDescent="0.25">
      <c r="B1" s="91"/>
      <c r="C1" s="155"/>
      <c r="D1" s="155"/>
      <c r="E1" s="155"/>
      <c r="F1" s="92"/>
      <c r="G1" s="155"/>
      <c r="H1" s="93"/>
      <c r="I1" s="155"/>
      <c r="J1" s="155"/>
      <c r="K1" s="155"/>
      <c r="L1" s="155"/>
      <c r="M1" s="155"/>
      <c r="N1" s="155"/>
      <c r="O1" s="92"/>
      <c r="P1" s="155"/>
      <c r="Q1" s="155"/>
      <c r="R1" s="155"/>
      <c r="S1" s="160" t="s">
        <v>0</v>
      </c>
      <c r="T1" s="160"/>
      <c r="U1" s="155"/>
      <c r="V1" s="155"/>
      <c r="W1" s="83"/>
      <c r="X1" s="155"/>
      <c r="Y1" s="155"/>
      <c r="Z1" s="155"/>
      <c r="AA1" s="155"/>
      <c r="AB1" s="155"/>
    </row>
    <row r="2" spans="1:28" s="98" customFormat="1" ht="30" customHeight="1" x14ac:dyDescent="0.25">
      <c r="B2" s="60" t="s">
        <v>1</v>
      </c>
      <c r="C2" s="154" t="s">
        <v>2</v>
      </c>
      <c r="D2" s="154" t="s">
        <v>3</v>
      </c>
      <c r="E2" s="154" t="s">
        <v>4</v>
      </c>
      <c r="F2" s="95" t="s">
        <v>5</v>
      </c>
      <c r="G2" s="154" t="s">
        <v>6</v>
      </c>
      <c r="H2" s="154" t="s">
        <v>7</v>
      </c>
      <c r="I2" s="159" t="s">
        <v>8</v>
      </c>
      <c r="J2" s="159"/>
      <c r="K2" s="159"/>
      <c r="L2" s="159"/>
      <c r="M2" s="159"/>
      <c r="N2" s="96" t="s">
        <v>9</v>
      </c>
      <c r="O2" s="97" t="s">
        <v>10</v>
      </c>
      <c r="P2" s="154" t="s">
        <v>11</v>
      </c>
      <c r="Q2" s="154" t="s">
        <v>12</v>
      </c>
      <c r="R2" s="154" t="s">
        <v>13</v>
      </c>
      <c r="S2" s="154" t="s">
        <v>14</v>
      </c>
      <c r="T2" s="154" t="s">
        <v>15</v>
      </c>
      <c r="U2" s="154" t="s">
        <v>16</v>
      </c>
      <c r="V2" s="154" t="s">
        <v>17</v>
      </c>
      <c r="W2" s="85" t="s">
        <v>18</v>
      </c>
      <c r="X2" s="159" t="s">
        <v>19</v>
      </c>
      <c r="Y2" s="159"/>
      <c r="Z2" s="159"/>
      <c r="AA2" s="159"/>
      <c r="AB2" s="159"/>
    </row>
    <row r="3" spans="1:28" s="63" customFormat="1" ht="15.75" thickBot="1" x14ac:dyDescent="0.3">
      <c r="B3" s="62"/>
      <c r="C3" s="99"/>
      <c r="D3" s="99"/>
      <c r="E3" s="99"/>
      <c r="F3" s="100"/>
      <c r="G3" s="99"/>
      <c r="H3" s="101"/>
      <c r="I3" s="99" t="s">
        <v>20</v>
      </c>
      <c r="J3" s="99" t="s">
        <v>21</v>
      </c>
      <c r="K3" s="99" t="s">
        <v>22</v>
      </c>
      <c r="L3" s="99" t="s">
        <v>23</v>
      </c>
      <c r="M3" s="99" t="s">
        <v>24</v>
      </c>
      <c r="N3" s="99"/>
      <c r="O3" s="100"/>
      <c r="P3" s="99" t="s">
        <v>25</v>
      </c>
      <c r="Q3" s="99"/>
      <c r="R3" s="99"/>
      <c r="S3" s="99" t="s">
        <v>26</v>
      </c>
      <c r="T3" s="99"/>
      <c r="U3" s="99"/>
      <c r="V3" s="99"/>
      <c r="W3" s="99"/>
      <c r="X3" s="99" t="s">
        <v>20</v>
      </c>
      <c r="Y3" s="99" t="s">
        <v>21</v>
      </c>
      <c r="Z3" s="99" t="s">
        <v>22</v>
      </c>
      <c r="AA3" s="99" t="s">
        <v>23</v>
      </c>
      <c r="AB3" s="99" t="s">
        <v>24</v>
      </c>
    </row>
    <row r="4" spans="1:28" x14ac:dyDescent="0.25">
      <c r="A4" s="161" t="s">
        <v>27</v>
      </c>
      <c r="B4" s="64" t="s">
        <v>28</v>
      </c>
      <c r="C4" s="88" t="s">
        <v>29</v>
      </c>
      <c r="D4" s="88">
        <v>1984</v>
      </c>
      <c r="E4" s="88">
        <v>2017</v>
      </c>
      <c r="F4" s="89">
        <f>E4-D4</f>
        <v>33</v>
      </c>
      <c r="G4" s="88">
        <v>11</v>
      </c>
      <c r="H4" s="90">
        <v>12</v>
      </c>
      <c r="I4" s="111">
        <f>X4*'(Converions)'!$D$13</f>
        <v>492.45926400000002</v>
      </c>
      <c r="J4" s="111">
        <f>Y4*'(Converions)'!$D$13</f>
        <v>244.62028800000002</v>
      </c>
      <c r="K4" s="111">
        <f>Z4*'(Converions)'!$D$13</f>
        <v>349.22764800000004</v>
      </c>
      <c r="L4" s="111">
        <f>AA4*'(Converions)'!$D$13</f>
        <v>336.35289600000004</v>
      </c>
      <c r="M4" s="111">
        <f>AB4*'(Converions)'!$D$13</f>
        <v>205.99603200000001</v>
      </c>
      <c r="N4" s="88">
        <v>48</v>
      </c>
      <c r="O4" s="89">
        <f>IF(N4="","0",IF(N4=0,IF(P4="Value","0",ROUND(P4/125,0)),ROUND(N4*0.1,0)))</f>
        <v>5</v>
      </c>
      <c r="P4" s="89" t="str">
        <f>IF(C4="P","-","Value")</f>
        <v>-</v>
      </c>
      <c r="Q4" s="89" t="str">
        <f>IF(C4="P","-","Value")</f>
        <v>-</v>
      </c>
      <c r="R4" s="88">
        <v>10285</v>
      </c>
      <c r="S4" s="88">
        <v>5600</v>
      </c>
      <c r="T4" s="88">
        <v>490</v>
      </c>
      <c r="U4" s="88">
        <v>2</v>
      </c>
      <c r="V4" s="88">
        <v>2</v>
      </c>
      <c r="W4" s="88">
        <v>1</v>
      </c>
      <c r="X4" s="88">
        <v>306</v>
      </c>
      <c r="Y4" s="88">
        <v>152</v>
      </c>
      <c r="Z4" s="88">
        <v>217</v>
      </c>
      <c r="AA4" s="88">
        <v>209</v>
      </c>
      <c r="AB4" s="88">
        <v>128</v>
      </c>
    </row>
    <row r="5" spans="1:28" x14ac:dyDescent="0.25">
      <c r="A5" s="162"/>
      <c r="B5" s="66" t="s">
        <v>30</v>
      </c>
      <c r="C5" s="83" t="s">
        <v>31</v>
      </c>
      <c r="D5" s="83">
        <v>1984</v>
      </c>
      <c r="E5" s="83">
        <v>2017</v>
      </c>
      <c r="F5" s="84">
        <f t="shared" ref="F5:F78" si="0">E5-D5</f>
        <v>33</v>
      </c>
      <c r="G5" s="83">
        <v>11</v>
      </c>
      <c r="H5" s="85">
        <v>13</v>
      </c>
      <c r="I5" s="111">
        <f>X5*'(Converions)'!$D$13</f>
        <v>492.45926400000002</v>
      </c>
      <c r="J5" s="111">
        <f>Y5*'(Converions)'!$D$13</f>
        <v>244.62028800000002</v>
      </c>
      <c r="K5" s="111">
        <f>Z5*'(Converions)'!$D$13</f>
        <v>349.22764800000004</v>
      </c>
      <c r="L5" s="111">
        <f>AA5*'(Converions)'!$D$13</f>
        <v>336.35289600000004</v>
      </c>
      <c r="M5" s="111">
        <f>AB5*'(Converions)'!$D$13</f>
        <v>205.99603200000001</v>
      </c>
      <c r="N5" s="83">
        <v>0</v>
      </c>
      <c r="O5" s="84">
        <f t="shared" ref="O5:O77" si="1">IF(N5="","0",IF(N5=0,IF(P5="Value","0",ROUND(P5/125,0)),ROUND(N5*0.1,0)))</f>
        <v>32</v>
      </c>
      <c r="P5" s="83">
        <v>4000</v>
      </c>
      <c r="Q5" s="89">
        <v>43.7</v>
      </c>
      <c r="R5" s="83">
        <v>10285</v>
      </c>
      <c r="S5" s="83">
        <v>5600</v>
      </c>
      <c r="T5" s="83">
        <v>490</v>
      </c>
      <c r="U5" s="83">
        <v>2</v>
      </c>
      <c r="V5" s="83">
        <v>1</v>
      </c>
      <c r="W5" s="83" t="s">
        <v>32</v>
      </c>
      <c r="X5" s="83">
        <v>306</v>
      </c>
      <c r="Y5" s="83">
        <v>152</v>
      </c>
      <c r="Z5" s="83">
        <v>217</v>
      </c>
      <c r="AA5" s="83">
        <v>209</v>
      </c>
      <c r="AB5" s="83">
        <v>128</v>
      </c>
    </row>
    <row r="6" spans="1:28" x14ac:dyDescent="0.25">
      <c r="A6" s="162"/>
      <c r="B6" s="67" t="s">
        <v>33</v>
      </c>
      <c r="C6" s="83" t="s">
        <v>29</v>
      </c>
      <c r="D6" s="83">
        <v>1995</v>
      </c>
      <c r="E6" s="83">
        <v>2020</v>
      </c>
      <c r="F6" s="84">
        <f t="shared" si="0"/>
        <v>25</v>
      </c>
      <c r="G6" s="83">
        <v>11</v>
      </c>
      <c r="H6" s="85">
        <v>15</v>
      </c>
      <c r="I6" s="111">
        <f>X6*'(Converions)'!$D$13</f>
        <v>563.2704</v>
      </c>
      <c r="J6" s="111">
        <f>Y6*'(Converions)'!$D$13</f>
        <v>244.62028800000002</v>
      </c>
      <c r="K6" s="111">
        <f>Z6*'(Converions)'!$D$13</f>
        <v>349.22764800000004</v>
      </c>
      <c r="L6" s="111">
        <f>AA6*'(Converions)'!$D$13</f>
        <v>336.35289600000004</v>
      </c>
      <c r="M6" s="111">
        <f>AB6*'(Converions)'!$D$13</f>
        <v>205.99603200000001</v>
      </c>
      <c r="N6" s="84">
        <f>((52-44)/2)+44</f>
        <v>48</v>
      </c>
      <c r="O6" s="84">
        <f t="shared" si="1"/>
        <v>5</v>
      </c>
      <c r="P6" s="84" t="str">
        <f>IF(C6="P","-","Value")</f>
        <v>-</v>
      </c>
      <c r="Q6" s="89" t="str">
        <f t="shared" ref="P6:Q72" si="2">IF(C6="P","-","Value")</f>
        <v>-</v>
      </c>
      <c r="R6" s="83">
        <v>18600</v>
      </c>
      <c r="S6" s="83">
        <v>5700</v>
      </c>
      <c r="T6" s="83">
        <v>840</v>
      </c>
      <c r="U6" s="83">
        <v>2</v>
      </c>
      <c r="V6" s="83">
        <v>2</v>
      </c>
      <c r="W6" s="83">
        <v>1</v>
      </c>
      <c r="X6" s="83">
        <v>350</v>
      </c>
      <c r="Y6" s="83">
        <v>152</v>
      </c>
      <c r="Z6" s="83">
        <v>217</v>
      </c>
      <c r="AA6" s="83">
        <v>209</v>
      </c>
      <c r="AB6" s="83">
        <v>128</v>
      </c>
    </row>
    <row r="7" spans="1:28" x14ac:dyDescent="0.25">
      <c r="A7" s="162"/>
      <c r="B7" s="67" t="s">
        <v>34</v>
      </c>
      <c r="C7" s="83" t="s">
        <v>29</v>
      </c>
      <c r="D7" s="83">
        <v>1988</v>
      </c>
      <c r="E7" s="83">
        <v>2021</v>
      </c>
      <c r="F7" s="84">
        <f t="shared" si="0"/>
        <v>33</v>
      </c>
      <c r="G7" s="83">
        <v>11</v>
      </c>
      <c r="H7" s="86">
        <f>ROUND(((($H$9-$H$6)/2)+H6),0)</f>
        <v>18</v>
      </c>
      <c r="I7" s="111">
        <f>X7*'(Converions)'!$D$13</f>
        <v>518.20876800000008</v>
      </c>
      <c r="J7" s="111">
        <f>Y7*'(Converions)'!$D$13</f>
        <v>257.49504000000002</v>
      </c>
      <c r="K7" s="111">
        <f>Z7*'(Converions)'!$D$13</f>
        <v>349.22764800000004</v>
      </c>
      <c r="L7" s="111">
        <f>AA7*'(Converions)'!$D$13</f>
        <v>362.10240000000005</v>
      </c>
      <c r="M7" s="111">
        <f>AB7*'(Converions)'!$D$13</f>
        <v>218.87078400000001</v>
      </c>
      <c r="N7" s="83">
        <v>74</v>
      </c>
      <c r="O7" s="84">
        <f t="shared" si="1"/>
        <v>7</v>
      </c>
      <c r="P7" s="84" t="str">
        <f>IF(C7="P","-","Value")</f>
        <v>-</v>
      </c>
      <c r="Q7" s="89" t="str">
        <f t="shared" si="2"/>
        <v>-</v>
      </c>
      <c r="R7" s="83">
        <v>21500</v>
      </c>
      <c r="S7" s="83">
        <v>5700</v>
      </c>
      <c r="T7" s="83">
        <v>872</v>
      </c>
      <c r="U7" s="83">
        <v>2</v>
      </c>
      <c r="V7" s="83">
        <v>2</v>
      </c>
      <c r="W7" s="83">
        <v>1</v>
      </c>
      <c r="X7" s="83">
        <v>322</v>
      </c>
      <c r="Y7" s="83">
        <v>160</v>
      </c>
      <c r="Z7" s="83">
        <v>217</v>
      </c>
      <c r="AA7" s="83">
        <v>225</v>
      </c>
      <c r="AB7" s="83">
        <v>136</v>
      </c>
    </row>
    <row r="8" spans="1:28" x14ac:dyDescent="0.25">
      <c r="A8" s="162"/>
      <c r="B8" s="64" t="s">
        <v>35</v>
      </c>
      <c r="C8" s="83" t="s">
        <v>31</v>
      </c>
      <c r="D8" s="83">
        <v>1991</v>
      </c>
      <c r="E8" s="83">
        <v>2024</v>
      </c>
      <c r="F8" s="84">
        <f t="shared" si="0"/>
        <v>33</v>
      </c>
      <c r="G8" s="83">
        <v>11</v>
      </c>
      <c r="H8" s="86">
        <f>ROUND(((($H$9-$H$6)/2)+H7),0)</f>
        <v>21</v>
      </c>
      <c r="I8" s="111">
        <f>X8*'(Converions)'!$D$13</f>
        <v>526.25548800000001</v>
      </c>
      <c r="J8" s="111">
        <f>Y8*'(Converions)'!$D$13</f>
        <v>257.49504000000002</v>
      </c>
      <c r="K8" s="111">
        <f>Z8*'(Converions)'!$D$13</f>
        <v>349.22764800000004</v>
      </c>
      <c r="L8" s="111">
        <f>AA8*'(Converions)'!$D$13</f>
        <v>362.10240000000005</v>
      </c>
      <c r="M8" s="111">
        <f>AB8*'(Converions)'!$D$13</f>
        <v>218.87078400000001</v>
      </c>
      <c r="N8" s="83">
        <v>0</v>
      </c>
      <c r="O8" s="84">
        <f t="shared" si="1"/>
        <v>66</v>
      </c>
      <c r="P8" s="83">
        <v>8200</v>
      </c>
      <c r="Q8" s="89">
        <v>58.1</v>
      </c>
      <c r="R8" s="83">
        <v>21500</v>
      </c>
      <c r="S8" s="83">
        <v>5700</v>
      </c>
      <c r="T8" s="83">
        <v>872</v>
      </c>
      <c r="U8" s="83">
        <v>2</v>
      </c>
      <c r="V8" s="83">
        <v>1</v>
      </c>
      <c r="W8" s="83" t="s">
        <v>32</v>
      </c>
      <c r="X8" s="83">
        <v>327</v>
      </c>
      <c r="Y8" s="83">
        <v>160</v>
      </c>
      <c r="Z8" s="83">
        <v>217</v>
      </c>
      <c r="AA8" s="83">
        <v>225</v>
      </c>
      <c r="AB8" s="83">
        <v>136</v>
      </c>
    </row>
    <row r="9" spans="1:28" x14ac:dyDescent="0.25">
      <c r="A9" s="162"/>
      <c r="B9" s="67" t="s">
        <v>36</v>
      </c>
      <c r="C9" s="83" t="s">
        <v>29</v>
      </c>
      <c r="D9" s="83">
        <v>1997</v>
      </c>
      <c r="E9" s="83">
        <v>2020</v>
      </c>
      <c r="F9" s="84">
        <f t="shared" si="0"/>
        <v>23</v>
      </c>
      <c r="G9" s="83">
        <v>11</v>
      </c>
      <c r="H9" s="85">
        <v>20</v>
      </c>
      <c r="I9" s="111">
        <f>X9*'(Converions)'!$D$13</f>
        <v>511.77139200000005</v>
      </c>
      <c r="J9" s="111">
        <f>Y9*'(Converions)'!$D$13</f>
        <v>257.49504000000002</v>
      </c>
      <c r="K9" s="111">
        <f>Z9*'(Converions)'!$D$13</f>
        <v>349.22764800000004</v>
      </c>
      <c r="L9" s="111">
        <f>AA9*'(Converions)'!$D$13</f>
        <v>374.97715200000005</v>
      </c>
      <c r="M9" s="111">
        <f>AB9*'(Converions)'!$D$13</f>
        <v>218.87078400000001</v>
      </c>
      <c r="N9" s="83">
        <v>74</v>
      </c>
      <c r="O9" s="84">
        <f t="shared" si="1"/>
        <v>7</v>
      </c>
      <c r="P9" s="84" t="str">
        <f>IF(C9="P","-","Value")</f>
        <v>-</v>
      </c>
      <c r="Q9" s="89" t="str">
        <f t="shared" si="2"/>
        <v>-</v>
      </c>
      <c r="R9" s="83">
        <v>22000</v>
      </c>
      <c r="S9" s="83">
        <v>5800</v>
      </c>
      <c r="T9" s="83">
        <v>890</v>
      </c>
      <c r="U9" s="83">
        <v>2</v>
      </c>
      <c r="V9" s="83">
        <v>2</v>
      </c>
      <c r="W9" s="83">
        <v>1</v>
      </c>
      <c r="X9" s="83">
        <v>318</v>
      </c>
      <c r="Y9" s="83">
        <v>160</v>
      </c>
      <c r="Z9" s="83">
        <v>217</v>
      </c>
      <c r="AA9" s="83">
        <v>233</v>
      </c>
      <c r="AB9" s="83">
        <v>136</v>
      </c>
    </row>
    <row r="10" spans="1:28" ht="15" customHeight="1" x14ac:dyDescent="0.25">
      <c r="A10" s="158" t="s">
        <v>37</v>
      </c>
      <c r="B10" s="64" t="s">
        <v>38</v>
      </c>
      <c r="C10" s="83" t="s">
        <v>29</v>
      </c>
      <c r="D10" s="83">
        <v>1975</v>
      </c>
      <c r="E10" s="83">
        <v>1977</v>
      </c>
      <c r="F10" s="84">
        <f t="shared" si="0"/>
        <v>2</v>
      </c>
      <c r="G10" s="83">
        <v>17</v>
      </c>
      <c r="H10" s="85">
        <v>125</v>
      </c>
      <c r="I10" s="111">
        <f>X10*'(Converions)'!$D$13</f>
        <v>888.357888</v>
      </c>
      <c r="J10" s="111">
        <f>Y10*'(Converions)'!$D$13</f>
        <v>249.44832000000002</v>
      </c>
      <c r="K10" s="111">
        <f>Z10*'(Converions)'!$D$13</f>
        <v>354.05568000000005</v>
      </c>
      <c r="L10" s="111">
        <f>AA10*'(Converions)'!$D$13</f>
        <v>337.96224000000001</v>
      </c>
      <c r="M10" s="111">
        <f>AB10*'(Converions)'!$D$13</f>
        <v>233.35488000000001</v>
      </c>
      <c r="N10" s="83">
        <v>220</v>
      </c>
      <c r="O10" s="84">
        <f t="shared" si="1"/>
        <v>22</v>
      </c>
      <c r="P10" s="84" t="str">
        <f>IF(C10="P","-","Value")</f>
        <v>-</v>
      </c>
      <c r="Q10" s="89" t="str">
        <f t="shared" si="2"/>
        <v>-</v>
      </c>
      <c r="R10" s="83">
        <v>142000</v>
      </c>
      <c r="S10" s="83">
        <v>53659</v>
      </c>
      <c r="T10" s="83">
        <v>1609</v>
      </c>
      <c r="U10" s="83">
        <v>2</v>
      </c>
      <c r="V10" s="83">
        <v>8</v>
      </c>
      <c r="W10" s="83">
        <v>2</v>
      </c>
      <c r="X10" s="83">
        <v>552</v>
      </c>
      <c r="Y10" s="83">
        <v>155</v>
      </c>
      <c r="Z10" s="83">
        <v>220</v>
      </c>
      <c r="AA10" s="83">
        <v>210</v>
      </c>
      <c r="AB10" s="83">
        <v>145</v>
      </c>
    </row>
    <row r="11" spans="1:28" x14ac:dyDescent="0.25">
      <c r="A11" s="158"/>
      <c r="B11" s="64" t="s">
        <v>39</v>
      </c>
      <c r="C11" s="83" t="s">
        <v>29</v>
      </c>
      <c r="D11" s="83">
        <v>1975</v>
      </c>
      <c r="E11" s="83">
        <v>1987</v>
      </c>
      <c r="F11" s="84">
        <f t="shared" si="0"/>
        <v>12</v>
      </c>
      <c r="G11" s="83">
        <v>20</v>
      </c>
      <c r="H11" s="85">
        <v>120</v>
      </c>
      <c r="I11" s="111">
        <f>X11*'(Converions)'!$D$13</f>
        <v>870.65510400000005</v>
      </c>
      <c r="J11" s="111">
        <f>Y11*'(Converions)'!$D$13</f>
        <v>249.44832000000002</v>
      </c>
      <c r="K11" s="111">
        <f>Z11*'(Converions)'!$D$13</f>
        <v>354.05568000000005</v>
      </c>
      <c r="L11" s="111">
        <f>AA11*'(Converions)'!$D$13</f>
        <v>337.96224000000001</v>
      </c>
      <c r="M11" s="111">
        <f>AB11*'(Converions)'!$D$13</f>
        <v>233.35488000000001</v>
      </c>
      <c r="N11" s="83">
        <v>220</v>
      </c>
      <c r="O11" s="84">
        <f t="shared" si="1"/>
        <v>22</v>
      </c>
      <c r="P11" s="84" t="str">
        <f t="shared" ref="P11:P29" si="3">IF(C11="P","-","Value")</f>
        <v>-</v>
      </c>
      <c r="Q11" s="89" t="str">
        <f t="shared" si="2"/>
        <v>-</v>
      </c>
      <c r="R11" s="83">
        <v>157500</v>
      </c>
      <c r="S11" s="83">
        <v>70854</v>
      </c>
      <c r="T11" s="83">
        <v>3572</v>
      </c>
      <c r="U11" s="83">
        <v>3</v>
      </c>
      <c r="V11" s="83">
        <v>8</v>
      </c>
      <c r="W11" s="83">
        <v>2</v>
      </c>
      <c r="X11" s="83">
        <v>541</v>
      </c>
      <c r="Y11" s="83">
        <v>155</v>
      </c>
      <c r="Z11" s="83">
        <v>220</v>
      </c>
      <c r="AA11" s="83">
        <v>210</v>
      </c>
      <c r="AB11" s="83">
        <v>145</v>
      </c>
    </row>
    <row r="12" spans="1:28" x14ac:dyDescent="0.25">
      <c r="A12" s="158"/>
      <c r="B12" s="64" t="s">
        <v>40</v>
      </c>
      <c r="C12" s="83" t="s">
        <v>31</v>
      </c>
      <c r="D12" s="83">
        <v>1986</v>
      </c>
      <c r="E12" s="83">
        <v>1994</v>
      </c>
      <c r="F12" s="84">
        <f t="shared" si="0"/>
        <v>8</v>
      </c>
      <c r="G12" s="83">
        <v>20</v>
      </c>
      <c r="H12" s="85">
        <v>122</v>
      </c>
      <c r="I12" s="111">
        <f>X12*'(Converions)'!$D$13</f>
        <v>870.65510400000005</v>
      </c>
      <c r="J12" s="111">
        <f>Y12*'(Converions)'!$D$13</f>
        <v>249.44832000000002</v>
      </c>
      <c r="K12" s="111">
        <f>Z12*'(Converions)'!$D$13</f>
        <v>354.05568000000005</v>
      </c>
      <c r="L12" s="111">
        <f>AA12*'(Converions)'!$D$13</f>
        <v>337.96224000000001</v>
      </c>
      <c r="M12" s="111">
        <f>AB12*'(Converions)'!$D$13</f>
        <v>233.35488000000001</v>
      </c>
      <c r="N12" s="83">
        <v>0</v>
      </c>
      <c r="O12" s="84">
        <f t="shared" si="1"/>
        <v>348</v>
      </c>
      <c r="P12" s="83">
        <v>43500</v>
      </c>
      <c r="Q12" s="89">
        <v>265</v>
      </c>
      <c r="R12" s="83">
        <v>165000</v>
      </c>
      <c r="S12" s="83">
        <v>75610</v>
      </c>
      <c r="T12" s="83">
        <v>4104</v>
      </c>
      <c r="U12" s="83">
        <v>2</v>
      </c>
      <c r="V12" s="83">
        <v>4</v>
      </c>
      <c r="W12" s="83" t="s">
        <v>32</v>
      </c>
      <c r="X12" s="83">
        <v>541</v>
      </c>
      <c r="Y12" s="83">
        <v>155</v>
      </c>
      <c r="Z12" s="83">
        <v>220</v>
      </c>
      <c r="AA12" s="83">
        <v>210</v>
      </c>
      <c r="AB12" s="83">
        <v>145</v>
      </c>
    </row>
    <row r="13" spans="1:28" x14ac:dyDescent="0.25">
      <c r="A13" s="158"/>
      <c r="B13" s="64" t="s">
        <v>41</v>
      </c>
      <c r="C13" s="83" t="s">
        <v>29</v>
      </c>
      <c r="D13" s="83">
        <v>1983</v>
      </c>
      <c r="E13" s="83">
        <v>1994</v>
      </c>
      <c r="F13" s="84">
        <f t="shared" si="0"/>
        <v>11</v>
      </c>
      <c r="G13" s="83">
        <v>22</v>
      </c>
      <c r="H13" s="85">
        <v>131</v>
      </c>
      <c r="I13" s="111">
        <f>X13*'(Converions)'!$D$13</f>
        <v>870.65510400000005</v>
      </c>
      <c r="J13" s="111">
        <f>Y13*'(Converions)'!$D$13</f>
        <v>249.44832000000002</v>
      </c>
      <c r="K13" s="111">
        <f>Z13*'(Converions)'!$D$13</f>
        <v>354.05568000000005</v>
      </c>
      <c r="L13" s="111">
        <f>AA13*'(Converions)'!$D$13</f>
        <v>337.96224000000001</v>
      </c>
      <c r="M13" s="111">
        <f>AB13*'(Converions)'!$D$13</f>
        <v>233.35488000000001</v>
      </c>
      <c r="N13" s="83">
        <v>220</v>
      </c>
      <c r="O13" s="84">
        <f t="shared" si="1"/>
        <v>22</v>
      </c>
      <c r="P13" s="84" t="str">
        <f t="shared" si="3"/>
        <v>-</v>
      </c>
      <c r="Q13" s="89" t="str">
        <f t="shared" si="2"/>
        <v>-</v>
      </c>
      <c r="R13" s="83">
        <v>165000</v>
      </c>
      <c r="S13" s="83">
        <v>75610</v>
      </c>
      <c r="T13" s="83">
        <v>5779</v>
      </c>
      <c r="U13" s="83">
        <v>2</v>
      </c>
      <c r="V13" s="83">
        <v>8</v>
      </c>
      <c r="W13" s="83">
        <v>2</v>
      </c>
      <c r="X13" s="83">
        <v>541</v>
      </c>
      <c r="Y13" s="83">
        <v>155</v>
      </c>
      <c r="Z13" s="83">
        <v>220</v>
      </c>
      <c r="AA13" s="83">
        <v>210</v>
      </c>
      <c r="AB13" s="83">
        <v>145</v>
      </c>
    </row>
    <row r="14" spans="1:28" x14ac:dyDescent="0.25">
      <c r="A14" s="158"/>
      <c r="B14" s="64" t="s">
        <v>42</v>
      </c>
      <c r="C14" s="83" t="s">
        <v>29</v>
      </c>
      <c r="D14" s="83">
        <v>1988</v>
      </c>
      <c r="E14" s="83">
        <v>2002</v>
      </c>
      <c r="F14" s="84">
        <f t="shared" si="0"/>
        <v>14</v>
      </c>
      <c r="G14" s="83">
        <v>22</v>
      </c>
      <c r="H14" s="85">
        <v>133</v>
      </c>
      <c r="I14" s="111">
        <f>X14*'(Converions)'!$D$13</f>
        <v>870.65510400000005</v>
      </c>
      <c r="J14" s="111">
        <f>Y14*'(Converions)'!$D$13</f>
        <v>249.44832000000002</v>
      </c>
      <c r="K14" s="111">
        <f>Z14*'(Converions)'!$D$13</f>
        <v>354.05568000000005</v>
      </c>
      <c r="L14" s="111">
        <f>AA14*'(Converions)'!$D$13</f>
        <v>337.96224000000001</v>
      </c>
      <c r="M14" s="111">
        <f>AB14*'(Converions)'!$D$13</f>
        <v>233.35488000000001</v>
      </c>
      <c r="N14" s="83">
        <v>220</v>
      </c>
      <c r="O14" s="84">
        <f t="shared" si="1"/>
        <v>22</v>
      </c>
      <c r="P14" s="84" t="str">
        <f t="shared" si="3"/>
        <v>-</v>
      </c>
      <c r="Q14" s="89" t="str">
        <f t="shared" si="2"/>
        <v>-</v>
      </c>
      <c r="R14" s="83">
        <v>170500</v>
      </c>
      <c r="S14" s="83">
        <v>83110</v>
      </c>
      <c r="T14" s="83">
        <v>6691</v>
      </c>
      <c r="U14" s="83">
        <v>2</v>
      </c>
      <c r="V14" s="83">
        <v>8</v>
      </c>
      <c r="W14" s="83">
        <v>2</v>
      </c>
      <c r="X14" s="83">
        <v>541</v>
      </c>
      <c r="Y14" s="83">
        <v>155</v>
      </c>
      <c r="Z14" s="83">
        <v>220</v>
      </c>
      <c r="AA14" s="83">
        <v>210</v>
      </c>
      <c r="AB14" s="83">
        <v>145</v>
      </c>
    </row>
    <row r="15" spans="1:28" x14ac:dyDescent="0.25">
      <c r="A15" s="158"/>
      <c r="B15" s="64" t="s">
        <v>43</v>
      </c>
      <c r="C15" s="83" t="s">
        <v>31</v>
      </c>
      <c r="D15" s="83">
        <v>1994</v>
      </c>
      <c r="E15" s="83">
        <v>2009</v>
      </c>
      <c r="F15" s="84">
        <f t="shared" si="0"/>
        <v>15</v>
      </c>
      <c r="G15" s="83">
        <v>35</v>
      </c>
      <c r="H15" s="85">
        <v>133</v>
      </c>
      <c r="I15" s="111">
        <f>X15*'(Converions)'!$D$13</f>
        <v>870.65510400000005</v>
      </c>
      <c r="J15" s="111">
        <f>Y15*'(Converions)'!$D$13</f>
        <v>249.44832000000002</v>
      </c>
      <c r="K15" s="111">
        <f>Z15*'(Converions)'!$D$13</f>
        <v>354.05568000000005</v>
      </c>
      <c r="L15" s="111">
        <f>AA15*'(Converions)'!$D$13</f>
        <v>337.96224000000001</v>
      </c>
      <c r="M15" s="111">
        <f>AB15*'(Converions)'!$D$13</f>
        <v>233.35488000000001</v>
      </c>
      <c r="N15" s="83">
        <v>0</v>
      </c>
      <c r="O15" s="84">
        <f t="shared" si="1"/>
        <v>438</v>
      </c>
      <c r="P15" s="83">
        <v>54750</v>
      </c>
      <c r="Q15" s="89">
        <v>265</v>
      </c>
      <c r="R15" s="83">
        <v>170500</v>
      </c>
      <c r="S15" s="84">
        <f>ROUND(S14*(S12/S11),0)</f>
        <v>88689</v>
      </c>
      <c r="T15" s="84">
        <f>ROUND(T14*(T12/T11),0)</f>
        <v>7688</v>
      </c>
      <c r="U15" s="83">
        <v>2</v>
      </c>
      <c r="V15" s="83">
        <v>4</v>
      </c>
      <c r="W15" s="83" t="s">
        <v>32</v>
      </c>
      <c r="X15" s="83">
        <v>541</v>
      </c>
      <c r="Y15" s="83">
        <v>155</v>
      </c>
      <c r="Z15" s="83">
        <v>220</v>
      </c>
      <c r="AA15" s="83">
        <v>210</v>
      </c>
      <c r="AB15" s="83">
        <v>145</v>
      </c>
    </row>
    <row r="16" spans="1:28" x14ac:dyDescent="0.25">
      <c r="A16" s="158"/>
      <c r="B16" s="64" t="s">
        <v>44</v>
      </c>
      <c r="C16" s="83" t="s">
        <v>29</v>
      </c>
      <c r="D16" s="83">
        <v>1983</v>
      </c>
      <c r="E16" s="83">
        <v>1988</v>
      </c>
      <c r="F16" s="84">
        <f t="shared" si="0"/>
        <v>5</v>
      </c>
      <c r="G16" s="83">
        <v>28</v>
      </c>
      <c r="H16" s="85">
        <v>142</v>
      </c>
      <c r="I16" s="111">
        <f>X16*'(Converions)'!$D$13</f>
        <v>901.23264000000006</v>
      </c>
      <c r="J16" s="111">
        <f>Y16*'(Converions)'!$D$13</f>
        <v>249.44832000000002</v>
      </c>
      <c r="K16" s="111">
        <f>Z16*'(Converions)'!$D$13</f>
        <v>354.05568000000005</v>
      </c>
      <c r="L16" s="111">
        <f>AA16*'(Converions)'!$D$13</f>
        <v>337.96224000000001</v>
      </c>
      <c r="M16" s="111">
        <f>AB16*'(Converions)'!$D$13</f>
        <v>233.35488000000001</v>
      </c>
      <c r="N16" s="83">
        <v>218</v>
      </c>
      <c r="O16" s="84">
        <f t="shared" si="1"/>
        <v>22</v>
      </c>
      <c r="P16" s="84" t="str">
        <f>IF(C16="P","-","Value")</f>
        <v>-</v>
      </c>
      <c r="Q16" s="89" t="str">
        <f t="shared" si="2"/>
        <v>-</v>
      </c>
      <c r="R16" s="83">
        <v>142000</v>
      </c>
      <c r="S16" s="83">
        <v>66976</v>
      </c>
      <c r="T16" s="83">
        <v>3670</v>
      </c>
      <c r="U16" s="83">
        <v>2</v>
      </c>
      <c r="V16" s="83">
        <v>6</v>
      </c>
      <c r="W16" s="83">
        <v>2</v>
      </c>
      <c r="X16" s="83">
        <v>560</v>
      </c>
      <c r="Y16" s="83">
        <v>155</v>
      </c>
      <c r="Z16" s="83">
        <v>220</v>
      </c>
      <c r="AA16" s="83">
        <v>210</v>
      </c>
      <c r="AB16" s="83">
        <v>145</v>
      </c>
    </row>
    <row r="17" spans="1:36" x14ac:dyDescent="0.25">
      <c r="A17" s="158"/>
      <c r="B17" s="64" t="s">
        <v>45</v>
      </c>
      <c r="C17" s="83" t="s">
        <v>31</v>
      </c>
      <c r="D17" s="83">
        <v>1984</v>
      </c>
      <c r="E17" s="83">
        <v>1988</v>
      </c>
      <c r="F17" s="84">
        <f t="shared" si="0"/>
        <v>4</v>
      </c>
      <c r="G17" s="83">
        <v>30</v>
      </c>
      <c r="H17" s="85">
        <v>146</v>
      </c>
      <c r="I17" s="111">
        <f>X17*'(Converions)'!$D$13</f>
        <v>901.23264000000006</v>
      </c>
      <c r="J17" s="111">
        <f>Y17*'(Converions)'!$D$13</f>
        <v>249.44832000000002</v>
      </c>
      <c r="K17" s="111">
        <f>Z17*'(Converions)'!$D$13</f>
        <v>354.05568000000005</v>
      </c>
      <c r="L17" s="111">
        <f>AA17*'(Converions)'!$D$13</f>
        <v>337.96224000000001</v>
      </c>
      <c r="M17" s="111">
        <f>AB17*'(Converions)'!$D$13</f>
        <v>233.35488000000001</v>
      </c>
      <c r="N17" s="83">
        <v>0</v>
      </c>
      <c r="O17" s="84">
        <f t="shared" si="1"/>
        <v>325</v>
      </c>
      <c r="P17" s="83">
        <v>40600</v>
      </c>
      <c r="Q17" s="89">
        <v>250</v>
      </c>
      <c r="R17" s="83">
        <v>138650</v>
      </c>
      <c r="S17" s="83">
        <v>54925</v>
      </c>
      <c r="T17" s="83">
        <v>2996</v>
      </c>
      <c r="U17" s="83">
        <v>2</v>
      </c>
      <c r="V17" s="83">
        <v>2</v>
      </c>
      <c r="W17" s="83" t="s">
        <v>32</v>
      </c>
      <c r="X17" s="83">
        <v>560</v>
      </c>
      <c r="Y17" s="83">
        <v>155</v>
      </c>
      <c r="Z17" s="83">
        <v>220</v>
      </c>
      <c r="AA17" s="83">
        <v>210</v>
      </c>
      <c r="AB17" s="83">
        <v>145</v>
      </c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A18" s="158"/>
      <c r="B18" s="64" t="s">
        <v>46</v>
      </c>
      <c r="C18" s="83" t="s">
        <v>29</v>
      </c>
      <c r="D18" s="83">
        <v>1985</v>
      </c>
      <c r="E18" s="83">
        <v>1998</v>
      </c>
      <c r="F18" s="84">
        <f t="shared" si="0"/>
        <v>13</v>
      </c>
      <c r="G18" s="83">
        <v>32</v>
      </c>
      <c r="H18" s="85">
        <v>150</v>
      </c>
      <c r="I18" s="111">
        <f>X18*'(Converions)'!$D$13</f>
        <v>901.23264000000006</v>
      </c>
      <c r="J18" s="111">
        <f>Y18*'(Converions)'!$D$13</f>
        <v>249.44832000000002</v>
      </c>
      <c r="K18" s="111">
        <f>Z18*'(Converions)'!$D$13</f>
        <v>354.05568000000005</v>
      </c>
      <c r="L18" s="111">
        <f>AA18*'(Converions)'!$D$13</f>
        <v>337.96224000000001</v>
      </c>
      <c r="M18" s="111">
        <f>AB18*'(Converions)'!$D$13</f>
        <v>233.35488000000001</v>
      </c>
      <c r="N18" s="83">
        <v>218</v>
      </c>
      <c r="O18" s="84">
        <f t="shared" si="1"/>
        <v>22</v>
      </c>
      <c r="P18" s="84" t="str">
        <f>IF(C18="P","-","Value")</f>
        <v>-</v>
      </c>
      <c r="Q18" s="89" t="str">
        <f t="shared" si="2"/>
        <v>-</v>
      </c>
      <c r="R18" s="83">
        <v>164000</v>
      </c>
      <c r="S18" s="83">
        <v>75500</v>
      </c>
      <c r="T18" s="83">
        <v>5900</v>
      </c>
      <c r="U18" s="83">
        <v>2</v>
      </c>
      <c r="V18" s="83">
        <v>6</v>
      </c>
      <c r="W18" s="83">
        <v>2</v>
      </c>
      <c r="X18" s="83">
        <v>560</v>
      </c>
      <c r="Y18" s="83">
        <v>155</v>
      </c>
      <c r="Z18" s="83">
        <v>220</v>
      </c>
      <c r="AA18" s="83">
        <v>210</v>
      </c>
      <c r="AB18" s="83">
        <v>145</v>
      </c>
      <c r="AC18" s="70"/>
      <c r="AD18" s="70"/>
      <c r="AE18" s="70"/>
      <c r="AF18" s="70"/>
      <c r="AG18" s="70"/>
      <c r="AH18" s="70"/>
      <c r="AI18" s="70"/>
      <c r="AJ18" s="70"/>
    </row>
    <row r="19" spans="1:36" x14ac:dyDescent="0.25">
      <c r="A19" s="158"/>
      <c r="B19" s="64" t="s">
        <v>47</v>
      </c>
      <c r="C19" s="83" t="s">
        <v>31</v>
      </c>
      <c r="D19" s="83">
        <v>1986</v>
      </c>
      <c r="E19" s="83">
        <v>1995</v>
      </c>
      <c r="F19" s="84">
        <f t="shared" si="0"/>
        <v>9</v>
      </c>
      <c r="G19" s="83">
        <v>35</v>
      </c>
      <c r="H19" s="85">
        <v>155</v>
      </c>
      <c r="I19" s="111">
        <f>X19*'(Converions)'!$D$13</f>
        <v>901.23264000000006</v>
      </c>
      <c r="J19" s="111">
        <f>Y19*'(Converions)'!$D$13</f>
        <v>249.44832000000002</v>
      </c>
      <c r="K19" s="111">
        <f>Z19*'(Converions)'!$D$13</f>
        <v>354.05568000000005</v>
      </c>
      <c r="L19" s="111">
        <f>AA19*'(Converions)'!$D$13</f>
        <v>337.96224000000001</v>
      </c>
      <c r="M19" s="111">
        <f>AB19*'(Converions)'!$D$13</f>
        <v>233.35488000000001</v>
      </c>
      <c r="N19" s="83">
        <v>0</v>
      </c>
      <c r="O19" s="84">
        <f t="shared" si="1"/>
        <v>321</v>
      </c>
      <c r="P19" s="83">
        <v>40110</v>
      </c>
      <c r="Q19" s="89">
        <v>250</v>
      </c>
      <c r="R19" s="83">
        <v>164000</v>
      </c>
      <c r="S19" s="83">
        <v>61070</v>
      </c>
      <c r="T19" s="83">
        <v>3959</v>
      </c>
      <c r="U19" s="83">
        <v>2</v>
      </c>
      <c r="V19" s="83">
        <v>2</v>
      </c>
      <c r="W19" s="83" t="s">
        <v>32</v>
      </c>
      <c r="X19" s="83">
        <v>560</v>
      </c>
      <c r="Y19" s="83">
        <v>155</v>
      </c>
      <c r="Z19" s="83">
        <v>220</v>
      </c>
      <c r="AA19" s="83">
        <v>210</v>
      </c>
      <c r="AB19" s="83">
        <v>145</v>
      </c>
      <c r="AC19" s="70"/>
      <c r="AD19" s="70"/>
      <c r="AE19" s="70"/>
      <c r="AF19" s="70"/>
      <c r="AG19" s="70"/>
      <c r="AH19" s="70"/>
      <c r="AI19" s="70"/>
      <c r="AJ19" s="70"/>
    </row>
    <row r="20" spans="1:36" x14ac:dyDescent="0.25">
      <c r="A20" s="158"/>
      <c r="B20" s="64" t="s">
        <v>48</v>
      </c>
      <c r="C20" s="83" t="s">
        <v>29</v>
      </c>
      <c r="D20" s="83">
        <v>2003</v>
      </c>
      <c r="E20" s="83">
        <v>2063</v>
      </c>
      <c r="F20" s="84">
        <f t="shared" si="0"/>
        <v>60</v>
      </c>
      <c r="G20" s="83">
        <v>25</v>
      </c>
      <c r="H20" s="85">
        <v>62</v>
      </c>
      <c r="I20" s="112">
        <f>X20*'(Converions)'!$D$13</f>
        <v>852.9523200000001</v>
      </c>
      <c r="J20" s="112">
        <f>Y20*'(Converions)'!$D$13</f>
        <v>244.62028800000002</v>
      </c>
      <c r="K20" s="112">
        <f>Z20*'(Converions)'!$D$13</f>
        <v>349.22764800000004</v>
      </c>
      <c r="L20" s="112">
        <f>AA20*'(Converions)'!$D$13</f>
        <v>452.22566400000005</v>
      </c>
      <c r="M20" s="112">
        <f>AB20*'(Converions)'!$D$13</f>
        <v>218.87078400000001</v>
      </c>
      <c r="N20" s="83">
        <v>107</v>
      </c>
      <c r="O20" s="84">
        <f t="shared" si="1"/>
        <v>11</v>
      </c>
      <c r="P20" s="84" t="str">
        <f t="shared" si="3"/>
        <v>-</v>
      </c>
      <c r="Q20" s="89" t="str">
        <f t="shared" si="2"/>
        <v>-</v>
      </c>
      <c r="R20" s="83">
        <v>68000</v>
      </c>
      <c r="S20" s="83">
        <v>29069</v>
      </c>
      <c r="T20" s="83">
        <v>2000</v>
      </c>
      <c r="U20" s="83">
        <v>2</v>
      </c>
      <c r="V20" s="83">
        <v>4</v>
      </c>
      <c r="W20" s="83">
        <v>1</v>
      </c>
      <c r="X20" s="83">
        <v>530</v>
      </c>
      <c r="Y20" s="83">
        <v>152</v>
      </c>
      <c r="Z20" s="83">
        <v>217</v>
      </c>
      <c r="AA20" s="83">
        <v>281</v>
      </c>
      <c r="AB20" s="83">
        <v>136</v>
      </c>
      <c r="AC20" s="70"/>
      <c r="AD20" s="70"/>
      <c r="AE20" s="70"/>
      <c r="AF20" s="70"/>
      <c r="AG20" s="70"/>
      <c r="AH20" s="70"/>
      <c r="AI20" s="70"/>
      <c r="AJ20" s="70"/>
    </row>
    <row r="21" spans="1:36" customFormat="1" x14ac:dyDescent="0.25">
      <c r="A21" s="158"/>
      <c r="B21" s="64" t="s">
        <v>49</v>
      </c>
      <c r="C21" s="83" t="s">
        <v>29</v>
      </c>
      <c r="D21" s="83">
        <v>1996</v>
      </c>
      <c r="E21" s="83">
        <v>2056</v>
      </c>
      <c r="F21" s="84">
        <f t="shared" si="0"/>
        <v>60</v>
      </c>
      <c r="G21" s="83">
        <v>25</v>
      </c>
      <c r="H21" s="85">
        <v>77</v>
      </c>
      <c r="I21" s="112">
        <f>X21*'(Converions)'!$D$13</f>
        <v>869.04576000000009</v>
      </c>
      <c r="J21" s="112">
        <f>Y21*'(Converions)'!$D$13</f>
        <v>244.62028800000002</v>
      </c>
      <c r="K21" s="112">
        <f>Z21*'(Converions)'!$D$13</f>
        <v>349.22764800000004</v>
      </c>
      <c r="L21" s="112">
        <f>AA21*'(Converions)'!$D$13</f>
        <v>452.22566400000005</v>
      </c>
      <c r="M21" s="112">
        <f>AB21*'(Converions)'!$D$13</f>
        <v>218.87078400000001</v>
      </c>
      <c r="N21" s="83">
        <v>124</v>
      </c>
      <c r="O21" s="84">
        <f t="shared" si="1"/>
        <v>12</v>
      </c>
      <c r="P21" s="84" t="str">
        <f t="shared" si="3"/>
        <v>-</v>
      </c>
      <c r="Q21" s="89" t="str">
        <f t="shared" si="2"/>
        <v>-</v>
      </c>
      <c r="R21" s="83">
        <v>75500</v>
      </c>
      <c r="S21" s="83">
        <v>29069</v>
      </c>
      <c r="T21" s="83">
        <v>3697</v>
      </c>
      <c r="U21" s="83">
        <v>2</v>
      </c>
      <c r="V21" s="83">
        <v>4</v>
      </c>
      <c r="W21" s="83">
        <v>1</v>
      </c>
      <c r="X21" s="83">
        <v>540</v>
      </c>
      <c r="Y21" s="83">
        <v>152</v>
      </c>
      <c r="Z21" s="83">
        <v>217</v>
      </c>
      <c r="AA21" s="83">
        <v>281</v>
      </c>
      <c r="AB21" s="83">
        <v>136</v>
      </c>
    </row>
    <row r="22" spans="1:36" x14ac:dyDescent="0.25">
      <c r="A22" s="158"/>
      <c r="B22" s="64" t="s">
        <v>50</v>
      </c>
      <c r="C22" s="83" t="s">
        <v>29</v>
      </c>
      <c r="D22" s="83">
        <v>1988</v>
      </c>
      <c r="E22" s="83">
        <v>2048</v>
      </c>
      <c r="F22" s="84">
        <f t="shared" si="0"/>
        <v>60</v>
      </c>
      <c r="G22" s="83">
        <v>18</v>
      </c>
      <c r="H22" s="85">
        <v>78</v>
      </c>
      <c r="I22" s="111">
        <f>X22*'(Converions)'!$D$13</f>
        <v>889.96723200000008</v>
      </c>
      <c r="J22" s="111">
        <f>Y22*'(Converions)'!$D$13</f>
        <v>257.49504000000002</v>
      </c>
      <c r="K22" s="111">
        <f>Z22*'(Converions)'!$D$13</f>
        <v>362.10240000000005</v>
      </c>
      <c r="L22" s="111">
        <f>AA22*'(Converions)'!$D$13</f>
        <v>466.70976000000002</v>
      </c>
      <c r="M22" s="111">
        <f>AB22*'(Converions)'!$D$13</f>
        <v>231.74553600000002</v>
      </c>
      <c r="N22" s="83">
        <v>150</v>
      </c>
      <c r="O22" s="84">
        <f t="shared" si="1"/>
        <v>15</v>
      </c>
      <c r="P22" s="84" t="str">
        <f t="shared" si="3"/>
        <v>-</v>
      </c>
      <c r="Q22" s="89" t="str">
        <f t="shared" si="2"/>
        <v>-</v>
      </c>
      <c r="R22" s="83">
        <v>68000</v>
      </c>
      <c r="S22" s="83">
        <v>19321</v>
      </c>
      <c r="T22" s="83">
        <v>2940</v>
      </c>
      <c r="U22" s="83">
        <v>2</v>
      </c>
      <c r="V22" s="83">
        <v>4</v>
      </c>
      <c r="W22" s="83">
        <v>1</v>
      </c>
      <c r="X22" s="83">
        <v>553</v>
      </c>
      <c r="Y22" s="83">
        <v>160</v>
      </c>
      <c r="Z22" s="83">
        <v>225</v>
      </c>
      <c r="AA22" s="83">
        <v>290</v>
      </c>
      <c r="AB22" s="83">
        <v>144</v>
      </c>
      <c r="AC22" s="70"/>
      <c r="AD22" s="70"/>
      <c r="AE22" s="70"/>
      <c r="AF22" s="70"/>
      <c r="AG22" s="70"/>
      <c r="AH22" s="70"/>
      <c r="AI22" s="70"/>
      <c r="AJ22" s="70"/>
    </row>
    <row r="23" spans="1:36" x14ac:dyDescent="0.25">
      <c r="A23" s="158"/>
      <c r="B23" s="64" t="s">
        <v>51</v>
      </c>
      <c r="C23" s="83" t="s">
        <v>29</v>
      </c>
      <c r="D23" s="83">
        <v>1989</v>
      </c>
      <c r="E23" s="83">
        <v>2049</v>
      </c>
      <c r="F23" s="84">
        <f t="shared" si="0"/>
        <v>60</v>
      </c>
      <c r="G23" s="83">
        <v>18</v>
      </c>
      <c r="H23" s="85">
        <v>80</v>
      </c>
      <c r="I23" s="111">
        <f>X23*'(Converions)'!$D$13</f>
        <v>902.84198400000002</v>
      </c>
      <c r="J23" s="111">
        <f>Y23*'(Converions)'!$D$13</f>
        <v>257.49504000000002</v>
      </c>
      <c r="K23" s="111">
        <f>Z23*'(Converions)'!$D$13</f>
        <v>362.10240000000005</v>
      </c>
      <c r="L23" s="111">
        <f>AA23*'(Converions)'!$D$13</f>
        <v>466.70976000000002</v>
      </c>
      <c r="M23" s="111">
        <f>AB23*'(Converions)'!$D$13</f>
        <v>231.74553600000002</v>
      </c>
      <c r="N23" s="83">
        <v>150</v>
      </c>
      <c r="O23" s="84">
        <f t="shared" si="1"/>
        <v>15</v>
      </c>
      <c r="P23" s="84" t="str">
        <f t="shared" si="3"/>
        <v>-</v>
      </c>
      <c r="Q23" s="89" t="str">
        <f t="shared" si="2"/>
        <v>-</v>
      </c>
      <c r="R23" s="83">
        <v>77000</v>
      </c>
      <c r="S23" s="83">
        <v>29069</v>
      </c>
      <c r="T23" s="83">
        <v>3065</v>
      </c>
      <c r="U23" s="83">
        <v>2</v>
      </c>
      <c r="V23" s="83">
        <v>4</v>
      </c>
      <c r="W23" s="83">
        <v>1</v>
      </c>
      <c r="X23" s="83">
        <v>561</v>
      </c>
      <c r="Y23" s="83">
        <v>160</v>
      </c>
      <c r="Z23" s="83">
        <v>225</v>
      </c>
      <c r="AA23" s="83">
        <v>290</v>
      </c>
      <c r="AB23" s="83">
        <v>144</v>
      </c>
      <c r="AC23" s="70"/>
      <c r="AD23" s="70"/>
      <c r="AE23" s="70"/>
      <c r="AF23" s="70"/>
      <c r="AG23" s="70"/>
      <c r="AH23" s="70"/>
      <c r="AI23" s="70"/>
      <c r="AJ23" s="70"/>
    </row>
    <row r="24" spans="1:36" x14ac:dyDescent="0.25">
      <c r="A24" s="158"/>
      <c r="B24" s="64" t="s">
        <v>52</v>
      </c>
      <c r="C24" s="83" t="s">
        <v>29</v>
      </c>
      <c r="D24" s="83">
        <v>1994</v>
      </c>
      <c r="E24" s="83">
        <v>2052</v>
      </c>
      <c r="F24" s="84">
        <f t="shared" si="0"/>
        <v>58</v>
      </c>
      <c r="G24" s="83">
        <v>25</v>
      </c>
      <c r="H24" s="85">
        <v>80</v>
      </c>
      <c r="I24" s="111">
        <f>X24*'(Converions)'!$D$13</f>
        <v>902.84198400000002</v>
      </c>
      <c r="J24" s="111">
        <f>Y24*'(Converions)'!$D$13</f>
        <v>257.49504000000002</v>
      </c>
      <c r="K24" s="111">
        <f>Z24*'(Converions)'!$D$13</f>
        <v>362.10240000000005</v>
      </c>
      <c r="L24" s="111">
        <f>AA24*'(Converions)'!$D$13</f>
        <v>466.70976000000002</v>
      </c>
      <c r="M24" s="111">
        <f>AB24*'(Converions)'!$D$13</f>
        <v>231.74553600000002</v>
      </c>
      <c r="N24" s="83">
        <v>185</v>
      </c>
      <c r="O24" s="84">
        <f t="shared" si="1"/>
        <v>19</v>
      </c>
      <c r="P24" s="84" t="str">
        <f t="shared" si="3"/>
        <v>-</v>
      </c>
      <c r="Q24" s="89" t="str">
        <f t="shared" si="2"/>
        <v>-</v>
      </c>
      <c r="R24" s="83">
        <v>85000</v>
      </c>
      <c r="S24" s="83">
        <v>18806</v>
      </c>
      <c r="T24" s="83">
        <v>2350</v>
      </c>
      <c r="U24" s="83">
        <v>2</v>
      </c>
      <c r="V24" s="83">
        <v>8</v>
      </c>
      <c r="W24" s="83">
        <v>1</v>
      </c>
      <c r="X24" s="83">
        <v>561</v>
      </c>
      <c r="Y24" s="83">
        <v>160</v>
      </c>
      <c r="Z24" s="83">
        <v>225</v>
      </c>
      <c r="AA24" s="83">
        <v>290</v>
      </c>
      <c r="AB24" s="83">
        <v>144</v>
      </c>
      <c r="AC24" s="70"/>
      <c r="AD24" s="70"/>
      <c r="AE24" s="70"/>
      <c r="AF24" s="70"/>
      <c r="AG24" s="70"/>
      <c r="AH24" s="70"/>
      <c r="AI24" s="70"/>
      <c r="AJ24" s="70"/>
    </row>
    <row r="25" spans="1:36" x14ac:dyDescent="0.25">
      <c r="A25" s="158"/>
      <c r="B25" s="64" t="s">
        <v>53</v>
      </c>
      <c r="C25" s="83" t="s">
        <v>29</v>
      </c>
      <c r="D25" s="83">
        <v>1996</v>
      </c>
      <c r="E25" s="83">
        <v>2054</v>
      </c>
      <c r="F25" s="84">
        <f t="shared" si="0"/>
        <v>58</v>
      </c>
      <c r="G25" s="83">
        <v>25</v>
      </c>
      <c r="H25" s="85">
        <v>92</v>
      </c>
      <c r="I25" s="111">
        <f>X25*'(Converions)'!$D$13</f>
        <v>902.84198400000002</v>
      </c>
      <c r="J25" s="111">
        <f>Y25*'(Converions)'!$D$13</f>
        <v>257.49504000000002</v>
      </c>
      <c r="K25" s="111">
        <f>Z25*'(Converions)'!$D$13</f>
        <v>362.10240000000005</v>
      </c>
      <c r="L25" s="111">
        <f>AA25*'(Converions)'!$D$13</f>
        <v>466.70976000000002</v>
      </c>
      <c r="M25" s="111">
        <f>AB25*'(Converions)'!$D$13</f>
        <v>231.74553600000002</v>
      </c>
      <c r="N25" s="83">
        <v>185</v>
      </c>
      <c r="O25" s="84">
        <f t="shared" si="1"/>
        <v>19</v>
      </c>
      <c r="P25" s="84" t="str">
        <f t="shared" si="3"/>
        <v>-</v>
      </c>
      <c r="Q25" s="89" t="str">
        <f t="shared" si="2"/>
        <v>-</v>
      </c>
      <c r="R25" s="83">
        <v>93000</v>
      </c>
      <c r="S25" s="83">
        <v>28902</v>
      </c>
      <c r="T25" s="83">
        <v>2650</v>
      </c>
      <c r="U25" s="83">
        <v>2</v>
      </c>
      <c r="V25" s="83">
        <v>8</v>
      </c>
      <c r="W25" s="83">
        <v>1</v>
      </c>
      <c r="X25" s="83">
        <v>561</v>
      </c>
      <c r="Y25" s="83">
        <v>160</v>
      </c>
      <c r="Z25" s="83">
        <v>225</v>
      </c>
      <c r="AA25" s="83">
        <v>290</v>
      </c>
      <c r="AB25" s="83">
        <v>144</v>
      </c>
      <c r="AC25" s="70"/>
      <c r="AD25" s="70"/>
      <c r="AE25" s="70"/>
      <c r="AF25" s="70"/>
      <c r="AG25" s="70"/>
      <c r="AH25" s="70"/>
      <c r="AI25" s="70"/>
      <c r="AJ25" s="70"/>
    </row>
    <row r="26" spans="1:36" x14ac:dyDescent="0.25">
      <c r="A26" s="158"/>
      <c r="B26" s="64" t="s">
        <v>518</v>
      </c>
      <c r="C26" s="83" t="s">
        <v>29</v>
      </c>
      <c r="D26" s="83" t="s">
        <v>521</v>
      </c>
      <c r="E26" s="83" t="e">
        <f>D26+255</f>
        <v>#VALUE!</v>
      </c>
      <c r="F26" s="84" t="e">
        <f t="shared" si="0"/>
        <v>#VALUE!</v>
      </c>
      <c r="G26" s="83">
        <v>30</v>
      </c>
      <c r="H26" s="85">
        <v>101</v>
      </c>
      <c r="I26" s="111">
        <v>833</v>
      </c>
      <c r="J26" s="111">
        <v>245</v>
      </c>
      <c r="K26" s="111">
        <v>349</v>
      </c>
      <c r="L26" s="111">
        <v>452</v>
      </c>
      <c r="M26" s="111">
        <v>233</v>
      </c>
      <c r="N26" s="83">
        <v>140</v>
      </c>
      <c r="O26" s="84">
        <f t="shared" si="1"/>
        <v>14</v>
      </c>
      <c r="P26" s="84" t="str">
        <f t="shared" si="3"/>
        <v>-</v>
      </c>
      <c r="Q26" s="89" t="str">
        <f t="shared" si="2"/>
        <v>-</v>
      </c>
      <c r="R26" s="83">
        <v>75500</v>
      </c>
      <c r="S26" s="83">
        <v>26730</v>
      </c>
      <c r="T26" s="83">
        <v>3750</v>
      </c>
      <c r="U26" s="83">
        <v>2</v>
      </c>
      <c r="V26" s="83">
        <v>4</v>
      </c>
      <c r="W26" s="83">
        <v>1</v>
      </c>
      <c r="AC26" s="70"/>
      <c r="AD26" s="70"/>
      <c r="AE26" s="70"/>
      <c r="AF26" s="70"/>
      <c r="AG26" s="70"/>
      <c r="AH26" s="70"/>
      <c r="AI26" s="70"/>
      <c r="AJ26" s="70"/>
    </row>
    <row r="27" spans="1:36" x14ac:dyDescent="0.25">
      <c r="A27" s="158"/>
      <c r="B27" s="64" t="s">
        <v>519</v>
      </c>
      <c r="C27" s="83" t="s">
        <v>29</v>
      </c>
      <c r="D27" s="83">
        <v>2016</v>
      </c>
      <c r="E27" s="83">
        <f t="shared" ref="E27:E28" si="4">D27+255</f>
        <v>2271</v>
      </c>
      <c r="F27" s="84">
        <f t="shared" si="0"/>
        <v>255</v>
      </c>
      <c r="G27" s="83">
        <v>30</v>
      </c>
      <c r="H27" s="85">
        <v>110</v>
      </c>
      <c r="I27" s="111">
        <v>833</v>
      </c>
      <c r="J27" s="111">
        <v>257</v>
      </c>
      <c r="K27" s="111">
        <v>362</v>
      </c>
      <c r="L27" s="111">
        <v>467</v>
      </c>
      <c r="M27" s="111">
        <v>244</v>
      </c>
      <c r="N27" s="83">
        <v>165</v>
      </c>
      <c r="O27" s="84">
        <f t="shared" si="1"/>
        <v>17</v>
      </c>
      <c r="P27" s="84" t="str">
        <f t="shared" si="3"/>
        <v>-</v>
      </c>
      <c r="Q27" s="89" t="str">
        <f t="shared" si="2"/>
        <v>-</v>
      </c>
      <c r="R27" s="83">
        <v>79000</v>
      </c>
      <c r="S27" s="83">
        <v>26730</v>
      </c>
      <c r="T27" s="83">
        <v>3500</v>
      </c>
      <c r="U27" s="83">
        <v>2</v>
      </c>
      <c r="V27" s="83">
        <v>4</v>
      </c>
      <c r="W27" s="83">
        <v>1</v>
      </c>
      <c r="AC27" s="70"/>
      <c r="AD27" s="70"/>
      <c r="AE27" s="70"/>
      <c r="AF27" s="70"/>
      <c r="AG27" s="70"/>
      <c r="AH27" s="70"/>
      <c r="AI27" s="70"/>
      <c r="AJ27" s="70"/>
    </row>
    <row r="28" spans="1:36" x14ac:dyDescent="0.25">
      <c r="A28" s="158"/>
      <c r="B28" s="64" t="s">
        <v>520</v>
      </c>
      <c r="C28" s="83" t="s">
        <v>29</v>
      </c>
      <c r="D28" s="83">
        <v>2017</v>
      </c>
      <c r="E28" s="83">
        <f t="shared" si="4"/>
        <v>2272</v>
      </c>
      <c r="F28" s="84">
        <f t="shared" si="0"/>
        <v>255</v>
      </c>
      <c r="G28" s="83">
        <v>30</v>
      </c>
      <c r="H28" s="85">
        <v>129</v>
      </c>
      <c r="I28" s="111">
        <v>833</v>
      </c>
      <c r="J28" s="111">
        <v>257</v>
      </c>
      <c r="K28" s="111">
        <v>362</v>
      </c>
      <c r="L28" s="111">
        <v>467</v>
      </c>
      <c r="M28" s="111">
        <v>252</v>
      </c>
      <c r="N28" s="83">
        <v>206</v>
      </c>
      <c r="O28" s="84">
        <f t="shared" si="1"/>
        <v>21</v>
      </c>
      <c r="P28" s="84" t="str">
        <f t="shared" si="3"/>
        <v>-</v>
      </c>
      <c r="Q28" s="89" t="str">
        <f t="shared" si="2"/>
        <v>-</v>
      </c>
      <c r="R28" s="83">
        <v>97000</v>
      </c>
      <c r="S28" s="83">
        <v>32940</v>
      </c>
      <c r="T28" s="83">
        <v>4000</v>
      </c>
      <c r="U28" s="83">
        <v>2</v>
      </c>
      <c r="V28" s="83">
        <v>4</v>
      </c>
      <c r="W28" s="83">
        <v>1</v>
      </c>
      <c r="AC28" s="70"/>
      <c r="AD28" s="70"/>
      <c r="AE28" s="70"/>
      <c r="AF28" s="70"/>
      <c r="AG28" s="70"/>
      <c r="AH28" s="70"/>
      <c r="AI28" s="70"/>
      <c r="AJ28" s="70"/>
    </row>
    <row r="29" spans="1:36" x14ac:dyDescent="0.25">
      <c r="A29" s="158"/>
      <c r="B29" s="64" t="s">
        <v>54</v>
      </c>
      <c r="C29" s="83" t="s">
        <v>29</v>
      </c>
      <c r="D29" s="83">
        <v>1998</v>
      </c>
      <c r="E29" s="83">
        <v>2020</v>
      </c>
      <c r="F29" s="84">
        <f t="shared" si="0"/>
        <v>22</v>
      </c>
      <c r="G29" s="83">
        <v>25</v>
      </c>
      <c r="H29" s="85">
        <v>185</v>
      </c>
      <c r="I29" s="111">
        <f>X29*'(Converions)'!$D$13</f>
        <v>880.31116800000007</v>
      </c>
      <c r="J29" s="111">
        <f>Y29*'(Converions)'!$D$13</f>
        <v>283.24454400000002</v>
      </c>
      <c r="K29" s="111">
        <f>Z29*'(Converions)'!$D$13</f>
        <v>479.58451200000002</v>
      </c>
      <c r="L29" s="111">
        <f>AA29*'(Converions)'!$D$13</f>
        <v>439.35091200000005</v>
      </c>
      <c r="M29" s="111">
        <f>AB29*'(Converions)'!$D$13</f>
        <v>244.62028800000002</v>
      </c>
      <c r="N29" s="83">
        <v>253</v>
      </c>
      <c r="O29" s="84">
        <f t="shared" si="1"/>
        <v>25</v>
      </c>
      <c r="P29" s="84" t="str">
        <f t="shared" si="3"/>
        <v>-</v>
      </c>
      <c r="Q29" s="89" t="str">
        <f t="shared" si="2"/>
        <v>-</v>
      </c>
      <c r="R29" s="83">
        <v>233000</v>
      </c>
      <c r="S29" s="83">
        <v>139090</v>
      </c>
      <c r="T29" s="83">
        <v>7250</v>
      </c>
      <c r="U29" s="83">
        <v>2</v>
      </c>
      <c r="V29" s="83">
        <v>8</v>
      </c>
      <c r="W29" s="83">
        <v>2</v>
      </c>
      <c r="X29" s="83">
        <v>547</v>
      </c>
      <c r="Y29" s="83">
        <v>176</v>
      </c>
      <c r="Z29" s="83">
        <v>298</v>
      </c>
      <c r="AA29" s="83">
        <v>273</v>
      </c>
      <c r="AB29" s="83">
        <v>152</v>
      </c>
      <c r="AC29" s="70"/>
      <c r="AD29" s="70"/>
      <c r="AE29" s="70"/>
      <c r="AF29" s="70"/>
      <c r="AG29" s="70"/>
      <c r="AH29" s="70"/>
      <c r="AI29" s="70"/>
      <c r="AJ29" s="70"/>
    </row>
    <row r="30" spans="1:36" x14ac:dyDescent="0.25">
      <c r="A30" s="158"/>
      <c r="B30" s="64" t="s">
        <v>55</v>
      </c>
      <c r="C30" s="83" t="s">
        <v>31</v>
      </c>
      <c r="D30" s="83">
        <v>2010</v>
      </c>
      <c r="E30" s="83">
        <v>2264</v>
      </c>
      <c r="F30" s="84">
        <f t="shared" si="0"/>
        <v>254</v>
      </c>
      <c r="G30" s="83">
        <v>28</v>
      </c>
      <c r="H30" s="85">
        <v>187</v>
      </c>
      <c r="I30" s="111">
        <f>X30*'(Converions)'!$D$13</f>
        <v>880.31116800000007</v>
      </c>
      <c r="J30" s="111">
        <f>Y30*'(Converions)'!$D$13</f>
        <v>283.24454400000002</v>
      </c>
      <c r="K30" s="111">
        <f>Z30*'(Converions)'!$D$13</f>
        <v>479.58451200000002</v>
      </c>
      <c r="L30" s="111">
        <f>AA30*'(Converions)'!$D$13</f>
        <v>439.35091200000005</v>
      </c>
      <c r="M30" s="111">
        <f>AB30*'(Converions)'!$D$13</f>
        <v>244.62028800000002</v>
      </c>
      <c r="N30" s="83">
        <v>0</v>
      </c>
      <c r="O30" s="84">
        <f t="shared" si="1"/>
        <v>396</v>
      </c>
      <c r="P30" s="83">
        <v>49500</v>
      </c>
      <c r="Q30" s="89">
        <v>486</v>
      </c>
      <c r="R30" s="83">
        <v>227000</v>
      </c>
      <c r="S30" s="84">
        <v>97530</v>
      </c>
      <c r="T30" s="83">
        <v>4000</v>
      </c>
      <c r="U30" s="83">
        <v>2</v>
      </c>
      <c r="V30" s="83">
        <v>4</v>
      </c>
      <c r="W30" s="83" t="s">
        <v>32</v>
      </c>
      <c r="X30" s="83">
        <v>547</v>
      </c>
      <c r="Y30" s="83">
        <v>176</v>
      </c>
      <c r="Z30" s="83">
        <v>298</v>
      </c>
      <c r="AA30" s="83">
        <v>273</v>
      </c>
      <c r="AB30" s="83">
        <v>152</v>
      </c>
      <c r="AC30" s="70"/>
      <c r="AD30" s="70"/>
      <c r="AE30" s="70"/>
      <c r="AF30" s="70"/>
      <c r="AG30" s="70"/>
      <c r="AH30" s="70"/>
      <c r="AI30" s="70"/>
      <c r="AJ30" s="70"/>
    </row>
    <row r="31" spans="1:36" x14ac:dyDescent="0.25">
      <c r="A31" s="158"/>
      <c r="B31" s="64" t="s">
        <v>56</v>
      </c>
      <c r="C31" s="83" t="s">
        <v>29</v>
      </c>
      <c r="D31" s="83">
        <v>1994</v>
      </c>
      <c r="E31" s="83">
        <v>2016</v>
      </c>
      <c r="F31" s="84">
        <f t="shared" si="0"/>
        <v>22</v>
      </c>
      <c r="G31" s="83">
        <v>30</v>
      </c>
      <c r="H31" s="85">
        <v>205</v>
      </c>
      <c r="I31" s="111">
        <f>X31*'(Converions)'!$D$13</f>
        <v>925.3728000000001</v>
      </c>
      <c r="J31" s="111">
        <f>Y31*'(Converions)'!$D$13</f>
        <v>283.24454400000002</v>
      </c>
      <c r="K31" s="111">
        <f>Z31*'(Converions)'!$D$13</f>
        <v>479.58451200000002</v>
      </c>
      <c r="L31" s="111">
        <f>AA31*'(Converions)'!$D$13</f>
        <v>439.35091200000005</v>
      </c>
      <c r="M31" s="111">
        <f>AB31*'(Converions)'!$D$13</f>
        <v>244.62028800000002</v>
      </c>
      <c r="N31" s="83">
        <v>295</v>
      </c>
      <c r="O31" s="84">
        <f t="shared" si="1"/>
        <v>30</v>
      </c>
      <c r="P31" s="84" t="str">
        <f>IF(C31="P","-","Value")</f>
        <v>-</v>
      </c>
      <c r="Q31" s="89" t="str">
        <f t="shared" si="2"/>
        <v>-</v>
      </c>
      <c r="R31" s="83">
        <v>233000</v>
      </c>
      <c r="S31" s="83">
        <v>97530</v>
      </c>
      <c r="T31" s="83">
        <v>5850</v>
      </c>
      <c r="U31" s="83">
        <v>2</v>
      </c>
      <c r="V31" s="83">
        <v>8</v>
      </c>
      <c r="W31" s="83">
        <v>2</v>
      </c>
      <c r="X31" s="83">
        <v>575</v>
      </c>
      <c r="Y31" s="83">
        <v>176</v>
      </c>
      <c r="Z31" s="83">
        <v>298</v>
      </c>
      <c r="AA31" s="83">
        <v>273</v>
      </c>
      <c r="AB31" s="83">
        <v>152</v>
      </c>
      <c r="AC31" s="70"/>
      <c r="AD31" s="70"/>
      <c r="AE31" s="70"/>
      <c r="AF31" s="70"/>
      <c r="AG31" s="70"/>
      <c r="AH31" s="70"/>
      <c r="AI31" s="70"/>
      <c r="AJ31" s="70"/>
    </row>
    <row r="32" spans="1:36" x14ac:dyDescent="0.25">
      <c r="A32" s="158"/>
      <c r="B32" s="64" t="s">
        <v>57</v>
      </c>
      <c r="C32" s="83" t="s">
        <v>29</v>
      </c>
      <c r="D32" s="83">
        <v>1993</v>
      </c>
      <c r="E32" s="83">
        <v>2010</v>
      </c>
      <c r="F32" s="84">
        <f t="shared" si="0"/>
        <v>17</v>
      </c>
      <c r="G32" s="83">
        <v>25</v>
      </c>
      <c r="H32" s="85">
        <v>185</v>
      </c>
      <c r="I32" s="111">
        <f>X32*'(Converions)'!$D$13</f>
        <v>896.40460800000005</v>
      </c>
      <c r="J32" s="111">
        <f>Y32*'(Converions)'!$D$13</f>
        <v>283.24454400000002</v>
      </c>
      <c r="K32" s="111">
        <f>Z32*'(Converions)'!$D$13</f>
        <v>479.58451200000002</v>
      </c>
      <c r="L32" s="111">
        <f>AA32*'(Converions)'!$D$13</f>
        <v>439.35091200000005</v>
      </c>
      <c r="M32" s="111">
        <f>AB32*'(Converions)'!$D$13</f>
        <v>244.62028800000002</v>
      </c>
      <c r="N32" s="83">
        <v>240</v>
      </c>
      <c r="O32" s="84">
        <f t="shared" si="1"/>
        <v>24</v>
      </c>
      <c r="P32" s="84" t="str">
        <f t="shared" ref="P32:P102" si="5">IF(C32="P","-","Value")</f>
        <v>-</v>
      </c>
      <c r="Q32" s="89" t="str">
        <f t="shared" si="2"/>
        <v>-</v>
      </c>
      <c r="R32" s="83">
        <v>275000</v>
      </c>
      <c r="S32" s="83">
        <v>170205</v>
      </c>
      <c r="T32" s="83">
        <v>8000</v>
      </c>
      <c r="U32" s="83">
        <v>2</v>
      </c>
      <c r="V32" s="83">
        <v>8</v>
      </c>
      <c r="W32" s="83">
        <v>2</v>
      </c>
      <c r="X32" s="83">
        <v>557</v>
      </c>
      <c r="Y32" s="83">
        <v>176</v>
      </c>
      <c r="Z32" s="83">
        <v>298</v>
      </c>
      <c r="AA32" s="83">
        <v>273</v>
      </c>
      <c r="AB32" s="83">
        <v>152</v>
      </c>
      <c r="AC32" s="70"/>
      <c r="AD32" s="70"/>
      <c r="AE32" s="70"/>
      <c r="AF32" s="70"/>
      <c r="AG32" s="70"/>
      <c r="AH32" s="70"/>
      <c r="AI32" s="70"/>
      <c r="AJ32" s="70"/>
    </row>
    <row r="33" spans="1:36" x14ac:dyDescent="0.25">
      <c r="A33" s="158"/>
      <c r="B33" s="64" t="s">
        <v>58</v>
      </c>
      <c r="C33" s="83" t="s">
        <v>29</v>
      </c>
      <c r="D33" s="83">
        <v>1993</v>
      </c>
      <c r="E33" s="84">
        <f>D33+255</f>
        <v>2248</v>
      </c>
      <c r="F33" s="84">
        <f t="shared" si="0"/>
        <v>255</v>
      </c>
      <c r="G33" s="83">
        <v>25</v>
      </c>
      <c r="H33" s="85">
        <v>219</v>
      </c>
      <c r="I33" s="111">
        <f>X33*'(Converions)'!$D$13</f>
        <v>906.06067200000007</v>
      </c>
      <c r="J33" s="111">
        <f>Y33*'(Converions)'!$D$13</f>
        <v>283.24454400000002</v>
      </c>
      <c r="K33" s="111">
        <f>Z33*'(Converions)'!$D$13</f>
        <v>479.58451200000002</v>
      </c>
      <c r="L33" s="111">
        <f>AA33*'(Converions)'!$D$13</f>
        <v>439.35091200000005</v>
      </c>
      <c r="M33" s="111">
        <f>AB33*'(Converions)'!$D$13</f>
        <v>244.62028800000002</v>
      </c>
      <c r="N33" s="83">
        <v>295</v>
      </c>
      <c r="O33" s="84">
        <f t="shared" si="1"/>
        <v>30</v>
      </c>
      <c r="P33" s="84" t="str">
        <f t="shared" si="5"/>
        <v>-</v>
      </c>
      <c r="Q33" s="89" t="str">
        <f t="shared" si="2"/>
        <v>-</v>
      </c>
      <c r="R33" s="83">
        <v>276500</v>
      </c>
      <c r="S33" s="83">
        <v>170205</v>
      </c>
      <c r="T33" s="83">
        <v>7400</v>
      </c>
      <c r="U33" s="83">
        <v>2</v>
      </c>
      <c r="V33" s="83">
        <v>8</v>
      </c>
      <c r="W33" s="83">
        <v>2</v>
      </c>
      <c r="X33" s="83">
        <v>563</v>
      </c>
      <c r="Y33" s="83">
        <v>176</v>
      </c>
      <c r="Z33" s="83">
        <v>298</v>
      </c>
      <c r="AA33" s="83">
        <v>273</v>
      </c>
      <c r="AB33" s="83">
        <v>152</v>
      </c>
      <c r="AC33" s="70"/>
      <c r="AD33" s="70"/>
      <c r="AE33" s="70"/>
      <c r="AF33" s="70"/>
      <c r="AG33" s="70"/>
      <c r="AH33" s="70"/>
      <c r="AI33" s="70"/>
      <c r="AJ33" s="70"/>
    </row>
    <row r="34" spans="1:36" x14ac:dyDescent="0.25">
      <c r="A34" s="158"/>
      <c r="B34" s="64" t="s">
        <v>59</v>
      </c>
      <c r="C34" s="83" t="s">
        <v>29</v>
      </c>
      <c r="D34" s="83">
        <v>2002</v>
      </c>
      <c r="E34" s="84">
        <f t="shared" ref="E34:E36" si="6">D34+255</f>
        <v>2257</v>
      </c>
      <c r="F34" s="84">
        <f t="shared" si="0"/>
        <v>255</v>
      </c>
      <c r="G34" s="83">
        <v>30</v>
      </c>
      <c r="H34" s="85">
        <v>241</v>
      </c>
      <c r="I34" s="111">
        <f>X34*'(Converions)'!$D$13</f>
        <v>917.32608000000005</v>
      </c>
      <c r="J34" s="111">
        <f>Y34*'(Converions)'!$D$13</f>
        <v>283.24454400000002</v>
      </c>
      <c r="K34" s="111">
        <f>Z34*'(Converions)'!$D$13</f>
        <v>479.58451200000002</v>
      </c>
      <c r="L34" s="111">
        <f>AA34*'(Converions)'!$D$13</f>
        <v>439.35091200000005</v>
      </c>
      <c r="M34" s="111">
        <f>AB34*'(Converions)'!$D$13</f>
        <v>244.62028800000002</v>
      </c>
      <c r="N34" s="83">
        <v>313</v>
      </c>
      <c r="O34" s="84">
        <f t="shared" si="1"/>
        <v>31</v>
      </c>
      <c r="P34" s="84" t="str">
        <f t="shared" si="5"/>
        <v>-</v>
      </c>
      <c r="Q34" s="89" t="str">
        <f t="shared" si="2"/>
        <v>-</v>
      </c>
      <c r="R34" s="83">
        <v>380000</v>
      </c>
      <c r="S34" s="83">
        <v>261963</v>
      </c>
      <c r="T34" s="83">
        <v>9000</v>
      </c>
      <c r="U34" s="83">
        <v>2</v>
      </c>
      <c r="V34" s="83">
        <v>8</v>
      </c>
      <c r="W34" s="83">
        <v>2</v>
      </c>
      <c r="X34" s="83">
        <v>570</v>
      </c>
      <c r="Y34" s="83">
        <v>176</v>
      </c>
      <c r="Z34" s="83">
        <v>298</v>
      </c>
      <c r="AA34" s="83">
        <v>273</v>
      </c>
      <c r="AB34" s="83">
        <v>152</v>
      </c>
      <c r="AC34" s="70"/>
      <c r="AD34" s="70"/>
      <c r="AE34" s="70"/>
      <c r="AF34" s="70"/>
      <c r="AG34" s="70"/>
      <c r="AH34" s="70"/>
      <c r="AI34" s="70"/>
      <c r="AJ34" s="70"/>
    </row>
    <row r="35" spans="1:36" x14ac:dyDescent="0.25">
      <c r="A35" s="158"/>
      <c r="B35" s="64" t="s">
        <v>60</v>
      </c>
      <c r="C35" s="83" t="s">
        <v>29</v>
      </c>
      <c r="D35" s="83">
        <v>2002</v>
      </c>
      <c r="E35" s="84">
        <f t="shared" si="6"/>
        <v>2257</v>
      </c>
      <c r="F35" s="84">
        <f t="shared" si="0"/>
        <v>255</v>
      </c>
      <c r="G35" s="83">
        <v>30</v>
      </c>
      <c r="H35" s="85">
        <v>253</v>
      </c>
      <c r="I35" s="111">
        <f>X35*'(Converions)'!$D$13</f>
        <v>917.32608000000005</v>
      </c>
      <c r="J35" s="111">
        <f>Y35*'(Converions)'!$D$13</f>
        <v>283.24454400000002</v>
      </c>
      <c r="K35" s="111">
        <f>Z35*'(Converions)'!$D$13</f>
        <v>479.58451200000002</v>
      </c>
      <c r="L35" s="111">
        <f>AA35*'(Converions)'!$D$13</f>
        <v>439.35091200000005</v>
      </c>
      <c r="M35" s="111">
        <f>AB35*'(Converions)'!$D$13</f>
        <v>244.62028800000002</v>
      </c>
      <c r="N35" s="83">
        <v>380</v>
      </c>
      <c r="O35" s="84">
        <f t="shared" si="1"/>
        <v>38</v>
      </c>
      <c r="P35" s="84" t="str">
        <f t="shared" si="5"/>
        <v>-</v>
      </c>
      <c r="Q35" s="89" t="str">
        <f t="shared" si="2"/>
        <v>-</v>
      </c>
      <c r="R35" s="83">
        <v>380000</v>
      </c>
      <c r="S35" s="83">
        <v>238879</v>
      </c>
      <c r="T35" s="83">
        <v>7900</v>
      </c>
      <c r="U35" s="83">
        <v>2</v>
      </c>
      <c r="V35" s="83">
        <v>10</v>
      </c>
      <c r="W35" s="83">
        <v>2</v>
      </c>
      <c r="X35" s="83">
        <v>570</v>
      </c>
      <c r="Y35" s="83">
        <v>176</v>
      </c>
      <c r="Z35" s="83">
        <v>298</v>
      </c>
      <c r="AA35" s="83">
        <v>273</v>
      </c>
      <c r="AB35" s="83">
        <v>152</v>
      </c>
      <c r="AC35" s="70"/>
      <c r="AD35" s="70"/>
      <c r="AE35" s="70"/>
      <c r="AF35" s="70"/>
      <c r="AG35" s="70"/>
      <c r="AH35" s="70"/>
      <c r="AI35" s="70"/>
      <c r="AJ35" s="70"/>
    </row>
    <row r="36" spans="1:36" x14ac:dyDescent="0.25">
      <c r="A36" s="158"/>
      <c r="B36" s="64" t="s">
        <v>61</v>
      </c>
      <c r="C36" s="83" t="s">
        <v>29</v>
      </c>
      <c r="D36" s="83" t="s">
        <v>521</v>
      </c>
      <c r="E36" s="84" t="e">
        <f t="shared" si="6"/>
        <v>#VALUE!</v>
      </c>
      <c r="F36" s="84" t="e">
        <f t="shared" si="0"/>
        <v>#VALUE!</v>
      </c>
      <c r="G36" s="83">
        <v>30</v>
      </c>
      <c r="H36" s="85">
        <v>208.7</v>
      </c>
      <c r="I36" s="111">
        <f>X36*'(Converions)'!$D$13</f>
        <v>944.68492800000001</v>
      </c>
      <c r="J36" s="111">
        <f>Y36*'(Converions)'!$D$13</f>
        <v>273.58848</v>
      </c>
      <c r="K36" s="111">
        <f>Z36*'(Converions)'!$D$13</f>
        <v>442.56960000000004</v>
      </c>
      <c r="L36" s="111">
        <f>AA36*'(Converions)'!$D$13</f>
        <v>426.47616000000005</v>
      </c>
      <c r="M36" s="111">
        <f>AB36*'(Converions)'!$D$13</f>
        <v>241.40160000000003</v>
      </c>
      <c r="N36" s="83">
        <v>270</v>
      </c>
      <c r="O36" s="84">
        <f t="shared" si="1"/>
        <v>27</v>
      </c>
      <c r="P36" s="84" t="str">
        <f t="shared" si="5"/>
        <v>-</v>
      </c>
      <c r="Q36" s="89" t="str">
        <f t="shared" si="2"/>
        <v>-</v>
      </c>
      <c r="R36" s="83">
        <v>259000</v>
      </c>
      <c r="S36" s="83">
        <v>157317</v>
      </c>
      <c r="T36" s="83">
        <v>8560</v>
      </c>
      <c r="U36" s="83">
        <v>2</v>
      </c>
      <c r="V36" s="83">
        <v>8</v>
      </c>
      <c r="W36" s="83">
        <v>2</v>
      </c>
      <c r="X36" s="83">
        <v>587</v>
      </c>
      <c r="Y36" s="83">
        <v>170</v>
      </c>
      <c r="Z36" s="83">
        <v>275</v>
      </c>
      <c r="AA36" s="83">
        <v>265</v>
      </c>
      <c r="AB36" s="83">
        <v>150</v>
      </c>
      <c r="AC36" s="70"/>
      <c r="AD36" s="70"/>
      <c r="AE36" s="70"/>
      <c r="AF36" s="70"/>
      <c r="AG36" s="70"/>
      <c r="AH36" s="70"/>
      <c r="AI36" s="70"/>
      <c r="AJ36" s="70"/>
    </row>
    <row r="37" spans="1:36" x14ac:dyDescent="0.25">
      <c r="A37" s="158"/>
      <c r="B37" s="64" t="s">
        <v>62</v>
      </c>
      <c r="C37" s="83" t="s">
        <v>29</v>
      </c>
      <c r="D37" s="83">
        <v>2015</v>
      </c>
      <c r="E37" s="84">
        <f>D37+255</f>
        <v>2270</v>
      </c>
      <c r="F37" s="84">
        <f t="shared" si="0"/>
        <v>255</v>
      </c>
      <c r="G37" s="83">
        <v>30</v>
      </c>
      <c r="H37" s="85">
        <v>240.6</v>
      </c>
      <c r="I37" s="111">
        <f>X37*'(Converions)'!$D$13</f>
        <v>944.68492800000001</v>
      </c>
      <c r="J37" s="111">
        <f>Y37*'(Converions)'!$D$13</f>
        <v>273.58848</v>
      </c>
      <c r="K37" s="111">
        <f>Z37*'(Converions)'!$D$13</f>
        <v>442.56960000000004</v>
      </c>
      <c r="L37" s="111">
        <f>AA37*'(Converions)'!$D$13</f>
        <v>426.47616000000005</v>
      </c>
      <c r="M37" s="111">
        <f>AB37*'(Converions)'!$D$13</f>
        <v>241.40160000000003</v>
      </c>
      <c r="N37" s="83">
        <v>314</v>
      </c>
      <c r="O37" s="84">
        <f t="shared" si="1"/>
        <v>31</v>
      </c>
      <c r="P37" s="84" t="str">
        <f t="shared" si="5"/>
        <v>-</v>
      </c>
      <c r="Q37" s="89" t="str">
        <f t="shared" si="2"/>
        <v>-</v>
      </c>
      <c r="R37" s="83">
        <v>268000</v>
      </c>
      <c r="S37" s="83">
        <v>168293</v>
      </c>
      <c r="T37" s="83">
        <v>8100</v>
      </c>
      <c r="U37" s="83">
        <v>2</v>
      </c>
      <c r="V37" s="83">
        <v>8</v>
      </c>
      <c r="W37" s="83">
        <v>2</v>
      </c>
      <c r="X37" s="83">
        <v>587</v>
      </c>
      <c r="Y37" s="83">
        <v>170</v>
      </c>
      <c r="Z37" s="83">
        <v>275</v>
      </c>
      <c r="AA37" s="83">
        <v>265</v>
      </c>
      <c r="AB37" s="83">
        <v>150</v>
      </c>
      <c r="AC37" s="70"/>
      <c r="AD37" s="70"/>
      <c r="AE37" s="70"/>
      <c r="AF37" s="70"/>
      <c r="AG37" s="70"/>
      <c r="AH37" s="70"/>
      <c r="AI37" s="70"/>
      <c r="AJ37" s="70"/>
    </row>
    <row r="38" spans="1:36" x14ac:dyDescent="0.25">
      <c r="A38" s="158"/>
      <c r="B38" s="64" t="s">
        <v>63</v>
      </c>
      <c r="C38" s="83" t="s">
        <v>29</v>
      </c>
      <c r="D38" s="83" t="s">
        <v>521</v>
      </c>
      <c r="E38" s="84" t="e">
        <f t="shared" ref="E38:E40" si="7">D38+255</f>
        <v>#VALUE!</v>
      </c>
      <c r="F38" s="84" t="e">
        <f t="shared" si="0"/>
        <v>#VALUE!</v>
      </c>
      <c r="G38" s="83">
        <v>30</v>
      </c>
      <c r="H38" s="86">
        <f>ROUND(($H$37/33)+H37,1)</f>
        <v>247.9</v>
      </c>
      <c r="I38" s="111">
        <f>X38*'(Converions)'!$D$13</f>
        <v>944.68492800000001</v>
      </c>
      <c r="J38" s="111">
        <f>Y38*'(Converions)'!$D$13</f>
        <v>273.58848</v>
      </c>
      <c r="K38" s="111">
        <f>Z38*'(Converions)'!$D$13</f>
        <v>442.56960000000004</v>
      </c>
      <c r="L38" s="111">
        <f>AA38*'(Converions)'!$D$13</f>
        <v>426.47616000000005</v>
      </c>
      <c r="M38" s="111">
        <f>AB38*'(Converions)'!$D$13</f>
        <v>241.40160000000003</v>
      </c>
      <c r="N38" s="83">
        <v>314</v>
      </c>
      <c r="O38" s="84">
        <f t="shared" si="1"/>
        <v>31</v>
      </c>
      <c r="P38" s="84" t="str">
        <f t="shared" si="5"/>
        <v>-</v>
      </c>
      <c r="Q38" s="89" t="str">
        <f t="shared" si="2"/>
        <v>-</v>
      </c>
      <c r="R38" s="83">
        <v>298000</v>
      </c>
      <c r="S38" s="83">
        <v>168293</v>
      </c>
      <c r="T38" s="83">
        <v>10315</v>
      </c>
      <c r="U38" s="83">
        <v>2</v>
      </c>
      <c r="V38" s="83">
        <v>8</v>
      </c>
      <c r="W38" s="83">
        <v>2</v>
      </c>
      <c r="X38" s="83">
        <v>587</v>
      </c>
      <c r="Y38" s="83">
        <v>170</v>
      </c>
      <c r="Z38" s="83">
        <v>275</v>
      </c>
      <c r="AA38" s="83">
        <v>265</v>
      </c>
      <c r="AB38" s="83">
        <v>150</v>
      </c>
      <c r="AC38" s="70"/>
      <c r="AD38" s="70"/>
      <c r="AE38" s="70"/>
      <c r="AF38" s="70"/>
      <c r="AG38" s="70"/>
      <c r="AH38" s="70"/>
      <c r="AI38" s="70"/>
      <c r="AJ38" s="70"/>
    </row>
    <row r="39" spans="1:36" x14ac:dyDescent="0.25">
      <c r="A39" s="158"/>
      <c r="B39" s="64" t="s">
        <v>64</v>
      </c>
      <c r="C39" s="83" t="s">
        <v>31</v>
      </c>
      <c r="D39" s="83" t="s">
        <v>521</v>
      </c>
      <c r="E39" s="84" t="e">
        <f t="shared" si="7"/>
        <v>#VALUE!</v>
      </c>
      <c r="F39" s="84" t="e">
        <f t="shared" si="0"/>
        <v>#VALUE!</v>
      </c>
      <c r="G39" s="83">
        <v>30</v>
      </c>
      <c r="H39" s="86">
        <f>ROUND(($H$37/33)+H38,1)</f>
        <v>255.2</v>
      </c>
      <c r="I39" s="111">
        <f>X39*'(Converions)'!$D$13</f>
        <v>944.68492800000001</v>
      </c>
      <c r="J39" s="111">
        <f>Y39*'(Converions)'!$D$13</f>
        <v>273.58848</v>
      </c>
      <c r="K39" s="111">
        <f>Z39*'(Converions)'!$D$13</f>
        <v>442.56960000000004</v>
      </c>
      <c r="L39" s="111">
        <f>AA39*'(Converions)'!$D$13</f>
        <v>426.47616000000005</v>
      </c>
      <c r="M39" s="111">
        <f>AB39*'(Converions)'!$D$13</f>
        <v>241.40160000000003</v>
      </c>
      <c r="N39" s="83">
        <v>0</v>
      </c>
      <c r="O39" s="84">
        <f t="shared" si="1"/>
        <v>720</v>
      </c>
      <c r="P39" s="83">
        <v>90000</v>
      </c>
      <c r="Q39" s="89" t="str">
        <f t="shared" si="2"/>
        <v>Value</v>
      </c>
      <c r="R39" s="83">
        <v>298000</v>
      </c>
      <c r="S39" s="83">
        <v>168293</v>
      </c>
      <c r="T39" s="83">
        <v>4990</v>
      </c>
      <c r="U39" s="83">
        <v>2</v>
      </c>
      <c r="V39" s="83">
        <v>4</v>
      </c>
      <c r="W39" s="83" t="s">
        <v>32</v>
      </c>
      <c r="X39" s="83">
        <v>587</v>
      </c>
      <c r="Y39" s="83">
        <v>170</v>
      </c>
      <c r="Z39" s="83">
        <v>275</v>
      </c>
      <c r="AA39" s="83">
        <v>265</v>
      </c>
      <c r="AB39" s="83">
        <v>150</v>
      </c>
      <c r="AC39" s="70"/>
      <c r="AD39" s="70"/>
      <c r="AE39" s="70"/>
      <c r="AF39" s="70"/>
      <c r="AG39" s="70"/>
      <c r="AH39" s="70"/>
      <c r="AI39" s="70"/>
      <c r="AJ39" s="70"/>
    </row>
    <row r="40" spans="1:36" x14ac:dyDescent="0.25">
      <c r="A40" s="158"/>
      <c r="B40" s="64" t="s">
        <v>65</v>
      </c>
      <c r="C40" s="83" t="s">
        <v>29</v>
      </c>
      <c r="D40" s="83">
        <v>2018</v>
      </c>
      <c r="E40" s="84">
        <f t="shared" si="7"/>
        <v>2273</v>
      </c>
      <c r="F40" s="84">
        <f t="shared" si="0"/>
        <v>255</v>
      </c>
      <c r="G40" s="83">
        <v>30</v>
      </c>
      <c r="H40" s="85">
        <v>269.60000000000002</v>
      </c>
      <c r="I40" s="111">
        <f>X40*'(Converions)'!$D$13</f>
        <v>944.68492800000001</v>
      </c>
      <c r="J40" s="111">
        <f>Y40*'(Converions)'!$D$13</f>
        <v>273.58848</v>
      </c>
      <c r="K40" s="111">
        <f>Z40*'(Converions)'!$D$13</f>
        <v>442.56960000000004</v>
      </c>
      <c r="L40" s="111">
        <f>AA40*'(Converions)'!$D$13</f>
        <v>426.47616000000005</v>
      </c>
      <c r="M40" s="111">
        <f>AB40*'(Converions)'!$D$13</f>
        <v>241.40160000000003</v>
      </c>
      <c r="N40" s="83">
        <v>315</v>
      </c>
      <c r="O40" s="84">
        <f t="shared" si="1"/>
        <v>32</v>
      </c>
      <c r="P40" s="84" t="str">
        <f t="shared" si="5"/>
        <v>-</v>
      </c>
      <c r="Q40" s="89" t="str">
        <f t="shared" si="2"/>
        <v>-</v>
      </c>
      <c r="R40" s="83">
        <v>298000</v>
      </c>
      <c r="S40" s="84">
        <f>S39+7317</f>
        <v>175610</v>
      </c>
      <c r="T40" s="83">
        <v>7990</v>
      </c>
      <c r="U40" s="83">
        <v>2</v>
      </c>
      <c r="V40" s="83">
        <v>8</v>
      </c>
      <c r="W40" s="83">
        <v>2</v>
      </c>
      <c r="X40" s="83">
        <v>587</v>
      </c>
      <c r="Y40" s="83">
        <v>170</v>
      </c>
      <c r="Z40" s="83">
        <v>275</v>
      </c>
      <c r="AA40" s="83">
        <v>265</v>
      </c>
      <c r="AB40" s="83">
        <v>150</v>
      </c>
      <c r="AC40" s="70"/>
      <c r="AD40" s="70"/>
      <c r="AE40" s="70"/>
      <c r="AF40" s="70"/>
      <c r="AG40" s="70"/>
      <c r="AH40" s="70"/>
      <c r="AI40" s="70"/>
      <c r="AJ40" s="70"/>
    </row>
    <row r="41" spans="1:36" x14ac:dyDescent="0.25">
      <c r="A41" s="158"/>
      <c r="B41" s="64" t="s">
        <v>66</v>
      </c>
      <c r="C41" s="83" t="s">
        <v>29</v>
      </c>
      <c r="D41" s="83">
        <v>2007</v>
      </c>
      <c r="E41" s="83">
        <v>2262</v>
      </c>
      <c r="F41" s="84">
        <f t="shared" si="0"/>
        <v>255</v>
      </c>
      <c r="G41" s="83">
        <v>30</v>
      </c>
      <c r="H41" s="85">
        <v>380</v>
      </c>
      <c r="I41" s="111">
        <f>X41*'(Converions)'!$D$13</f>
        <v>1020.3240960000001</v>
      </c>
      <c r="J41" s="111">
        <f>Y41*'(Converions)'!$D$13</f>
        <v>283.24454400000002</v>
      </c>
      <c r="K41" s="111">
        <f>Z41*'(Converions)'!$D$13</f>
        <v>400.72665600000005</v>
      </c>
      <c r="L41" s="111">
        <f>AA41*'(Converions)'!$D$13</f>
        <v>439.35091200000005</v>
      </c>
      <c r="M41" s="111">
        <f>AB41*'(Converions)'!$D$13</f>
        <v>244.62028800000002</v>
      </c>
      <c r="N41" s="83">
        <v>652</v>
      </c>
      <c r="O41" s="84">
        <f t="shared" si="1"/>
        <v>65</v>
      </c>
      <c r="P41" s="84" t="str">
        <f t="shared" si="5"/>
        <v>-</v>
      </c>
      <c r="Q41" s="89" t="str">
        <f t="shared" si="2"/>
        <v>-</v>
      </c>
      <c r="R41" s="83">
        <v>560000</v>
      </c>
      <c r="S41" s="83">
        <v>379049</v>
      </c>
      <c r="T41" s="83">
        <v>8200</v>
      </c>
      <c r="U41" s="83">
        <v>2</v>
      </c>
      <c r="V41" s="83">
        <v>16</v>
      </c>
      <c r="W41" s="83">
        <v>4</v>
      </c>
      <c r="X41" s="83">
        <v>634</v>
      </c>
      <c r="Y41" s="83">
        <v>176</v>
      </c>
      <c r="Z41" s="83">
        <v>249</v>
      </c>
      <c r="AA41" s="83">
        <v>273</v>
      </c>
      <c r="AB41" s="83">
        <v>152</v>
      </c>
      <c r="AC41" s="70"/>
      <c r="AD41" s="70"/>
      <c r="AE41" s="70"/>
      <c r="AF41" s="70"/>
      <c r="AG41" s="70"/>
      <c r="AH41" s="70"/>
      <c r="AI41" s="70"/>
      <c r="AJ41" s="70"/>
    </row>
    <row r="42" spans="1:36" x14ac:dyDescent="0.25">
      <c r="A42" s="158"/>
      <c r="B42" s="64" t="s">
        <v>67</v>
      </c>
      <c r="C42" s="83" t="s">
        <v>31</v>
      </c>
      <c r="D42" s="83" t="s">
        <v>521</v>
      </c>
      <c r="E42" s="83">
        <v>2270</v>
      </c>
      <c r="F42" s="84" t="e">
        <f t="shared" si="0"/>
        <v>#VALUE!</v>
      </c>
      <c r="G42" s="83">
        <v>30</v>
      </c>
      <c r="H42" s="85">
        <v>340</v>
      </c>
      <c r="I42" s="111">
        <f>X42*'(Converions)'!$D$13</f>
        <v>1020.3240960000001</v>
      </c>
      <c r="J42" s="111">
        <f>Y42*'(Converions)'!$D$13</f>
        <v>283.24454400000002</v>
      </c>
      <c r="K42" s="111">
        <f>Z42*'(Converions)'!$D$13</f>
        <v>479.58451200000002</v>
      </c>
      <c r="L42" s="111">
        <f>AA42*'(Converions)'!$D$13</f>
        <v>439.35091200000005</v>
      </c>
      <c r="M42" s="111">
        <f>AB42*'(Converions)'!$D$13</f>
        <v>244.62028800000002</v>
      </c>
      <c r="N42" s="83">
        <v>0</v>
      </c>
      <c r="O42" s="84">
        <f t="shared" si="1"/>
        <v>1219</v>
      </c>
      <c r="P42" s="83">
        <v>152400</v>
      </c>
      <c r="Q42" s="89" t="str">
        <f t="shared" si="2"/>
        <v>Value</v>
      </c>
      <c r="R42" s="83">
        <v>583000</v>
      </c>
      <c r="S42" s="83">
        <v>435295</v>
      </c>
      <c r="T42" s="83">
        <v>5600</v>
      </c>
      <c r="U42" s="83">
        <v>2</v>
      </c>
      <c r="V42" s="83">
        <v>6</v>
      </c>
      <c r="W42" s="83" t="s">
        <v>32</v>
      </c>
      <c r="X42" s="83">
        <v>634</v>
      </c>
      <c r="Y42" s="83">
        <v>176</v>
      </c>
      <c r="Z42" s="83">
        <v>298</v>
      </c>
      <c r="AA42" s="83">
        <v>273</v>
      </c>
      <c r="AB42" s="83">
        <v>152</v>
      </c>
      <c r="AC42" s="70"/>
      <c r="AD42" s="70"/>
      <c r="AE42" s="70"/>
      <c r="AF42" s="70"/>
      <c r="AG42" s="70"/>
      <c r="AH42" s="70"/>
      <c r="AI42" s="70"/>
      <c r="AJ42" s="70"/>
    </row>
    <row r="43" spans="1:36" x14ac:dyDescent="0.25">
      <c r="A43" s="158"/>
      <c r="B43" s="64" t="s">
        <v>68</v>
      </c>
      <c r="C43" s="83" t="s">
        <v>29</v>
      </c>
      <c r="D43" s="83" t="s">
        <v>521</v>
      </c>
      <c r="E43" s="83">
        <v>2275</v>
      </c>
      <c r="F43" s="84" t="e">
        <f t="shared" si="0"/>
        <v>#VALUE!</v>
      </c>
      <c r="G43" s="83">
        <v>30</v>
      </c>
      <c r="H43" s="85">
        <v>390</v>
      </c>
      <c r="I43" s="111">
        <f>X43*'(Converions)'!$D$13</f>
        <v>1020.3240960000001</v>
      </c>
      <c r="J43" s="111">
        <f>Y43*'(Converions)'!$D$13</f>
        <v>283.24454400000002</v>
      </c>
      <c r="K43" s="111">
        <f>Z43*'(Converions)'!$D$13</f>
        <v>479.58451200000002</v>
      </c>
      <c r="L43" s="111">
        <f>AA43*'(Converions)'!$D$13</f>
        <v>439.35091200000005</v>
      </c>
      <c r="M43" s="111">
        <f>AB43*'(Converions)'!$D$13</f>
        <v>244.62028800000002</v>
      </c>
      <c r="N43" s="83">
        <v>700</v>
      </c>
      <c r="O43" s="84">
        <f t="shared" si="1"/>
        <v>70</v>
      </c>
      <c r="P43" s="84" t="str">
        <f t="shared" si="5"/>
        <v>-</v>
      </c>
      <c r="Q43" s="89" t="str">
        <f t="shared" si="2"/>
        <v>-</v>
      </c>
      <c r="R43" s="83">
        <v>590000</v>
      </c>
      <c r="S43" s="84">
        <f>ROUND(S41+(S41*0.1),0)</f>
        <v>416954</v>
      </c>
      <c r="T43" s="83">
        <v>8500</v>
      </c>
      <c r="U43" s="83">
        <v>2</v>
      </c>
      <c r="V43" s="83">
        <v>18</v>
      </c>
      <c r="W43" s="83">
        <v>4</v>
      </c>
      <c r="X43" s="83">
        <v>634</v>
      </c>
      <c r="Y43" s="83">
        <v>176</v>
      </c>
      <c r="Z43" s="83">
        <v>298</v>
      </c>
      <c r="AA43" s="83">
        <v>273</v>
      </c>
      <c r="AB43" s="83">
        <v>152</v>
      </c>
      <c r="AC43" s="70"/>
      <c r="AD43" s="70"/>
      <c r="AE43" s="70"/>
      <c r="AF43" s="70"/>
      <c r="AG43" s="70"/>
      <c r="AH43" s="70"/>
      <c r="AI43" s="70"/>
      <c r="AJ43" s="70"/>
    </row>
    <row r="44" spans="1:36" x14ac:dyDescent="0.25">
      <c r="A44" s="158"/>
      <c r="B44" s="64" t="s">
        <v>69</v>
      </c>
      <c r="C44" s="83" t="s">
        <v>31</v>
      </c>
      <c r="D44" s="83" t="s">
        <v>521</v>
      </c>
      <c r="E44" s="83">
        <v>2280</v>
      </c>
      <c r="F44" s="84" t="e">
        <f t="shared" si="0"/>
        <v>#VALUE!</v>
      </c>
      <c r="G44" s="83">
        <v>30</v>
      </c>
      <c r="H44" s="85">
        <v>363</v>
      </c>
      <c r="I44" s="111">
        <f>X44*'(Converions)'!$D$13</f>
        <v>1020.3240960000001</v>
      </c>
      <c r="J44" s="111">
        <f>Y44*'(Converions)'!$D$13</f>
        <v>283.24454400000002</v>
      </c>
      <c r="K44" s="111">
        <f>Z44*'(Converions)'!$D$13</f>
        <v>558.44236799999999</v>
      </c>
      <c r="L44" s="111">
        <f>AA44*'(Converions)'!$D$13</f>
        <v>439.35091200000005</v>
      </c>
      <c r="M44" s="111">
        <f>AB44*'(Converions)'!$D$13</f>
        <v>244.62028800000002</v>
      </c>
      <c r="N44" s="83">
        <v>0</v>
      </c>
      <c r="O44" s="84">
        <f t="shared" si="1"/>
        <v>1323</v>
      </c>
      <c r="P44" s="83">
        <v>165400</v>
      </c>
      <c r="Q44" s="89" t="str">
        <f t="shared" si="2"/>
        <v>Value</v>
      </c>
      <c r="R44" s="84">
        <f>ROUND(((R43/(R41/100))/100)*R42,0)</f>
        <v>614232</v>
      </c>
      <c r="S44" s="84">
        <f>ROUND(S42*1.1,0)</f>
        <v>478825</v>
      </c>
      <c r="T44" s="83">
        <v>6000</v>
      </c>
      <c r="U44" s="83">
        <v>2</v>
      </c>
      <c r="V44" s="83">
        <v>6</v>
      </c>
      <c r="W44" s="83" t="s">
        <v>32</v>
      </c>
      <c r="X44" s="83">
        <v>634</v>
      </c>
      <c r="Y44" s="83">
        <v>176</v>
      </c>
      <c r="Z44" s="84">
        <f>Z43+(Z42-Z41)</f>
        <v>347</v>
      </c>
      <c r="AA44" s="83">
        <v>273</v>
      </c>
      <c r="AB44" s="83">
        <v>152</v>
      </c>
      <c r="AC44" s="70"/>
      <c r="AD44" s="70"/>
      <c r="AE44" s="70"/>
      <c r="AF44" s="70"/>
      <c r="AG44" s="70"/>
      <c r="AH44" s="70"/>
      <c r="AI44" s="70"/>
      <c r="AJ44" s="70"/>
    </row>
    <row r="45" spans="1:36" x14ac:dyDescent="0.25">
      <c r="A45" s="158" t="s">
        <v>70</v>
      </c>
      <c r="B45" s="64" t="s">
        <v>71</v>
      </c>
      <c r="C45" s="83" t="s">
        <v>31</v>
      </c>
      <c r="D45" s="83">
        <v>1986</v>
      </c>
      <c r="E45" s="83">
        <v>2241</v>
      </c>
      <c r="F45" s="84">
        <f t="shared" si="0"/>
        <v>255</v>
      </c>
      <c r="G45" s="83">
        <v>30</v>
      </c>
      <c r="H45" s="85">
        <v>80</v>
      </c>
      <c r="I45" s="111">
        <f>X45*'(Converions)'!$D$13</f>
        <v>864.21772800000008</v>
      </c>
      <c r="J45" s="111">
        <f>Y45*'(Converions)'!$D$13</f>
        <v>273.58848</v>
      </c>
      <c r="K45" s="111">
        <f>Z45*'(Converions)'!$D$13</f>
        <v>531.08352000000002</v>
      </c>
      <c r="L45" s="111">
        <f>AA45*'(Converions)'!$D$13</f>
        <v>0</v>
      </c>
      <c r="M45" s="111">
        <f>AB45*'(Converions)'!$D$13</f>
        <v>259.10438400000004</v>
      </c>
      <c r="N45" s="83">
        <v>0</v>
      </c>
      <c r="O45" s="84">
        <f t="shared" si="1"/>
        <v>1200</v>
      </c>
      <c r="P45" s="83">
        <v>150000</v>
      </c>
      <c r="Q45" s="89">
        <v>700</v>
      </c>
      <c r="R45" s="84">
        <v>405000</v>
      </c>
      <c r="S45" s="84">
        <v>25000</v>
      </c>
      <c r="T45" s="83">
        <v>3231</v>
      </c>
      <c r="U45" s="83">
        <v>4</v>
      </c>
      <c r="V45" s="83">
        <v>3</v>
      </c>
      <c r="W45" s="83" t="s">
        <v>32</v>
      </c>
      <c r="X45" s="83">
        <v>537</v>
      </c>
      <c r="Y45" s="83">
        <v>170</v>
      </c>
      <c r="Z45" s="84">
        <v>330</v>
      </c>
      <c r="AB45" s="83">
        <v>161</v>
      </c>
      <c r="AC45" s="70"/>
      <c r="AD45" s="70"/>
      <c r="AE45" s="70"/>
      <c r="AF45" s="70"/>
      <c r="AG45" s="70"/>
      <c r="AH45" s="70"/>
      <c r="AI45" s="70"/>
      <c r="AJ45" s="70"/>
    </row>
    <row r="46" spans="1:36" x14ac:dyDescent="0.25">
      <c r="A46" s="158"/>
      <c r="B46" s="64" t="s">
        <v>72</v>
      </c>
      <c r="C46" s="83" t="s">
        <v>31</v>
      </c>
      <c r="D46" s="83">
        <v>1988</v>
      </c>
      <c r="E46" s="83">
        <v>2243</v>
      </c>
      <c r="F46" s="84">
        <f t="shared" si="0"/>
        <v>255</v>
      </c>
      <c r="G46" s="83">
        <v>30</v>
      </c>
      <c r="H46" s="85">
        <v>250</v>
      </c>
      <c r="I46" s="111">
        <f>X46*'(Converions)'!$D$13</f>
        <v>849.73363200000006</v>
      </c>
      <c r="J46" s="111">
        <f>Y46*'(Converions)'!$D$13</f>
        <v>0</v>
      </c>
      <c r="K46" s="111">
        <f>Z46*'(Converions)'!$D$13</f>
        <v>0</v>
      </c>
      <c r="L46" s="111">
        <f>AA46*'(Converions)'!$D$13</f>
        <v>0</v>
      </c>
      <c r="M46" s="111">
        <f>AB46*'(Converions)'!$D$13</f>
        <v>249.44832000000002</v>
      </c>
      <c r="N46" s="83">
        <v>0</v>
      </c>
      <c r="O46" s="84" t="str">
        <f t="shared" si="1"/>
        <v>0</v>
      </c>
      <c r="P46" s="89" t="str">
        <f t="shared" si="2"/>
        <v>Value</v>
      </c>
      <c r="Q46" s="89">
        <v>750</v>
      </c>
      <c r="R46" s="84">
        <v>640000</v>
      </c>
      <c r="S46" s="84"/>
      <c r="T46" s="83">
        <v>8315</v>
      </c>
      <c r="U46" s="83">
        <v>6</v>
      </c>
      <c r="V46" s="83">
        <v>2</v>
      </c>
      <c r="W46" s="83" t="s">
        <v>32</v>
      </c>
      <c r="X46" s="83">
        <v>528</v>
      </c>
      <c r="Z46" s="84"/>
      <c r="AB46" s="83">
        <v>155</v>
      </c>
      <c r="AC46" s="70"/>
      <c r="AD46" s="70"/>
      <c r="AE46" s="70"/>
      <c r="AF46" s="70"/>
      <c r="AG46" s="70"/>
      <c r="AH46" s="70"/>
      <c r="AI46" s="70"/>
      <c r="AJ46" s="70"/>
    </row>
    <row r="47" spans="1:36" ht="15" customHeight="1" x14ac:dyDescent="0.25">
      <c r="A47" s="158" t="s">
        <v>73</v>
      </c>
      <c r="B47" s="64" t="s">
        <v>74</v>
      </c>
      <c r="C47" s="83" t="s">
        <v>29</v>
      </c>
      <c r="D47" s="83">
        <v>1964</v>
      </c>
      <c r="E47" s="83">
        <v>1989</v>
      </c>
      <c r="F47" s="84">
        <f t="shared" si="0"/>
        <v>25</v>
      </c>
      <c r="G47" s="83">
        <v>12</v>
      </c>
      <c r="H47" s="85">
        <v>26</v>
      </c>
      <c r="I47" s="111">
        <f>X47*'(Converions)'!$D$13</f>
        <v>881.92051200000003</v>
      </c>
      <c r="J47" s="111">
        <f>Y47*'(Converions)'!$D$13</f>
        <v>241.40160000000003</v>
      </c>
      <c r="K47" s="111">
        <f>Z47*'(Converions)'!$D$13</f>
        <v>346.00896</v>
      </c>
      <c r="L47" s="111">
        <f>AA47*'(Converions)'!$D$13</f>
        <v>450.61632000000003</v>
      </c>
      <c r="M47" s="111">
        <f>AB47*'(Converions)'!$D$13</f>
        <v>217.26144000000002</v>
      </c>
      <c r="N47" s="83">
        <v>75</v>
      </c>
      <c r="O47" s="84">
        <f t="shared" si="1"/>
        <v>8</v>
      </c>
      <c r="P47" s="84" t="str">
        <f t="shared" si="5"/>
        <v>-</v>
      </c>
      <c r="Q47" s="89" t="str">
        <f t="shared" si="2"/>
        <v>-</v>
      </c>
      <c r="R47" s="83">
        <v>35833</v>
      </c>
      <c r="S47" s="83">
        <v>12390</v>
      </c>
      <c r="T47" s="83">
        <v>710</v>
      </c>
      <c r="U47" s="83">
        <v>2</v>
      </c>
      <c r="V47" s="83">
        <v>2</v>
      </c>
      <c r="W47" s="83">
        <v>1</v>
      </c>
      <c r="X47" s="83">
        <v>548</v>
      </c>
      <c r="Y47" s="83">
        <v>150</v>
      </c>
      <c r="Z47" s="83">
        <v>215</v>
      </c>
      <c r="AA47" s="83">
        <v>280</v>
      </c>
      <c r="AB47" s="83">
        <v>135</v>
      </c>
      <c r="AC47" s="70"/>
      <c r="AD47" s="70"/>
      <c r="AE47" s="70"/>
      <c r="AF47" s="70"/>
      <c r="AG47" s="70"/>
      <c r="AH47" s="70"/>
      <c r="AI47" s="70"/>
      <c r="AJ47" s="70"/>
    </row>
    <row r="48" spans="1:36" x14ac:dyDescent="0.25">
      <c r="A48" s="158"/>
      <c r="B48" s="64" t="s">
        <v>75</v>
      </c>
      <c r="C48" s="83" t="s">
        <v>29</v>
      </c>
      <c r="D48" s="83">
        <v>1964</v>
      </c>
      <c r="E48" s="83">
        <v>1989</v>
      </c>
      <c r="F48" s="84">
        <f t="shared" si="0"/>
        <v>25</v>
      </c>
      <c r="G48" s="83">
        <v>12</v>
      </c>
      <c r="H48" s="86">
        <f>H49-H47/2</f>
        <v>27</v>
      </c>
      <c r="I48" s="111">
        <f>X48*'(Converions)'!$D$13</f>
        <v>881.92051200000003</v>
      </c>
      <c r="J48" s="111">
        <f>Y48*'(Converions)'!$D$13</f>
        <v>241.40160000000003</v>
      </c>
      <c r="K48" s="111">
        <f>Z48*'(Converions)'!$D$13</f>
        <v>346.00896</v>
      </c>
      <c r="L48" s="111">
        <f>AA48*'(Converions)'!$D$13</f>
        <v>450.61632000000003</v>
      </c>
      <c r="M48" s="111">
        <f>AB48*'(Converions)'!$D$13</f>
        <v>217.26144000000002</v>
      </c>
      <c r="N48" s="83">
        <v>75</v>
      </c>
      <c r="O48" s="84">
        <f t="shared" si="1"/>
        <v>8</v>
      </c>
      <c r="P48" s="84" t="str">
        <f t="shared" si="5"/>
        <v>-</v>
      </c>
      <c r="Q48" s="89" t="str">
        <f t="shared" si="2"/>
        <v>-</v>
      </c>
      <c r="R48" s="83">
        <v>40142</v>
      </c>
      <c r="S48" s="84">
        <v>17102</v>
      </c>
      <c r="T48" s="83">
        <v>1400</v>
      </c>
      <c r="U48" s="83">
        <v>2</v>
      </c>
      <c r="V48" s="83">
        <v>2</v>
      </c>
      <c r="W48" s="83">
        <v>1</v>
      </c>
      <c r="X48" s="83">
        <v>548</v>
      </c>
      <c r="Y48" s="83">
        <v>150</v>
      </c>
      <c r="Z48" s="83">
        <v>215</v>
      </c>
      <c r="AA48" s="83">
        <v>280</v>
      </c>
      <c r="AB48" s="83">
        <v>135</v>
      </c>
      <c r="AC48" s="70"/>
      <c r="AD48" s="70"/>
      <c r="AE48" s="70"/>
      <c r="AF48" s="70"/>
      <c r="AG48" s="70"/>
      <c r="AH48" s="70"/>
      <c r="AI48" s="70"/>
      <c r="AJ48" s="70"/>
    </row>
    <row r="49" spans="1:36" x14ac:dyDescent="0.25">
      <c r="A49" s="158"/>
      <c r="B49" s="64" t="s">
        <v>76</v>
      </c>
      <c r="C49" s="83" t="s">
        <v>29</v>
      </c>
      <c r="D49" s="83">
        <v>1964</v>
      </c>
      <c r="E49" s="83">
        <v>1989</v>
      </c>
      <c r="F49" s="84">
        <f t="shared" si="0"/>
        <v>25</v>
      </c>
      <c r="G49" s="83">
        <v>12</v>
      </c>
      <c r="H49" s="85">
        <v>40</v>
      </c>
      <c r="I49" s="111">
        <f>X49*'(Converions)'!$D$13</f>
        <v>870.65510400000005</v>
      </c>
      <c r="J49" s="111">
        <f>Y49*'(Converions)'!$D$13</f>
        <v>244.62028800000002</v>
      </c>
      <c r="K49" s="111">
        <f>Z49*'(Converions)'!$D$13</f>
        <v>349.22764800000004</v>
      </c>
      <c r="L49" s="111">
        <f>AA49*'(Converions)'!$D$13</f>
        <v>453.83500800000002</v>
      </c>
      <c r="M49" s="111">
        <f>AB49*'(Converions)'!$D$13</f>
        <v>222.089472</v>
      </c>
      <c r="N49" s="83">
        <v>89</v>
      </c>
      <c r="O49" s="84">
        <f t="shared" si="1"/>
        <v>9</v>
      </c>
      <c r="P49" s="84" t="str">
        <f t="shared" si="5"/>
        <v>-</v>
      </c>
      <c r="Q49" s="89" t="str">
        <f t="shared" si="2"/>
        <v>-</v>
      </c>
      <c r="R49" s="83">
        <v>40142</v>
      </c>
      <c r="S49" s="83">
        <v>17102</v>
      </c>
      <c r="T49" s="83">
        <v>1900</v>
      </c>
      <c r="U49" s="83">
        <v>2</v>
      </c>
      <c r="V49" s="83">
        <v>2</v>
      </c>
      <c r="W49" s="83">
        <v>1</v>
      </c>
      <c r="X49" s="83">
        <v>541</v>
      </c>
      <c r="Y49" s="83">
        <v>152</v>
      </c>
      <c r="Z49" s="83">
        <v>217</v>
      </c>
      <c r="AA49" s="83">
        <v>282</v>
      </c>
      <c r="AB49" s="83">
        <v>138</v>
      </c>
      <c r="AC49" s="70"/>
      <c r="AD49" s="70"/>
      <c r="AE49" s="70"/>
      <c r="AF49" s="70"/>
      <c r="AG49" s="70"/>
      <c r="AH49" s="70"/>
      <c r="AI49" s="70"/>
      <c r="AJ49" s="70"/>
    </row>
    <row r="50" spans="1:36" x14ac:dyDescent="0.25">
      <c r="A50" s="158"/>
      <c r="B50" s="64" t="s">
        <v>77</v>
      </c>
      <c r="C50" s="83" t="s">
        <v>29</v>
      </c>
      <c r="D50" s="83">
        <v>1965</v>
      </c>
      <c r="E50" s="83">
        <v>1989</v>
      </c>
      <c r="F50" s="84">
        <f t="shared" si="0"/>
        <v>24</v>
      </c>
      <c r="G50" s="83">
        <v>12</v>
      </c>
      <c r="H50" s="85">
        <v>40</v>
      </c>
      <c r="I50" s="111">
        <f>X50*'(Converions)'!$D$13</f>
        <v>870.65510400000005</v>
      </c>
      <c r="J50" s="111">
        <f>Y50*'(Converions)'!$D$13</f>
        <v>244.62028800000002</v>
      </c>
      <c r="K50" s="111">
        <f>Z50*'(Converions)'!$D$13</f>
        <v>349.22764800000004</v>
      </c>
      <c r="L50" s="111">
        <f>AA50*'(Converions)'!$D$13</f>
        <v>453.83500800000002</v>
      </c>
      <c r="M50" s="111">
        <f>AB50*'(Converions)'!$D$13</f>
        <v>222.089472</v>
      </c>
      <c r="N50" s="83">
        <v>119</v>
      </c>
      <c r="O50" s="84">
        <f t="shared" si="1"/>
        <v>12</v>
      </c>
      <c r="P50" s="84" t="str">
        <f t="shared" si="5"/>
        <v>-</v>
      </c>
      <c r="Q50" s="89" t="str">
        <f t="shared" si="2"/>
        <v>-</v>
      </c>
      <c r="R50" s="83">
        <v>47400</v>
      </c>
      <c r="S50" s="84">
        <f>ROUND(S49*(R50/R49),0)</f>
        <v>20194</v>
      </c>
      <c r="T50" s="83">
        <v>1705</v>
      </c>
      <c r="U50" s="83">
        <v>2</v>
      </c>
      <c r="V50" s="83">
        <v>2</v>
      </c>
      <c r="W50" s="83">
        <v>1</v>
      </c>
      <c r="X50" s="83">
        <v>541</v>
      </c>
      <c r="Y50" s="83">
        <v>152</v>
      </c>
      <c r="Z50" s="83">
        <v>217</v>
      </c>
      <c r="AA50" s="83">
        <v>282</v>
      </c>
      <c r="AB50" s="83">
        <v>138</v>
      </c>
      <c r="AC50" s="70"/>
      <c r="AD50" s="70"/>
      <c r="AE50" s="70"/>
      <c r="AF50" s="70"/>
      <c r="AG50" s="70"/>
      <c r="AH50" s="70"/>
      <c r="AI50" s="70"/>
      <c r="AJ50" s="70"/>
    </row>
    <row r="51" spans="1:36" x14ac:dyDescent="0.25">
      <c r="A51" s="158"/>
      <c r="B51" s="64" t="s">
        <v>78</v>
      </c>
      <c r="C51" s="83" t="s">
        <v>29</v>
      </c>
      <c r="D51" s="83">
        <v>1976</v>
      </c>
      <c r="E51" s="83">
        <v>2003</v>
      </c>
      <c r="F51" s="84">
        <f t="shared" si="0"/>
        <v>27</v>
      </c>
      <c r="G51" s="83">
        <v>27</v>
      </c>
      <c r="H51" s="85">
        <v>175</v>
      </c>
      <c r="I51" s="111">
        <f>X51*'(Converions)'!$D$13</f>
        <v>2333.5488</v>
      </c>
      <c r="J51" s="111">
        <f>Y51*'(Converions)'!$D$13</f>
        <v>452.22566400000005</v>
      </c>
      <c r="K51" s="111">
        <f>Z51*'(Converions)'!$D$13</f>
        <v>518.20876800000008</v>
      </c>
      <c r="L51" s="111">
        <f>AA51*'(Converions)'!$D$13</f>
        <v>543.95827200000008</v>
      </c>
      <c r="M51" s="111">
        <f>AB51*'(Converions)'!$D$13</f>
        <v>297.72864000000004</v>
      </c>
      <c r="N51" s="83">
        <v>100</v>
      </c>
      <c r="O51" s="84">
        <f t="shared" si="1"/>
        <v>10</v>
      </c>
      <c r="P51" s="84" t="str">
        <f t="shared" si="5"/>
        <v>-</v>
      </c>
      <c r="Q51" s="89" t="str">
        <f t="shared" si="2"/>
        <v>-</v>
      </c>
      <c r="R51" s="83">
        <v>185065</v>
      </c>
      <c r="S51" s="83">
        <v>119500</v>
      </c>
      <c r="T51" s="83">
        <v>3690</v>
      </c>
      <c r="U51" s="83">
        <v>3</v>
      </c>
      <c r="V51" s="83">
        <v>2</v>
      </c>
      <c r="W51" s="83">
        <v>1</v>
      </c>
      <c r="X51" s="83">
        <v>1450</v>
      </c>
      <c r="Y51" s="83">
        <v>281</v>
      </c>
      <c r="Z51" s="83">
        <v>322</v>
      </c>
      <c r="AA51" s="83">
        <v>338</v>
      </c>
      <c r="AB51" s="83">
        <v>185</v>
      </c>
      <c r="AC51" s="70"/>
      <c r="AD51" s="70"/>
      <c r="AE51" s="70"/>
      <c r="AF51" s="70"/>
      <c r="AG51" s="70"/>
      <c r="AH51" s="70"/>
      <c r="AI51" s="70"/>
      <c r="AJ51" s="70"/>
    </row>
    <row r="52" spans="1:36" ht="15" customHeight="1" x14ac:dyDescent="0.25">
      <c r="A52" s="158" t="s">
        <v>79</v>
      </c>
      <c r="B52" s="68" t="s">
        <v>80</v>
      </c>
      <c r="C52" s="83" t="s">
        <v>29</v>
      </c>
      <c r="D52" s="83">
        <v>1983</v>
      </c>
      <c r="E52" s="83">
        <v>1996</v>
      </c>
      <c r="F52" s="84">
        <f t="shared" si="0"/>
        <v>13</v>
      </c>
      <c r="G52" s="83">
        <v>14</v>
      </c>
      <c r="H52" s="85">
        <v>22</v>
      </c>
      <c r="I52" s="111">
        <f>X52*'(Converions)'!$D$13</f>
        <v>783.75052800000003</v>
      </c>
      <c r="J52" s="111">
        <f>Y52*'(Converions)'!$D$13</f>
        <v>244.62028800000002</v>
      </c>
      <c r="K52" s="111">
        <f>Z52*'(Converions)'!$D$13</f>
        <v>413.60140800000005</v>
      </c>
      <c r="L52" s="111">
        <f>AA52*'(Converions)'!$D$13</f>
        <v>466.70976000000002</v>
      </c>
      <c r="M52" s="111">
        <f>AB52*'(Converions)'!$D$13</f>
        <v>231.74553600000002</v>
      </c>
      <c r="N52" s="83">
        <v>92</v>
      </c>
      <c r="O52" s="84">
        <f t="shared" si="1"/>
        <v>9</v>
      </c>
      <c r="P52" s="84" t="str">
        <f t="shared" si="5"/>
        <v>-</v>
      </c>
      <c r="Q52" s="89" t="str">
        <f t="shared" si="2"/>
        <v>-</v>
      </c>
      <c r="R52" s="83">
        <v>33838</v>
      </c>
      <c r="S52" s="83">
        <v>14302</v>
      </c>
      <c r="T52" s="83">
        <v>1660</v>
      </c>
      <c r="U52" s="83">
        <v>2</v>
      </c>
      <c r="V52" s="83">
        <v>4</v>
      </c>
      <c r="W52" s="83">
        <v>1</v>
      </c>
      <c r="X52" s="83">
        <v>487</v>
      </c>
      <c r="Y52" s="83">
        <v>152</v>
      </c>
      <c r="Z52" s="83">
        <v>257</v>
      </c>
      <c r="AA52" s="83">
        <v>290</v>
      </c>
      <c r="AB52" s="83">
        <v>144</v>
      </c>
      <c r="AC52" s="70"/>
      <c r="AD52" s="70"/>
      <c r="AE52" s="70"/>
      <c r="AF52" s="70"/>
      <c r="AG52" s="70"/>
      <c r="AH52" s="70"/>
      <c r="AI52" s="70"/>
      <c r="AJ52" s="70"/>
    </row>
    <row r="53" spans="1:36" x14ac:dyDescent="0.25">
      <c r="A53" s="158"/>
      <c r="B53" s="68" t="s">
        <v>81</v>
      </c>
      <c r="C53" s="83" t="s">
        <v>29</v>
      </c>
      <c r="D53" s="83">
        <v>1982</v>
      </c>
      <c r="E53" s="83">
        <v>2002</v>
      </c>
      <c r="F53" s="84">
        <f t="shared" si="0"/>
        <v>20</v>
      </c>
      <c r="G53" s="83">
        <v>14</v>
      </c>
      <c r="H53" s="85">
        <v>24</v>
      </c>
      <c r="I53" s="111">
        <f>X53*'(Converions)'!$D$13</f>
        <v>783.75052800000003</v>
      </c>
      <c r="J53" s="111">
        <f>Y53*'(Converions)'!$D$13</f>
        <v>244.62028800000002</v>
      </c>
      <c r="K53" s="111">
        <f>Z53*'(Converions)'!$D$13</f>
        <v>413.60140800000005</v>
      </c>
      <c r="L53" s="111">
        <f>AA53*'(Converions)'!$D$13</f>
        <v>466.70976000000002</v>
      </c>
      <c r="M53" s="111">
        <f>AB53*'(Converions)'!$D$13</f>
        <v>231.74553600000002</v>
      </c>
      <c r="N53" s="83">
        <v>112</v>
      </c>
      <c r="O53" s="84">
        <f t="shared" si="1"/>
        <v>11</v>
      </c>
      <c r="P53" s="84" t="str">
        <f t="shared" si="5"/>
        <v>-</v>
      </c>
      <c r="Q53" s="89" t="str">
        <f t="shared" si="2"/>
        <v>-</v>
      </c>
      <c r="R53" s="87">
        <v>42184</v>
      </c>
      <c r="S53" s="83">
        <v>14302</v>
      </c>
      <c r="T53" s="83">
        <v>1570</v>
      </c>
      <c r="U53" s="83">
        <v>2</v>
      </c>
      <c r="V53" s="83">
        <v>4</v>
      </c>
      <c r="W53" s="83">
        <v>1</v>
      </c>
      <c r="X53" s="83">
        <v>487</v>
      </c>
      <c r="Y53" s="83">
        <v>152</v>
      </c>
      <c r="Z53" s="83">
        <v>257</v>
      </c>
      <c r="AA53" s="83">
        <v>290</v>
      </c>
      <c r="AB53" s="83">
        <v>144</v>
      </c>
      <c r="AC53" s="70"/>
      <c r="AD53" s="70"/>
      <c r="AE53" s="70"/>
      <c r="AF53" s="70"/>
      <c r="AG53" s="70"/>
      <c r="AH53" s="70"/>
      <c r="AI53" s="70"/>
      <c r="AJ53" s="70"/>
    </row>
    <row r="54" spans="1:36" x14ac:dyDescent="0.25">
      <c r="A54" s="158"/>
      <c r="B54" s="68" t="s">
        <v>82</v>
      </c>
      <c r="C54" s="83" t="s">
        <v>31</v>
      </c>
      <c r="D54" s="83">
        <v>1982</v>
      </c>
      <c r="E54" s="83">
        <v>2002</v>
      </c>
      <c r="F54" s="84">
        <f t="shared" si="0"/>
        <v>20</v>
      </c>
      <c r="G54" s="83">
        <v>14</v>
      </c>
      <c r="H54" s="85">
        <v>24</v>
      </c>
      <c r="I54" s="111">
        <f>X54*'(Converions)'!$D$13</f>
        <v>783.75052800000003</v>
      </c>
      <c r="J54" s="111">
        <f>Y54*'(Converions)'!$D$13</f>
        <v>244.62028800000002</v>
      </c>
      <c r="K54" s="111">
        <f>Z54*'(Converions)'!$D$13</f>
        <v>413.60140800000005</v>
      </c>
      <c r="L54" s="111">
        <f>AA54*'(Converions)'!$D$13</f>
        <v>466.70976000000002</v>
      </c>
      <c r="M54" s="111">
        <f>AB54*'(Converions)'!$D$13</f>
        <v>231.74553600000002</v>
      </c>
      <c r="N54" s="83">
        <v>0</v>
      </c>
      <c r="O54" s="84">
        <f t="shared" si="1"/>
        <v>95</v>
      </c>
      <c r="P54" s="84">
        <v>11827</v>
      </c>
      <c r="Q54" s="89">
        <v>78.599999999999994</v>
      </c>
      <c r="R54" s="87">
        <v>42184</v>
      </c>
      <c r="S54" s="83">
        <v>14302</v>
      </c>
      <c r="T54" s="83">
        <v>1570</v>
      </c>
      <c r="U54" s="83">
        <v>2</v>
      </c>
      <c r="V54" s="83">
        <v>1</v>
      </c>
      <c r="W54" s="83" t="s">
        <v>32</v>
      </c>
      <c r="X54" s="83">
        <v>487</v>
      </c>
      <c r="Y54" s="83">
        <v>152</v>
      </c>
      <c r="Z54" s="83">
        <v>257</v>
      </c>
      <c r="AA54" s="83">
        <v>290</v>
      </c>
      <c r="AB54" s="83">
        <v>144</v>
      </c>
      <c r="AC54" s="70"/>
      <c r="AD54" s="70"/>
      <c r="AE54" s="70"/>
      <c r="AF54" s="70"/>
      <c r="AG54" s="70"/>
      <c r="AH54" s="70"/>
      <c r="AI54" s="70"/>
      <c r="AJ54" s="70"/>
    </row>
    <row r="55" spans="1:36" x14ac:dyDescent="0.25">
      <c r="A55" s="158"/>
      <c r="B55" s="68" t="s">
        <v>83</v>
      </c>
      <c r="C55" s="83" t="s">
        <v>29</v>
      </c>
      <c r="D55" s="83">
        <v>1988</v>
      </c>
      <c r="E55" s="83">
        <v>2002</v>
      </c>
      <c r="F55" s="84">
        <f t="shared" si="0"/>
        <v>14</v>
      </c>
      <c r="G55" s="83">
        <v>14</v>
      </c>
      <c r="H55" s="85">
        <v>26</v>
      </c>
      <c r="I55" s="111">
        <f>X55*'(Converions)'!$D$13</f>
        <v>801.4533120000001</v>
      </c>
      <c r="J55" s="111">
        <f>Y55*'(Converions)'!$D$13</f>
        <v>244.62028800000002</v>
      </c>
      <c r="K55" s="111">
        <f>Z55*'(Converions)'!$D$13</f>
        <v>413.60140800000005</v>
      </c>
      <c r="L55" s="111">
        <f>AA55*'(Converions)'!$D$13</f>
        <v>466.70976000000002</v>
      </c>
      <c r="M55" s="111">
        <f>AB55*'(Converions)'!$D$13</f>
        <v>231.74553600000002</v>
      </c>
      <c r="N55" s="83">
        <v>128</v>
      </c>
      <c r="O55" s="84">
        <f t="shared" si="1"/>
        <v>13</v>
      </c>
      <c r="P55" s="84" t="str">
        <f t="shared" si="5"/>
        <v>-</v>
      </c>
      <c r="Q55" s="89" t="str">
        <f t="shared" si="2"/>
        <v>-</v>
      </c>
      <c r="R55" s="83">
        <v>44225</v>
      </c>
      <c r="S55" s="83">
        <v>14302</v>
      </c>
      <c r="T55" s="83">
        <v>1490</v>
      </c>
      <c r="U55" s="83">
        <v>2</v>
      </c>
      <c r="V55" s="83">
        <v>4</v>
      </c>
      <c r="W55" s="83">
        <v>1</v>
      </c>
      <c r="X55" s="83">
        <v>498</v>
      </c>
      <c r="Y55" s="83">
        <v>152</v>
      </c>
      <c r="Z55" s="83">
        <v>257</v>
      </c>
      <c r="AA55" s="83">
        <v>290</v>
      </c>
      <c r="AB55" s="83">
        <v>144</v>
      </c>
      <c r="AC55" s="70"/>
      <c r="AD55" s="70"/>
      <c r="AE55" s="70"/>
      <c r="AF55" s="70"/>
      <c r="AG55" s="70"/>
      <c r="AH55" s="70"/>
      <c r="AI55" s="70"/>
      <c r="AJ55" s="70"/>
    </row>
    <row r="56" spans="1:36" x14ac:dyDescent="0.25">
      <c r="A56" s="158"/>
      <c r="B56" s="68" t="s">
        <v>84</v>
      </c>
      <c r="C56" s="83" t="s">
        <v>31</v>
      </c>
      <c r="D56" s="83">
        <v>1988</v>
      </c>
      <c r="E56" s="83">
        <v>2002</v>
      </c>
      <c r="F56" s="84">
        <f t="shared" si="0"/>
        <v>14</v>
      </c>
      <c r="G56" s="83">
        <v>14</v>
      </c>
      <c r="H56" s="85">
        <v>26</v>
      </c>
      <c r="I56" s="111">
        <f>X56*'(Converions)'!$D$13</f>
        <v>801.4533120000001</v>
      </c>
      <c r="J56" s="111">
        <f>Y56*'(Converions)'!$D$13</f>
        <v>244.62028800000002</v>
      </c>
      <c r="K56" s="111">
        <f>Z56*'(Converions)'!$D$13</f>
        <v>413.60140800000005</v>
      </c>
      <c r="L56" s="111">
        <f>AA56*'(Converions)'!$D$13</f>
        <v>466.70976000000002</v>
      </c>
      <c r="M56" s="111">
        <f>AB56*'(Converions)'!$D$13</f>
        <v>231.74553600000002</v>
      </c>
      <c r="N56" s="83">
        <v>0</v>
      </c>
      <c r="O56" s="84">
        <f t="shared" si="1"/>
        <v>100</v>
      </c>
      <c r="P56" s="84">
        <v>12490</v>
      </c>
      <c r="Q56" s="89">
        <v>88.4</v>
      </c>
      <c r="R56" s="83">
        <v>44225</v>
      </c>
      <c r="S56" s="83">
        <v>14302</v>
      </c>
      <c r="T56" s="83">
        <v>1490</v>
      </c>
      <c r="U56" s="83">
        <v>2</v>
      </c>
      <c r="V56" s="83">
        <v>1</v>
      </c>
      <c r="W56" s="83" t="s">
        <v>32</v>
      </c>
      <c r="X56" s="83">
        <v>498</v>
      </c>
      <c r="Y56" s="83">
        <v>152</v>
      </c>
      <c r="Z56" s="83">
        <v>257</v>
      </c>
      <c r="AA56" s="83">
        <v>290</v>
      </c>
      <c r="AB56" s="83">
        <v>144</v>
      </c>
      <c r="AC56" s="70"/>
      <c r="AD56" s="70"/>
      <c r="AE56" s="70"/>
      <c r="AF56" s="70"/>
      <c r="AG56" s="70"/>
      <c r="AH56" s="70"/>
      <c r="AI56" s="70"/>
      <c r="AJ56" s="70"/>
    </row>
    <row r="57" spans="1:36" x14ac:dyDescent="0.25">
      <c r="A57" s="152"/>
      <c r="B57" s="68" t="s">
        <v>85</v>
      </c>
      <c r="C57" s="83" t="s">
        <v>29</v>
      </c>
      <c r="D57" s="83">
        <v>1910</v>
      </c>
      <c r="E57" s="83">
        <v>1940</v>
      </c>
      <c r="F57" s="84">
        <f t="shared" si="0"/>
        <v>30</v>
      </c>
      <c r="G57" s="83">
        <v>8</v>
      </c>
      <c r="H57" s="85">
        <v>1</v>
      </c>
      <c r="I57" s="111">
        <f>X57*'(Converions)'!$D$13</f>
        <v>88.513920000000013</v>
      </c>
      <c r="J57" s="111">
        <f>Y57*'(Converions)'!$D$13</f>
        <v>0</v>
      </c>
      <c r="K57" s="111">
        <f>Z57*'(Converions)'!$D$13</f>
        <v>0</v>
      </c>
      <c r="L57" s="111">
        <f>AA57*'(Converions)'!$D$13</f>
        <v>0</v>
      </c>
      <c r="M57" s="111">
        <f>AB57*'(Converions)'!$D$13</f>
        <v>0</v>
      </c>
      <c r="N57" s="83">
        <v>44</v>
      </c>
      <c r="O57" s="84">
        <f t="shared" si="1"/>
        <v>4</v>
      </c>
      <c r="P57" s="83" t="str">
        <f t="shared" si="5"/>
        <v>-</v>
      </c>
      <c r="Q57" s="89" t="str">
        <f t="shared" si="2"/>
        <v>-</v>
      </c>
      <c r="R57" s="83">
        <v>18750</v>
      </c>
      <c r="S57" s="83">
        <v>16975</v>
      </c>
      <c r="T57" s="83">
        <v>4000</v>
      </c>
      <c r="U57" s="83">
        <v>3</v>
      </c>
      <c r="V57" s="83">
        <v>1</v>
      </c>
      <c r="W57" s="83">
        <v>1</v>
      </c>
      <c r="X57" s="83">
        <v>55</v>
      </c>
      <c r="AC57" s="70"/>
      <c r="AD57" s="70"/>
      <c r="AE57" s="70"/>
      <c r="AF57" s="70"/>
      <c r="AG57" s="70"/>
      <c r="AH57" s="70"/>
      <c r="AI57" s="70"/>
      <c r="AJ57" s="70"/>
    </row>
    <row r="58" spans="1:36" x14ac:dyDescent="0.25">
      <c r="B58" s="68" t="s">
        <v>86</v>
      </c>
      <c r="C58" s="83" t="s">
        <v>29</v>
      </c>
      <c r="D58" s="83">
        <v>2001</v>
      </c>
      <c r="E58" s="83">
        <v>2256</v>
      </c>
      <c r="F58" s="84">
        <f t="shared" si="0"/>
        <v>255</v>
      </c>
      <c r="G58" s="83">
        <v>25</v>
      </c>
      <c r="H58" s="85">
        <v>15</v>
      </c>
      <c r="I58" s="111">
        <f>X58*'(Converions)'!$D$13</f>
        <v>125.52883200000001</v>
      </c>
      <c r="J58" s="111">
        <f>Y58*'(Converions)'!$D$13</f>
        <v>0</v>
      </c>
      <c r="K58" s="111">
        <f>Z58*'(Converions)'!$D$13</f>
        <v>0</v>
      </c>
      <c r="L58" s="111">
        <f>AA58*'(Converions)'!$D$13</f>
        <v>0</v>
      </c>
      <c r="M58" s="111">
        <f>AB58*'(Converions)'!$D$13</f>
        <v>0</v>
      </c>
      <c r="N58" s="83">
        <v>15</v>
      </c>
      <c r="O58" s="84">
        <f t="shared" si="1"/>
        <v>2</v>
      </c>
      <c r="P58" s="83" t="str">
        <f t="shared" si="5"/>
        <v>-</v>
      </c>
      <c r="Q58" s="89" t="str">
        <f t="shared" si="2"/>
        <v>-</v>
      </c>
      <c r="R58" s="83">
        <v>8040</v>
      </c>
      <c r="S58" s="83">
        <v>1006</v>
      </c>
      <c r="T58" s="83">
        <v>486</v>
      </c>
      <c r="U58" s="83">
        <v>2</v>
      </c>
      <c r="V58" s="83">
        <v>1</v>
      </c>
      <c r="W58" s="83">
        <v>1</v>
      </c>
      <c r="X58" s="83">
        <v>78</v>
      </c>
      <c r="AC58" s="70"/>
      <c r="AD58" s="70"/>
      <c r="AE58" s="70"/>
      <c r="AF58" s="70"/>
      <c r="AG58" s="70"/>
      <c r="AH58" s="70"/>
      <c r="AI58" s="70"/>
      <c r="AJ58" s="70"/>
    </row>
    <row r="59" spans="1:36" x14ac:dyDescent="0.25">
      <c r="B59" s="68" t="s">
        <v>87</v>
      </c>
      <c r="F59" s="84">
        <f t="shared" si="0"/>
        <v>0</v>
      </c>
      <c r="I59" s="111">
        <f>X59*'(Converions)'!$D$13</f>
        <v>141.62227200000001</v>
      </c>
      <c r="J59" s="111">
        <f>Y59*'(Converions)'!$D$13</f>
        <v>0</v>
      </c>
      <c r="K59" s="111">
        <f>Z59*'(Converions)'!$D$13</f>
        <v>0</v>
      </c>
      <c r="L59" s="111">
        <f>AA59*'(Converions)'!$D$13</f>
        <v>0</v>
      </c>
      <c r="M59" s="111">
        <f>AB59*'(Converions)'!$D$13</f>
        <v>0</v>
      </c>
      <c r="N59" s="83">
        <v>0</v>
      </c>
      <c r="O59" s="84" t="str">
        <f t="shared" si="1"/>
        <v>0</v>
      </c>
      <c r="P59" s="83" t="str">
        <f t="shared" si="5"/>
        <v>Value</v>
      </c>
      <c r="Q59" s="89" t="str">
        <f t="shared" si="2"/>
        <v>Value</v>
      </c>
      <c r="W59" s="83" t="s">
        <v>32</v>
      </c>
      <c r="X59" s="83">
        <v>88</v>
      </c>
      <c r="AC59" s="70"/>
      <c r="AD59" s="70"/>
      <c r="AE59" s="70"/>
      <c r="AF59" s="70"/>
      <c r="AG59" s="70"/>
      <c r="AH59" s="70"/>
      <c r="AI59" s="70"/>
      <c r="AJ59" s="70"/>
    </row>
    <row r="60" spans="1:36" x14ac:dyDescent="0.25">
      <c r="A60" s="158" t="s">
        <v>88</v>
      </c>
      <c r="B60" s="66" t="s">
        <v>89</v>
      </c>
      <c r="C60" s="83" t="s">
        <v>29</v>
      </c>
      <c r="D60" s="83">
        <v>1957</v>
      </c>
      <c r="E60" s="83">
        <v>1978</v>
      </c>
      <c r="F60" s="84">
        <f t="shared" si="0"/>
        <v>21</v>
      </c>
      <c r="G60" s="83">
        <v>30</v>
      </c>
      <c r="H60" s="85">
        <v>34</v>
      </c>
      <c r="I60" s="111">
        <f>X60*'(Converions)'!$D$13</f>
        <v>1010.668032</v>
      </c>
      <c r="J60" s="111">
        <f>Y60*'(Converions)'!$D$13</f>
        <v>241.40160000000003</v>
      </c>
      <c r="K60" s="111">
        <f>Z60*'(Converions)'!$D$13</f>
        <v>426.47616000000005</v>
      </c>
      <c r="L60" s="111">
        <f>AA60*'(Converions)'!$D$13</f>
        <v>402.33600000000001</v>
      </c>
      <c r="M60" s="111">
        <f>AB60*'(Converions)'!$D$13</f>
        <v>193.12128000000001</v>
      </c>
      <c r="N60" s="83">
        <v>149</v>
      </c>
      <c r="O60" s="84">
        <f t="shared" si="1"/>
        <v>15</v>
      </c>
      <c r="P60" s="84" t="str">
        <f t="shared" si="5"/>
        <v>-</v>
      </c>
      <c r="Q60" s="89" t="str">
        <f t="shared" si="2"/>
        <v>-</v>
      </c>
      <c r="R60" s="83">
        <v>116570</v>
      </c>
      <c r="S60" s="83">
        <v>79988</v>
      </c>
      <c r="T60" s="83">
        <v>5874</v>
      </c>
      <c r="U60" s="83">
        <v>3</v>
      </c>
      <c r="V60" s="83">
        <v>4</v>
      </c>
      <c r="W60" s="83">
        <v>1</v>
      </c>
      <c r="X60" s="83">
        <v>628</v>
      </c>
      <c r="Y60" s="83">
        <v>150</v>
      </c>
      <c r="Z60" s="83">
        <v>265</v>
      </c>
      <c r="AA60" s="83">
        <v>250</v>
      </c>
      <c r="AB60" s="83">
        <v>120</v>
      </c>
      <c r="AC60" s="70"/>
      <c r="AD60" s="70"/>
      <c r="AE60" s="70"/>
      <c r="AF60" s="70"/>
      <c r="AG60" s="70"/>
      <c r="AH60" s="70"/>
      <c r="AI60" s="70"/>
      <c r="AJ60" s="70"/>
    </row>
    <row r="61" spans="1:36" x14ac:dyDescent="0.25">
      <c r="A61" s="158"/>
      <c r="B61" s="66" t="s">
        <v>90</v>
      </c>
      <c r="C61" s="83" t="s">
        <v>29</v>
      </c>
      <c r="D61" s="83">
        <v>1958</v>
      </c>
      <c r="E61" s="83">
        <v>1983</v>
      </c>
      <c r="F61" s="84">
        <f t="shared" si="0"/>
        <v>25</v>
      </c>
      <c r="G61" s="83">
        <v>30</v>
      </c>
      <c r="H61" s="86">
        <f>ROUND((N61/N60)*H60,0)</f>
        <v>43</v>
      </c>
      <c r="I61" s="111">
        <f>X61*'(Converions)'!$D$13</f>
        <v>999.40262400000006</v>
      </c>
      <c r="J61" s="111">
        <f>Y61*'(Converions)'!$D$13</f>
        <v>233.35488000000001</v>
      </c>
      <c r="K61" s="111">
        <f>Z61*'(Converions)'!$D$13</f>
        <v>426.47616000000005</v>
      </c>
      <c r="L61" s="111">
        <f>AA61*'(Converions)'!$D$13</f>
        <v>402.33600000000001</v>
      </c>
      <c r="M61" s="111">
        <f>AB61*'(Converions)'!$D$13</f>
        <v>193.12128000000001</v>
      </c>
      <c r="N61" s="83">
        <v>189</v>
      </c>
      <c r="O61" s="84">
        <f t="shared" si="1"/>
        <v>19</v>
      </c>
      <c r="P61" s="84" t="str">
        <f t="shared" si="5"/>
        <v>-</v>
      </c>
      <c r="Q61" s="89" t="str">
        <f t="shared" si="2"/>
        <v>-</v>
      </c>
      <c r="R61" s="83">
        <v>151320</v>
      </c>
      <c r="S61" s="83">
        <v>109951</v>
      </c>
      <c r="T61" s="83">
        <v>6145</v>
      </c>
      <c r="U61" s="83">
        <v>3</v>
      </c>
      <c r="V61" s="83">
        <v>4</v>
      </c>
      <c r="W61" s="83">
        <v>1</v>
      </c>
      <c r="X61" s="83">
        <v>621</v>
      </c>
      <c r="Y61" s="83">
        <v>145</v>
      </c>
      <c r="Z61" s="83">
        <v>265</v>
      </c>
      <c r="AA61" s="83">
        <v>250</v>
      </c>
      <c r="AB61" s="83">
        <v>120</v>
      </c>
      <c r="AC61" s="70"/>
      <c r="AD61" s="70"/>
      <c r="AE61" s="70"/>
      <c r="AF61" s="70"/>
      <c r="AG61" s="70"/>
      <c r="AH61" s="70"/>
      <c r="AI61" s="70"/>
      <c r="AJ61" s="70"/>
    </row>
    <row r="62" spans="1:36" x14ac:dyDescent="0.25">
      <c r="A62" s="158"/>
      <c r="B62" s="66" t="s">
        <v>91</v>
      </c>
      <c r="C62" s="83" t="s">
        <v>29</v>
      </c>
      <c r="D62" s="83">
        <v>1960</v>
      </c>
      <c r="E62" s="83">
        <v>1978</v>
      </c>
      <c r="F62" s="84">
        <f t="shared" si="0"/>
        <v>18</v>
      </c>
      <c r="G62" s="83">
        <v>30</v>
      </c>
      <c r="H62" s="86">
        <f>ROUND(H61*1.08,0)</f>
        <v>46</v>
      </c>
      <c r="I62" s="111">
        <f>X62*'(Converions)'!$D$13</f>
        <v>989.74656000000004</v>
      </c>
      <c r="J62" s="111">
        <f>Y62*'(Converions)'!$D$13</f>
        <v>225.30816000000002</v>
      </c>
      <c r="K62" s="111">
        <f>Z62*'(Converions)'!$D$13</f>
        <v>426.47616000000005</v>
      </c>
      <c r="L62" s="111">
        <f>AA62*'(Converions)'!$D$13</f>
        <v>402.33600000000001</v>
      </c>
      <c r="M62" s="111">
        <f>AB62*'(Converions)'!$D$13</f>
        <v>193.12128000000001</v>
      </c>
      <c r="N62" s="83">
        <v>189</v>
      </c>
      <c r="O62" s="84">
        <f t="shared" si="1"/>
        <v>19</v>
      </c>
      <c r="P62" s="84" t="str">
        <f t="shared" si="5"/>
        <v>-</v>
      </c>
      <c r="Q62" s="89" t="str">
        <f t="shared" si="2"/>
        <v>-</v>
      </c>
      <c r="R62" s="83">
        <v>151320</v>
      </c>
      <c r="S62" s="83">
        <v>109951</v>
      </c>
      <c r="T62" s="84">
        <f>ROUND(T61*1.08,0)</f>
        <v>6637</v>
      </c>
      <c r="U62" s="83">
        <v>3</v>
      </c>
      <c r="V62" s="83">
        <v>4</v>
      </c>
      <c r="W62" s="83">
        <v>1</v>
      </c>
      <c r="X62" s="83">
        <v>615</v>
      </c>
      <c r="Y62" s="83">
        <v>140</v>
      </c>
      <c r="Z62" s="83">
        <v>265</v>
      </c>
      <c r="AA62" s="83">
        <v>250</v>
      </c>
      <c r="AB62" s="83">
        <v>120</v>
      </c>
      <c r="AC62" s="70"/>
      <c r="AD62" s="70"/>
      <c r="AE62" s="70"/>
      <c r="AF62" s="70"/>
      <c r="AG62" s="70"/>
      <c r="AH62" s="70"/>
      <c r="AI62" s="70"/>
      <c r="AJ62" s="70"/>
    </row>
    <row r="63" spans="1:36" x14ac:dyDescent="0.25">
      <c r="A63" s="158"/>
      <c r="B63" s="66" t="s">
        <v>92</v>
      </c>
      <c r="C63" s="83" t="s">
        <v>29</v>
      </c>
      <c r="D63" s="83">
        <v>1959</v>
      </c>
      <c r="E63" s="83">
        <v>1978</v>
      </c>
      <c r="F63" s="84">
        <f t="shared" si="0"/>
        <v>19</v>
      </c>
      <c r="G63" s="83">
        <v>30</v>
      </c>
      <c r="H63" s="86">
        <f>ROUND((N63/N60)*H60,0)</f>
        <v>32</v>
      </c>
      <c r="I63" s="111">
        <f>X63*'(Converions)'!$D$13</f>
        <v>1010.668032</v>
      </c>
      <c r="J63" s="111">
        <f>Y63*'(Converions)'!$D$13</f>
        <v>241.40160000000003</v>
      </c>
      <c r="K63" s="111">
        <f>Z63*'(Converions)'!$D$13</f>
        <v>426.47616000000005</v>
      </c>
      <c r="L63" s="111">
        <f>AA63*'(Converions)'!$D$13</f>
        <v>402.33600000000001</v>
      </c>
      <c r="M63" s="111">
        <f>AB63*'(Converions)'!$D$13</f>
        <v>193.12128000000001</v>
      </c>
      <c r="N63" s="83">
        <v>140</v>
      </c>
      <c r="O63" s="84">
        <f t="shared" si="1"/>
        <v>14</v>
      </c>
      <c r="P63" s="84" t="str">
        <f t="shared" si="5"/>
        <v>-</v>
      </c>
      <c r="Q63" s="89" t="str">
        <f t="shared" si="2"/>
        <v>-</v>
      </c>
      <c r="R63" s="83">
        <v>100800</v>
      </c>
      <c r="S63" s="83">
        <v>74756</v>
      </c>
      <c r="T63" s="83">
        <v>4255</v>
      </c>
      <c r="U63" s="83">
        <v>3</v>
      </c>
      <c r="V63" s="83">
        <v>4</v>
      </c>
      <c r="W63" s="83">
        <v>1</v>
      </c>
      <c r="X63" s="83">
        <v>628</v>
      </c>
      <c r="Y63" s="83">
        <v>150</v>
      </c>
      <c r="Z63" s="83">
        <v>265</v>
      </c>
      <c r="AA63" s="83">
        <v>250</v>
      </c>
      <c r="AB63" s="83">
        <v>120</v>
      </c>
      <c r="AC63" s="70"/>
      <c r="AD63" s="70"/>
      <c r="AE63" s="70"/>
      <c r="AF63" s="70"/>
      <c r="AG63" s="70"/>
      <c r="AH63" s="70"/>
      <c r="AI63" s="70"/>
      <c r="AJ63" s="70"/>
    </row>
    <row r="64" spans="1:36" x14ac:dyDescent="0.25">
      <c r="A64" s="158"/>
      <c r="B64" s="66" t="s">
        <v>93</v>
      </c>
      <c r="C64" s="83" t="s">
        <v>29</v>
      </c>
      <c r="D64" s="83">
        <v>1999</v>
      </c>
      <c r="E64" s="83">
        <v>2006</v>
      </c>
      <c r="F64" s="84">
        <f t="shared" si="0"/>
        <v>7</v>
      </c>
      <c r="G64" s="83">
        <v>14</v>
      </c>
      <c r="H64" s="85">
        <v>37</v>
      </c>
      <c r="I64" s="111">
        <f>X64*'(Converions)'!$D$13</f>
        <v>917.32608000000005</v>
      </c>
      <c r="J64" s="111">
        <f>Y64*'(Converions)'!$D$13</f>
        <v>241.40160000000003</v>
      </c>
      <c r="K64" s="111">
        <f>Z64*'(Converions)'!$D$13</f>
        <v>442.56960000000004</v>
      </c>
      <c r="L64" s="111">
        <f>AA64*'(Converions)'!$D$13</f>
        <v>466.70976000000002</v>
      </c>
      <c r="M64" s="111">
        <f>AB64*'(Converions)'!$D$13</f>
        <v>257.49504000000002</v>
      </c>
      <c r="N64" s="83">
        <v>117</v>
      </c>
      <c r="O64" s="84">
        <f t="shared" si="1"/>
        <v>12</v>
      </c>
      <c r="P64" s="84" t="str">
        <f t="shared" si="5"/>
        <v>-</v>
      </c>
      <c r="Q64" s="89" t="str">
        <f t="shared" si="2"/>
        <v>-</v>
      </c>
      <c r="R64" s="83">
        <v>53524</v>
      </c>
      <c r="S64" s="83">
        <v>16955</v>
      </c>
      <c r="T64" s="83">
        <v>2616</v>
      </c>
      <c r="U64" s="83">
        <v>2</v>
      </c>
      <c r="V64" s="83">
        <v>2</v>
      </c>
      <c r="W64" s="83">
        <v>1</v>
      </c>
      <c r="X64" s="83">
        <v>570</v>
      </c>
      <c r="Y64" s="83">
        <v>150</v>
      </c>
      <c r="Z64" s="83">
        <v>275</v>
      </c>
      <c r="AA64" s="83">
        <v>290</v>
      </c>
      <c r="AB64" s="83">
        <v>160</v>
      </c>
      <c r="AC64" s="70"/>
      <c r="AD64" s="70"/>
      <c r="AE64" s="70"/>
      <c r="AF64" s="70"/>
      <c r="AG64" s="70"/>
      <c r="AH64" s="70"/>
      <c r="AI64" s="70"/>
      <c r="AJ64" s="70"/>
    </row>
    <row r="65" spans="1:36" x14ac:dyDescent="0.25">
      <c r="A65" s="158"/>
      <c r="B65" s="66" t="s">
        <v>94</v>
      </c>
      <c r="C65" s="83" t="s">
        <v>29</v>
      </c>
      <c r="D65" s="83">
        <v>1963</v>
      </c>
      <c r="E65" s="83">
        <v>1984</v>
      </c>
      <c r="F65" s="84">
        <f t="shared" si="0"/>
        <v>21</v>
      </c>
      <c r="G65" s="83">
        <v>20</v>
      </c>
      <c r="H65" s="85">
        <v>38</v>
      </c>
      <c r="I65" s="111">
        <f>X65*'(Converions)'!$D$13</f>
        <v>1002.6213120000001</v>
      </c>
      <c r="J65" s="111">
        <f>Y65*'(Converions)'!$D$13</f>
        <v>257.49504000000002</v>
      </c>
      <c r="K65" s="111">
        <f>Z65*'(Converions)'!$D$13</f>
        <v>514.99008000000003</v>
      </c>
      <c r="L65" s="111">
        <f>AA65*'(Converions)'!$D$13</f>
        <v>453.83500800000002</v>
      </c>
      <c r="M65" s="111">
        <f>AB65*'(Converions)'!$D$13</f>
        <v>228.52684800000003</v>
      </c>
      <c r="N65" s="83">
        <v>131</v>
      </c>
      <c r="O65" s="84">
        <f t="shared" si="1"/>
        <v>13</v>
      </c>
      <c r="P65" s="84" t="str">
        <f t="shared" si="5"/>
        <v>-</v>
      </c>
      <c r="Q65" s="89" t="str">
        <f t="shared" si="2"/>
        <v>-</v>
      </c>
      <c r="R65" s="83">
        <v>72575</v>
      </c>
      <c r="S65" s="83">
        <v>35450</v>
      </c>
      <c r="T65" s="83">
        <v>2853</v>
      </c>
      <c r="U65" s="83">
        <v>3</v>
      </c>
      <c r="V65" s="83">
        <v>3</v>
      </c>
      <c r="W65" s="83">
        <v>1</v>
      </c>
      <c r="X65" s="83">
        <v>623</v>
      </c>
      <c r="Y65" s="83">
        <v>160</v>
      </c>
      <c r="Z65" s="83">
        <v>320</v>
      </c>
      <c r="AA65" s="83">
        <v>282</v>
      </c>
      <c r="AB65" s="83">
        <v>142</v>
      </c>
      <c r="AC65" s="70"/>
      <c r="AD65" s="70"/>
      <c r="AE65" s="70"/>
      <c r="AF65" s="70"/>
      <c r="AG65" s="70"/>
      <c r="AH65" s="70"/>
      <c r="AI65" s="70"/>
      <c r="AJ65" s="70"/>
    </row>
    <row r="66" spans="1:36" x14ac:dyDescent="0.25">
      <c r="A66" s="158"/>
      <c r="B66" s="66" t="s">
        <v>95</v>
      </c>
      <c r="C66" s="83" t="s">
        <v>31</v>
      </c>
      <c r="D66" s="83">
        <v>1963</v>
      </c>
      <c r="E66" s="83">
        <v>1984</v>
      </c>
      <c r="F66" s="84">
        <f t="shared" si="0"/>
        <v>21</v>
      </c>
      <c r="G66" s="83">
        <v>20</v>
      </c>
      <c r="H66" s="85">
        <v>28</v>
      </c>
      <c r="I66" s="111">
        <f>X66*'(Converions)'!$D$13</f>
        <v>1002.6213120000001</v>
      </c>
      <c r="J66" s="111">
        <f>Y66*'(Converions)'!$D$13</f>
        <v>257.49504000000002</v>
      </c>
      <c r="K66" s="111">
        <f>Z66*'(Converions)'!$D$13</f>
        <v>514.99008000000003</v>
      </c>
      <c r="L66" s="111">
        <f>AA66*'(Converions)'!$D$13</f>
        <v>453.83500800000002</v>
      </c>
      <c r="M66" s="111">
        <f>AB66*'(Converions)'!$D$13</f>
        <v>228.52684800000003</v>
      </c>
      <c r="N66" s="83">
        <v>0</v>
      </c>
      <c r="O66" s="84">
        <f t="shared" si="1"/>
        <v>157</v>
      </c>
      <c r="P66" s="84">
        <f>ROUND(21772-(21772*0.1),0)</f>
        <v>19595</v>
      </c>
      <c r="Q66" s="89">
        <v>137.30000000000001</v>
      </c>
      <c r="R66" s="83">
        <v>76700</v>
      </c>
      <c r="S66" s="83">
        <v>35450</v>
      </c>
      <c r="T66" s="83">
        <v>2236</v>
      </c>
      <c r="U66" s="83">
        <v>3</v>
      </c>
      <c r="V66" s="83">
        <v>1</v>
      </c>
      <c r="W66" s="83" t="s">
        <v>32</v>
      </c>
      <c r="X66" s="83">
        <v>623</v>
      </c>
      <c r="Y66" s="83">
        <v>160</v>
      </c>
      <c r="Z66" s="83">
        <v>320</v>
      </c>
      <c r="AA66" s="83">
        <v>282</v>
      </c>
      <c r="AB66" s="83">
        <v>142</v>
      </c>
      <c r="AC66" s="70"/>
      <c r="AD66" s="70"/>
      <c r="AE66" s="70"/>
      <c r="AF66" s="70"/>
      <c r="AG66" s="70"/>
      <c r="AH66" s="70"/>
      <c r="AI66" s="70"/>
      <c r="AJ66" s="70"/>
    </row>
    <row r="67" spans="1:36" x14ac:dyDescent="0.25">
      <c r="A67" s="158"/>
      <c r="B67" s="66" t="s">
        <v>96</v>
      </c>
      <c r="C67" s="83" t="s">
        <v>29</v>
      </c>
      <c r="D67" s="83">
        <v>1967</v>
      </c>
      <c r="E67" s="83">
        <v>1984</v>
      </c>
      <c r="F67" s="84">
        <f t="shared" si="0"/>
        <v>17</v>
      </c>
      <c r="G67" s="83">
        <v>25</v>
      </c>
      <c r="H67" s="85">
        <v>40</v>
      </c>
      <c r="I67" s="111">
        <f>X67*'(Converions)'!$D$13</f>
        <v>1002.6213120000001</v>
      </c>
      <c r="J67" s="111">
        <f>Y67*'(Converions)'!$D$13</f>
        <v>289.68191999999999</v>
      </c>
      <c r="K67" s="111">
        <f>Z67*'(Converions)'!$D$13</f>
        <v>514.99008000000003</v>
      </c>
      <c r="L67" s="111">
        <f>AA67*'(Converions)'!$D$13</f>
        <v>460.27238400000005</v>
      </c>
      <c r="M67" s="111">
        <f>AB67*'(Converions)'!$D$13</f>
        <v>241.40160000000003</v>
      </c>
      <c r="N67" s="83">
        <v>147</v>
      </c>
      <c r="O67" s="84">
        <f t="shared" si="1"/>
        <v>15</v>
      </c>
      <c r="P67" s="84" t="str">
        <f t="shared" si="5"/>
        <v>-</v>
      </c>
      <c r="Q67" s="89" t="str">
        <f t="shared" si="2"/>
        <v>-</v>
      </c>
      <c r="R67" s="83">
        <v>95100</v>
      </c>
      <c r="S67" s="83">
        <v>37451</v>
      </c>
      <c r="T67" s="83">
        <v>3460</v>
      </c>
      <c r="U67" s="83">
        <v>3</v>
      </c>
      <c r="V67" s="83">
        <v>4</v>
      </c>
      <c r="W67" s="83">
        <v>1</v>
      </c>
      <c r="X67" s="83">
        <v>623</v>
      </c>
      <c r="Y67" s="83">
        <v>180</v>
      </c>
      <c r="Z67" s="83">
        <v>320</v>
      </c>
      <c r="AA67" s="83">
        <v>286</v>
      </c>
      <c r="AB67" s="83">
        <v>150</v>
      </c>
      <c r="AC67" s="70"/>
      <c r="AD67" s="70"/>
      <c r="AE67" s="70"/>
      <c r="AF67" s="70"/>
      <c r="AG67" s="70"/>
      <c r="AH67" s="70"/>
      <c r="AI67" s="70"/>
      <c r="AJ67" s="70"/>
    </row>
    <row r="68" spans="1:36" x14ac:dyDescent="0.25">
      <c r="A68" s="158"/>
      <c r="B68" s="66" t="s">
        <v>97</v>
      </c>
      <c r="C68" s="83" t="s">
        <v>31</v>
      </c>
      <c r="D68" s="83">
        <v>1972</v>
      </c>
      <c r="E68" s="83">
        <v>1984</v>
      </c>
      <c r="F68" s="84">
        <f t="shared" si="0"/>
        <v>12</v>
      </c>
      <c r="G68" s="83">
        <v>25</v>
      </c>
      <c r="H68" s="85">
        <v>32</v>
      </c>
      <c r="I68" s="111">
        <f>X68*'(Converions)'!$D$13</f>
        <v>1002.6213120000001</v>
      </c>
      <c r="J68" s="111">
        <f>Y68*'(Converions)'!$D$13</f>
        <v>289.68191999999999</v>
      </c>
      <c r="K68" s="111">
        <f>Z68*'(Converions)'!$D$13</f>
        <v>514.99008000000003</v>
      </c>
      <c r="L68" s="111">
        <f>AA68*'(Converions)'!$D$13</f>
        <v>460.27238400000005</v>
      </c>
      <c r="M68" s="111">
        <f>AB68*'(Converions)'!$D$13</f>
        <v>241.40160000000003</v>
      </c>
      <c r="N68" s="83">
        <v>0</v>
      </c>
      <c r="O68" s="84">
        <f t="shared" si="1"/>
        <v>188</v>
      </c>
      <c r="P68" s="83">
        <v>23500</v>
      </c>
      <c r="Q68" s="89">
        <v>192.7</v>
      </c>
      <c r="R68" s="84">
        <f>ROUND(R67*(R66/R65),0)</f>
        <v>100505</v>
      </c>
      <c r="S68" s="84">
        <f t="shared" ref="S68:T68" si="8">ROUND(S67*(S66/S65),0)</f>
        <v>37451</v>
      </c>
      <c r="T68" s="84">
        <f t="shared" si="8"/>
        <v>2712</v>
      </c>
      <c r="U68" s="83">
        <v>3</v>
      </c>
      <c r="V68" s="83">
        <v>1</v>
      </c>
      <c r="W68" s="83" t="s">
        <v>32</v>
      </c>
      <c r="X68" s="83">
        <v>623</v>
      </c>
      <c r="Y68" s="83">
        <v>180</v>
      </c>
      <c r="Z68" s="83">
        <v>320</v>
      </c>
      <c r="AA68" s="83">
        <v>286</v>
      </c>
      <c r="AB68" s="83">
        <v>150</v>
      </c>
      <c r="AC68" s="70"/>
      <c r="AD68" s="70"/>
      <c r="AE68" s="70"/>
      <c r="AF68" s="70"/>
      <c r="AG68" s="70"/>
      <c r="AH68" s="70"/>
      <c r="AI68" s="70"/>
      <c r="AJ68" s="70"/>
    </row>
    <row r="69" spans="1:36" x14ac:dyDescent="0.25">
      <c r="A69" s="158"/>
      <c r="B69" s="66" t="s">
        <v>98</v>
      </c>
      <c r="C69" s="83" t="s">
        <v>29</v>
      </c>
      <c r="D69" s="83">
        <v>1967</v>
      </c>
      <c r="E69" s="83">
        <v>1973</v>
      </c>
      <c r="F69" s="84">
        <f t="shared" si="0"/>
        <v>6</v>
      </c>
      <c r="G69" s="83">
        <v>25</v>
      </c>
      <c r="H69" s="85">
        <v>32</v>
      </c>
      <c r="I69" s="111">
        <f>X69*'(Converions)'!$D$13</f>
        <v>875.48313600000006</v>
      </c>
      <c r="J69" s="111">
        <f>Y69*'(Converions)'!$D$13</f>
        <v>244.62028800000002</v>
      </c>
      <c r="K69" s="111">
        <f>Z69*'(Converions)'!$D$13</f>
        <v>413.60140800000005</v>
      </c>
      <c r="L69" s="111">
        <f>AA69*'(Converions)'!$D$13</f>
        <v>466.70976000000002</v>
      </c>
      <c r="M69" s="111">
        <f>AB69*'(Converions)'!$D$13</f>
        <v>249.44832000000002</v>
      </c>
      <c r="N69" s="83">
        <v>85</v>
      </c>
      <c r="O69" s="84">
        <f t="shared" si="1"/>
        <v>9</v>
      </c>
      <c r="P69" s="84" t="str">
        <f t="shared" si="5"/>
        <v>-</v>
      </c>
      <c r="Q69" s="89" t="str">
        <f t="shared" si="2"/>
        <v>-</v>
      </c>
      <c r="R69" s="83">
        <v>49190</v>
      </c>
      <c r="S69" s="83">
        <v>21829</v>
      </c>
      <c r="T69" s="83">
        <v>2572</v>
      </c>
      <c r="U69" s="83">
        <v>2</v>
      </c>
      <c r="V69" s="83">
        <v>4</v>
      </c>
      <c r="W69" s="83">
        <v>1</v>
      </c>
      <c r="X69" s="83">
        <v>544</v>
      </c>
      <c r="Y69" s="83">
        <v>152</v>
      </c>
      <c r="Z69" s="83">
        <v>257</v>
      </c>
      <c r="AA69" s="83">
        <v>290</v>
      </c>
      <c r="AB69" s="83">
        <v>155</v>
      </c>
      <c r="AC69" s="70"/>
      <c r="AD69" s="70"/>
      <c r="AE69" s="70"/>
      <c r="AF69" s="70"/>
      <c r="AG69" s="70"/>
      <c r="AH69" s="70"/>
      <c r="AI69" s="70"/>
      <c r="AJ69" s="70"/>
    </row>
    <row r="70" spans="1:36" x14ac:dyDescent="0.25">
      <c r="A70" s="158"/>
      <c r="B70" s="66" t="s">
        <v>99</v>
      </c>
      <c r="C70" s="83" t="s">
        <v>29</v>
      </c>
      <c r="D70" s="83">
        <v>1968</v>
      </c>
      <c r="E70" s="83">
        <v>1988</v>
      </c>
      <c r="F70" s="84">
        <f t="shared" si="0"/>
        <v>20</v>
      </c>
      <c r="G70" s="83">
        <v>30</v>
      </c>
      <c r="H70" s="86">
        <f t="shared" ref="H70:H75" si="9">ROUND((($H$76-$H$69)/6)+H69,1)</f>
        <v>36.4</v>
      </c>
      <c r="I70" s="111">
        <f>X70*'(Converions)'!$D$13</f>
        <v>875.48313600000006</v>
      </c>
      <c r="J70" s="111">
        <f>Y70*'(Converions)'!$D$13</f>
        <v>249.44832000000002</v>
      </c>
      <c r="K70" s="111">
        <f>Z70*'(Converions)'!$D$13</f>
        <v>413.60140800000005</v>
      </c>
      <c r="L70" s="111">
        <f>AA70*'(Converions)'!$D$13</f>
        <v>466.70976000000002</v>
      </c>
      <c r="M70" s="111">
        <f>AB70*'(Converions)'!$D$13</f>
        <v>249.44832000000002</v>
      </c>
      <c r="N70" s="83">
        <v>97</v>
      </c>
      <c r="O70" s="84">
        <f t="shared" si="1"/>
        <v>10</v>
      </c>
      <c r="P70" s="84" t="str">
        <f t="shared" si="5"/>
        <v>-</v>
      </c>
      <c r="Q70" s="89" t="str">
        <f t="shared" si="2"/>
        <v>-</v>
      </c>
      <c r="R70" s="83">
        <v>52390</v>
      </c>
      <c r="S70" s="83">
        <v>22195</v>
      </c>
      <c r="T70" s="84">
        <f>ROUND(T69+(T69*0.1),0)</f>
        <v>2829</v>
      </c>
      <c r="U70" s="83">
        <v>2</v>
      </c>
      <c r="V70" s="83">
        <v>4</v>
      </c>
      <c r="W70" s="83">
        <v>1</v>
      </c>
      <c r="X70" s="83">
        <v>544</v>
      </c>
      <c r="Y70" s="83">
        <v>155</v>
      </c>
      <c r="Z70" s="83">
        <v>257</v>
      </c>
      <c r="AA70" s="83">
        <v>290</v>
      </c>
      <c r="AB70" s="83">
        <v>155</v>
      </c>
      <c r="AC70" s="70"/>
      <c r="AD70" s="70"/>
      <c r="AE70" s="70"/>
      <c r="AF70" s="70"/>
      <c r="AG70" s="70"/>
      <c r="AH70" s="70"/>
      <c r="AI70" s="70"/>
      <c r="AJ70" s="70"/>
    </row>
    <row r="71" spans="1:36" x14ac:dyDescent="0.25">
      <c r="A71" s="158"/>
      <c r="B71" s="66" t="s">
        <v>100</v>
      </c>
      <c r="C71" s="83" t="s">
        <v>31</v>
      </c>
      <c r="D71" s="83">
        <v>1968</v>
      </c>
      <c r="E71" s="83">
        <v>1988</v>
      </c>
      <c r="F71" s="84">
        <f t="shared" si="0"/>
        <v>20</v>
      </c>
      <c r="G71" s="83">
        <v>45</v>
      </c>
      <c r="H71" s="86">
        <f t="shared" si="9"/>
        <v>40.799999999999997</v>
      </c>
      <c r="I71" s="111">
        <f>X71*'(Converions)'!$D$13</f>
        <v>875.48313600000006</v>
      </c>
      <c r="J71" s="111">
        <f>Y71*'(Converions)'!$D$13</f>
        <v>249.44832000000002</v>
      </c>
      <c r="K71" s="111">
        <f>Z71*'(Converions)'!$D$13</f>
        <v>413.60140800000005</v>
      </c>
      <c r="L71" s="111">
        <f>AA71*'(Converions)'!$D$13</f>
        <v>466.70976000000002</v>
      </c>
      <c r="M71" s="111">
        <f>AB71*'(Converions)'!$D$13</f>
        <v>249.44832000000002</v>
      </c>
      <c r="N71" s="83">
        <v>0</v>
      </c>
      <c r="O71" s="84">
        <f t="shared" si="1"/>
        <v>127</v>
      </c>
      <c r="P71" s="83">
        <v>15900</v>
      </c>
      <c r="Q71" s="89">
        <v>112</v>
      </c>
      <c r="R71" s="83">
        <v>56472</v>
      </c>
      <c r="S71" s="83">
        <v>23820</v>
      </c>
      <c r="T71" s="84">
        <f>ROUND(T70*(T72/T73),0)</f>
        <v>2537</v>
      </c>
      <c r="U71" s="83">
        <v>2</v>
      </c>
      <c r="V71" s="83">
        <v>1</v>
      </c>
      <c r="W71" s="83" t="s">
        <v>32</v>
      </c>
      <c r="X71" s="83">
        <v>544</v>
      </c>
      <c r="Y71" s="83">
        <v>155</v>
      </c>
      <c r="Z71" s="83">
        <v>257</v>
      </c>
      <c r="AA71" s="83">
        <v>290</v>
      </c>
      <c r="AB71" s="83">
        <v>155</v>
      </c>
      <c r="AC71" s="70"/>
      <c r="AD71" s="70"/>
      <c r="AE71" s="70"/>
      <c r="AF71" s="70"/>
      <c r="AG71" s="70"/>
      <c r="AH71" s="70"/>
      <c r="AI71" s="70"/>
      <c r="AJ71" s="70"/>
    </row>
    <row r="72" spans="1:36" x14ac:dyDescent="0.25">
      <c r="A72" s="158"/>
      <c r="B72" s="66" t="s">
        <v>101</v>
      </c>
      <c r="C72" s="83" t="s">
        <v>29</v>
      </c>
      <c r="D72" s="83">
        <v>1984</v>
      </c>
      <c r="E72" s="83">
        <v>1994</v>
      </c>
      <c r="F72" s="84">
        <f t="shared" si="0"/>
        <v>10</v>
      </c>
      <c r="G72" s="83">
        <v>30</v>
      </c>
      <c r="H72" s="86">
        <f t="shared" si="9"/>
        <v>45.2</v>
      </c>
      <c r="I72" s="111">
        <f>X72*'(Converions)'!$D$13</f>
        <v>907.67001600000003</v>
      </c>
      <c r="J72" s="111">
        <f>Y72*'(Converions)'!$D$13</f>
        <v>249.44832000000002</v>
      </c>
      <c r="K72" s="111">
        <f>Z72*'(Converions)'!$D$13</f>
        <v>413.60140800000005</v>
      </c>
      <c r="L72" s="111">
        <f>AA72*'(Converions)'!$D$13</f>
        <v>466.70976000000002</v>
      </c>
      <c r="M72" s="111">
        <f>AB72*'(Converions)'!$D$13</f>
        <v>249.44832000000002</v>
      </c>
      <c r="N72" s="83">
        <v>128</v>
      </c>
      <c r="O72" s="84">
        <f t="shared" si="1"/>
        <v>13</v>
      </c>
      <c r="P72" s="84" t="str">
        <f t="shared" si="5"/>
        <v>-</v>
      </c>
      <c r="Q72" s="89" t="str">
        <f t="shared" si="2"/>
        <v>-</v>
      </c>
      <c r="R72" s="83">
        <v>62800</v>
      </c>
      <c r="S72" s="83">
        <v>23170</v>
      </c>
      <c r="T72" s="83">
        <v>2270</v>
      </c>
      <c r="U72" s="83">
        <v>2</v>
      </c>
      <c r="V72" s="83">
        <v>4</v>
      </c>
      <c r="W72" s="83">
        <v>1</v>
      </c>
      <c r="X72" s="83">
        <v>564</v>
      </c>
      <c r="Y72" s="83">
        <v>155</v>
      </c>
      <c r="Z72" s="83">
        <v>257</v>
      </c>
      <c r="AA72" s="83">
        <v>290</v>
      </c>
      <c r="AB72" s="83">
        <v>155</v>
      </c>
      <c r="AC72" s="70"/>
      <c r="AD72" s="70"/>
      <c r="AE72" s="70"/>
      <c r="AF72" s="70"/>
      <c r="AG72" s="70"/>
      <c r="AH72" s="70"/>
      <c r="AI72" s="70"/>
      <c r="AJ72" s="70"/>
    </row>
    <row r="73" spans="1:36" x14ac:dyDescent="0.25">
      <c r="A73" s="158"/>
      <c r="B73" s="66" t="s">
        <v>102</v>
      </c>
      <c r="C73" s="83" t="s">
        <v>31</v>
      </c>
      <c r="D73" s="83">
        <v>1984</v>
      </c>
      <c r="E73" s="83">
        <v>1994</v>
      </c>
      <c r="F73" s="84">
        <f t="shared" si="0"/>
        <v>10</v>
      </c>
      <c r="G73" s="83">
        <v>45</v>
      </c>
      <c r="H73" s="86">
        <f t="shared" si="9"/>
        <v>49.6</v>
      </c>
      <c r="I73" s="111">
        <f>X73*'(Converions)'!$D$13</f>
        <v>907.67001600000003</v>
      </c>
      <c r="J73" s="111">
        <f>Y73*'(Converions)'!$D$13</f>
        <v>249.44832000000002</v>
      </c>
      <c r="K73" s="111">
        <f>Z73*'(Converions)'!$D$13</f>
        <v>413.60140800000005</v>
      </c>
      <c r="L73" s="111">
        <f>AA73*'(Converions)'!$D$13</f>
        <v>466.70976000000002</v>
      </c>
      <c r="M73" s="111">
        <f>AB73*'(Converions)'!$D$13</f>
        <v>249.44832000000002</v>
      </c>
      <c r="N73" s="83">
        <v>0</v>
      </c>
      <c r="O73" s="84">
        <f t="shared" si="1"/>
        <v>144</v>
      </c>
      <c r="P73" s="83">
        <v>18000</v>
      </c>
      <c r="Q73" s="89">
        <v>130</v>
      </c>
      <c r="R73" s="83">
        <v>62822</v>
      </c>
      <c r="S73" s="83">
        <v>20250</v>
      </c>
      <c r="T73" s="83">
        <v>2531</v>
      </c>
      <c r="U73" s="83">
        <v>2</v>
      </c>
      <c r="V73" s="83">
        <v>1</v>
      </c>
      <c r="W73" s="83" t="s">
        <v>32</v>
      </c>
      <c r="X73" s="83">
        <v>564</v>
      </c>
      <c r="Y73" s="83">
        <v>155</v>
      </c>
      <c r="Z73" s="83">
        <v>257</v>
      </c>
      <c r="AA73" s="83">
        <v>290</v>
      </c>
      <c r="AB73" s="83">
        <v>155</v>
      </c>
      <c r="AC73" s="70"/>
      <c r="AD73" s="70"/>
      <c r="AE73" s="70"/>
      <c r="AF73" s="70"/>
      <c r="AG73" s="70"/>
      <c r="AH73" s="70"/>
      <c r="AI73" s="70"/>
      <c r="AJ73" s="70"/>
    </row>
    <row r="74" spans="1:36" x14ac:dyDescent="0.25">
      <c r="A74" s="158"/>
      <c r="B74" s="66" t="s">
        <v>103</v>
      </c>
      <c r="C74" s="83" t="s">
        <v>29</v>
      </c>
      <c r="D74" s="83">
        <v>1985</v>
      </c>
      <c r="E74" s="83">
        <v>2001</v>
      </c>
      <c r="F74" s="84">
        <f t="shared" si="0"/>
        <v>16</v>
      </c>
      <c r="G74" s="83">
        <v>30</v>
      </c>
      <c r="H74" s="86">
        <f t="shared" si="9"/>
        <v>54</v>
      </c>
      <c r="I74" s="111">
        <f>X74*'(Converions)'!$D$13</f>
        <v>915.71673600000008</v>
      </c>
      <c r="J74" s="111">
        <f>Y74*'(Converions)'!$D$13</f>
        <v>249.44832000000002</v>
      </c>
      <c r="K74" s="111">
        <f>Z74*'(Converions)'!$D$13</f>
        <v>413.60140800000005</v>
      </c>
      <c r="L74" s="111">
        <f>AA74*'(Converions)'!$D$13</f>
        <v>466.70976000000002</v>
      </c>
      <c r="M74" s="111">
        <f>AB74*'(Converions)'!$D$13</f>
        <v>257.49504000000002</v>
      </c>
      <c r="N74" s="83">
        <v>146</v>
      </c>
      <c r="O74" s="84">
        <f t="shared" si="1"/>
        <v>15</v>
      </c>
      <c r="P74" s="84" t="str">
        <f t="shared" si="5"/>
        <v>-</v>
      </c>
      <c r="Q74" s="89" t="str">
        <f t="shared" ref="Q74:Q162" si="10">IF(C74="P","-","Value")</f>
        <v>-</v>
      </c>
      <c r="R74" s="83">
        <v>65000</v>
      </c>
      <c r="S74" s="83">
        <v>23800</v>
      </c>
      <c r="T74" s="83">
        <v>2270</v>
      </c>
      <c r="U74" s="83">
        <v>2</v>
      </c>
      <c r="V74" s="83">
        <v>4</v>
      </c>
      <c r="W74" s="83">
        <v>1</v>
      </c>
      <c r="X74" s="83">
        <v>569</v>
      </c>
      <c r="Y74" s="83">
        <v>155</v>
      </c>
      <c r="Z74" s="83">
        <v>257</v>
      </c>
      <c r="AA74" s="83">
        <v>290</v>
      </c>
      <c r="AB74" s="83">
        <v>160</v>
      </c>
      <c r="AC74" s="70"/>
      <c r="AD74" s="70"/>
      <c r="AE74" s="70"/>
      <c r="AF74" s="70"/>
      <c r="AG74" s="70"/>
      <c r="AH74" s="70"/>
      <c r="AI74" s="70"/>
      <c r="AJ74" s="70"/>
    </row>
    <row r="75" spans="1:36" x14ac:dyDescent="0.25">
      <c r="A75" s="158"/>
      <c r="B75" s="66" t="s">
        <v>104</v>
      </c>
      <c r="C75" s="83" t="s">
        <v>29</v>
      </c>
      <c r="D75" s="83">
        <v>1990</v>
      </c>
      <c r="E75" s="83">
        <v>2000</v>
      </c>
      <c r="F75" s="84">
        <f t="shared" si="0"/>
        <v>10</v>
      </c>
      <c r="G75" s="83">
        <v>30</v>
      </c>
      <c r="H75" s="86">
        <f t="shared" si="9"/>
        <v>58.4</v>
      </c>
      <c r="I75" s="111">
        <f>X75*'(Converions)'!$D$13</f>
        <v>962.38771200000008</v>
      </c>
      <c r="J75" s="111">
        <f>Y75*'(Converions)'!$D$13</f>
        <v>249.44832000000002</v>
      </c>
      <c r="K75" s="111">
        <f>Z75*'(Converions)'!$D$13</f>
        <v>413.60140800000005</v>
      </c>
      <c r="L75" s="111">
        <f>AA75*'(Converions)'!$D$13</f>
        <v>466.70976000000002</v>
      </c>
      <c r="M75" s="111">
        <f>AB75*'(Converions)'!$D$13</f>
        <v>231.74553600000002</v>
      </c>
      <c r="N75" s="83">
        <v>108</v>
      </c>
      <c r="O75" s="84">
        <f t="shared" si="1"/>
        <v>11</v>
      </c>
      <c r="P75" s="84" t="str">
        <f t="shared" si="5"/>
        <v>-</v>
      </c>
      <c r="Q75" s="89" t="str">
        <f t="shared" si="10"/>
        <v>-</v>
      </c>
      <c r="R75" s="83">
        <v>68000</v>
      </c>
      <c r="S75" s="83">
        <v>23800</v>
      </c>
      <c r="T75" s="83">
        <v>2402</v>
      </c>
      <c r="U75" s="83">
        <v>2</v>
      </c>
      <c r="V75" s="83">
        <v>4</v>
      </c>
      <c r="W75" s="83">
        <v>1</v>
      </c>
      <c r="X75" s="83">
        <v>598</v>
      </c>
      <c r="Y75" s="83">
        <v>155</v>
      </c>
      <c r="Z75" s="83">
        <v>257</v>
      </c>
      <c r="AA75" s="83">
        <v>290</v>
      </c>
      <c r="AB75" s="83">
        <v>144</v>
      </c>
      <c r="AC75" s="70"/>
      <c r="AD75" s="70"/>
      <c r="AE75" s="70"/>
      <c r="AF75" s="70"/>
      <c r="AG75" s="70"/>
      <c r="AH75" s="70"/>
      <c r="AI75" s="70"/>
      <c r="AJ75" s="70"/>
    </row>
    <row r="76" spans="1:36" x14ac:dyDescent="0.25">
      <c r="A76" s="158"/>
      <c r="B76" s="64" t="s">
        <v>105</v>
      </c>
      <c r="C76" s="83" t="s">
        <v>29</v>
      </c>
      <c r="D76" s="83">
        <v>1999</v>
      </c>
      <c r="E76" s="84">
        <f>1999+255</f>
        <v>2254</v>
      </c>
      <c r="F76" s="84">
        <f t="shared" si="0"/>
        <v>255</v>
      </c>
      <c r="G76" s="83">
        <v>30</v>
      </c>
      <c r="H76" s="85">
        <v>58.5</v>
      </c>
      <c r="I76" s="111">
        <f>X76*'(Converions)'!$D$13</f>
        <v>962.38771200000008</v>
      </c>
      <c r="J76" s="111">
        <f>Y76*'(Converions)'!$D$13</f>
        <v>249.44832000000002</v>
      </c>
      <c r="K76" s="111">
        <f>Z76*'(Converions)'!$D$13</f>
        <v>413.60140800000005</v>
      </c>
      <c r="L76" s="111">
        <f>AA76*'(Converions)'!$D$13</f>
        <v>466.70976000000002</v>
      </c>
      <c r="M76" s="111">
        <f>AB76*'(Converions)'!$D$13</f>
        <v>231.74553600000002</v>
      </c>
      <c r="N76" s="83">
        <v>108</v>
      </c>
      <c r="O76" s="84">
        <f t="shared" si="1"/>
        <v>11</v>
      </c>
      <c r="P76" s="84" t="str">
        <f t="shared" si="5"/>
        <v>-</v>
      </c>
      <c r="Q76" s="89" t="str">
        <f t="shared" si="10"/>
        <v>-</v>
      </c>
      <c r="R76" s="83">
        <v>66000</v>
      </c>
      <c r="S76" s="83">
        <v>26020</v>
      </c>
      <c r="T76" s="83">
        <v>3050</v>
      </c>
      <c r="U76" s="83">
        <v>2</v>
      </c>
      <c r="V76" s="83">
        <v>4</v>
      </c>
      <c r="W76" s="83">
        <v>1</v>
      </c>
      <c r="X76" s="83">
        <v>598</v>
      </c>
      <c r="Y76" s="83">
        <v>155</v>
      </c>
      <c r="Z76" s="83">
        <v>257</v>
      </c>
      <c r="AA76" s="83">
        <v>290</v>
      </c>
      <c r="AB76" s="83">
        <v>144</v>
      </c>
      <c r="AC76" s="70"/>
      <c r="AD76" s="70"/>
      <c r="AE76" s="70"/>
      <c r="AF76" s="70"/>
      <c r="AG76" s="70"/>
      <c r="AH76" s="70"/>
      <c r="AI76" s="70"/>
      <c r="AJ76" s="70"/>
    </row>
    <row r="77" spans="1:36" x14ac:dyDescent="0.25">
      <c r="A77" s="158"/>
      <c r="B77" s="64" t="s">
        <v>106</v>
      </c>
      <c r="C77" s="83" t="s">
        <v>29</v>
      </c>
      <c r="D77" s="83">
        <v>1998</v>
      </c>
      <c r="E77" s="84">
        <f>1998+255</f>
        <v>2253</v>
      </c>
      <c r="F77" s="84">
        <f t="shared" si="0"/>
        <v>255</v>
      </c>
      <c r="G77" s="83">
        <v>30</v>
      </c>
      <c r="H77" s="85">
        <v>69.5</v>
      </c>
      <c r="I77" s="111">
        <f>X77*'(Converions)'!$D$13</f>
        <v>973.65312000000006</v>
      </c>
      <c r="J77" s="111">
        <f>Y77*'(Converions)'!$D$13</f>
        <v>249.44832000000002</v>
      </c>
      <c r="K77" s="111">
        <f>Z77*'(Converions)'!$D$13</f>
        <v>413.60140800000005</v>
      </c>
      <c r="L77" s="111">
        <f>AA77*'(Converions)'!$D$13</f>
        <v>466.70976000000002</v>
      </c>
      <c r="M77" s="111">
        <f>AB77*'(Converions)'!$D$13</f>
        <v>241.40160000000003</v>
      </c>
      <c r="N77" s="83">
        <v>128</v>
      </c>
      <c r="O77" s="84">
        <f t="shared" si="1"/>
        <v>13</v>
      </c>
      <c r="P77" s="84" t="str">
        <f t="shared" si="5"/>
        <v>-</v>
      </c>
      <c r="Q77" s="89" t="str">
        <f t="shared" si="10"/>
        <v>-</v>
      </c>
      <c r="R77" s="83">
        <v>70080</v>
      </c>
      <c r="S77" s="83">
        <v>26020</v>
      </c>
      <c r="T77" s="83">
        <v>3365</v>
      </c>
      <c r="U77" s="83">
        <v>2</v>
      </c>
      <c r="V77" s="83">
        <v>4</v>
      </c>
      <c r="W77" s="83">
        <v>1</v>
      </c>
      <c r="X77" s="83">
        <v>605</v>
      </c>
      <c r="Y77" s="83">
        <v>155</v>
      </c>
      <c r="Z77" s="83">
        <v>257</v>
      </c>
      <c r="AA77" s="83">
        <v>290</v>
      </c>
      <c r="AB77" s="83">
        <v>150</v>
      </c>
      <c r="AC77" s="70"/>
      <c r="AD77" s="70"/>
      <c r="AE77" s="70"/>
      <c r="AF77" s="70"/>
      <c r="AG77" s="70"/>
      <c r="AH77" s="70"/>
      <c r="AI77" s="70"/>
      <c r="AJ77" s="70"/>
    </row>
    <row r="78" spans="1:36" x14ac:dyDescent="0.25">
      <c r="A78" s="158"/>
      <c r="B78" s="64" t="s">
        <v>107</v>
      </c>
      <c r="C78" s="83" t="s">
        <v>29</v>
      </c>
      <c r="D78" s="83">
        <v>1998</v>
      </c>
      <c r="E78" s="83">
        <v>2253</v>
      </c>
      <c r="F78" s="84">
        <f t="shared" si="0"/>
        <v>255</v>
      </c>
      <c r="G78" s="83">
        <v>30</v>
      </c>
      <c r="H78" s="85">
        <v>81</v>
      </c>
      <c r="I78" s="111">
        <f>X78*'(Converions)'!$D$13</f>
        <v>973.65312000000006</v>
      </c>
      <c r="J78" s="111">
        <f>Y78*'(Converions)'!$D$13</f>
        <v>249.44832000000002</v>
      </c>
      <c r="K78" s="111">
        <f>Z78*'(Converions)'!$D$13</f>
        <v>413.60140800000005</v>
      </c>
      <c r="L78" s="111">
        <f>AA78*'(Converions)'!$D$13</f>
        <v>466.70976000000002</v>
      </c>
      <c r="M78" s="111">
        <f>AB78*'(Converions)'!$D$13</f>
        <v>257.49504000000002</v>
      </c>
      <c r="N78" s="83">
        <v>160</v>
      </c>
      <c r="O78" s="84">
        <f t="shared" ref="O78:O162" si="11">IF(N78="","0",IF(N78=0,IF(P78="Value","0",ROUND(P78/125,0)),ROUND(N78*0.1,0)))</f>
        <v>16</v>
      </c>
      <c r="P78" s="84" t="str">
        <f t="shared" si="5"/>
        <v>-</v>
      </c>
      <c r="Q78" s="89" t="str">
        <f t="shared" si="10"/>
        <v>-</v>
      </c>
      <c r="R78" s="83">
        <v>79000</v>
      </c>
      <c r="S78" s="83">
        <v>26020</v>
      </c>
      <c r="T78" s="83">
        <v>3060</v>
      </c>
      <c r="U78" s="83">
        <v>2</v>
      </c>
      <c r="V78" s="83">
        <v>4</v>
      </c>
      <c r="W78" s="83">
        <v>1</v>
      </c>
      <c r="X78" s="83">
        <v>605</v>
      </c>
      <c r="Y78" s="83">
        <v>155</v>
      </c>
      <c r="Z78" s="83">
        <v>257</v>
      </c>
      <c r="AA78" s="83">
        <v>290</v>
      </c>
      <c r="AB78" s="83">
        <v>160</v>
      </c>
      <c r="AC78" s="70"/>
      <c r="AD78" s="70"/>
      <c r="AE78" s="70"/>
      <c r="AF78" s="70"/>
      <c r="AG78" s="70"/>
      <c r="AH78" s="70"/>
      <c r="AI78" s="70"/>
      <c r="AJ78" s="70"/>
    </row>
    <row r="79" spans="1:36" x14ac:dyDescent="0.25">
      <c r="A79" s="158"/>
      <c r="B79" s="64" t="s">
        <v>108</v>
      </c>
      <c r="C79" s="83" t="s">
        <v>29</v>
      </c>
      <c r="D79" s="83">
        <v>2001</v>
      </c>
      <c r="E79" s="84">
        <f>2001+255</f>
        <v>2256</v>
      </c>
      <c r="F79" s="84">
        <f t="shared" ref="F79:F162" si="12">E79-D79</f>
        <v>255</v>
      </c>
      <c r="G79" s="83">
        <v>30</v>
      </c>
      <c r="H79" s="86">
        <f>ROUND((H80-H78)/2+H78,1)</f>
        <v>84</v>
      </c>
      <c r="I79" s="111">
        <f>X79*'(Converions)'!$D$13</f>
        <v>973.65312000000006</v>
      </c>
      <c r="J79" s="111">
        <f>Y79*'(Converions)'!$D$13</f>
        <v>249.44832000000002</v>
      </c>
      <c r="K79" s="111">
        <f>Z79*'(Converions)'!$D$13</f>
        <v>413.60140800000005</v>
      </c>
      <c r="L79" s="111">
        <f>AA79*'(Converions)'!$D$13</f>
        <v>466.70976000000002</v>
      </c>
      <c r="M79" s="111">
        <f>AB79*'(Converions)'!$D$13</f>
        <v>257.49504000000002</v>
      </c>
      <c r="N79" s="83">
        <v>180</v>
      </c>
      <c r="O79" s="84">
        <f t="shared" si="11"/>
        <v>18</v>
      </c>
      <c r="P79" s="84" t="str">
        <f t="shared" si="5"/>
        <v>-</v>
      </c>
      <c r="Q79" s="89" t="str">
        <f t="shared" si="10"/>
        <v>-</v>
      </c>
      <c r="R79" s="83">
        <v>85130</v>
      </c>
      <c r="S79" s="83">
        <v>26020</v>
      </c>
      <c r="T79" s="83">
        <v>2060</v>
      </c>
      <c r="U79" s="83">
        <v>2</v>
      </c>
      <c r="V79" s="83">
        <v>4</v>
      </c>
      <c r="W79" s="83">
        <v>1</v>
      </c>
      <c r="X79" s="83">
        <v>605</v>
      </c>
      <c r="Y79" s="83">
        <v>155</v>
      </c>
      <c r="Z79" s="83">
        <v>257</v>
      </c>
      <c r="AA79" s="83">
        <v>290</v>
      </c>
      <c r="AB79" s="83">
        <v>160</v>
      </c>
      <c r="AC79" s="70"/>
      <c r="AD79" s="70"/>
      <c r="AE79" s="70"/>
      <c r="AF79" s="70"/>
      <c r="AG79" s="70"/>
      <c r="AH79" s="70"/>
      <c r="AI79" s="70"/>
      <c r="AJ79" s="70"/>
    </row>
    <row r="80" spans="1:36" x14ac:dyDescent="0.25">
      <c r="A80" s="158"/>
      <c r="B80" s="64" t="s">
        <v>109</v>
      </c>
      <c r="C80" s="83" t="s">
        <v>29</v>
      </c>
      <c r="D80" s="83">
        <v>2007</v>
      </c>
      <c r="E80" s="84">
        <f>2007+255</f>
        <v>2262</v>
      </c>
      <c r="F80" s="84">
        <f t="shared" si="12"/>
        <v>255</v>
      </c>
      <c r="G80" s="83">
        <v>30</v>
      </c>
      <c r="H80" s="85">
        <v>87</v>
      </c>
      <c r="I80" s="111">
        <f>X80*'(Converions)'!$D$13</f>
        <v>973.65312000000006</v>
      </c>
      <c r="J80" s="111">
        <f>Y80*'(Converions)'!$D$13</f>
        <v>249.44832000000002</v>
      </c>
      <c r="K80" s="111">
        <f>Z80*'(Converions)'!$D$13</f>
        <v>413.60140800000005</v>
      </c>
      <c r="L80" s="111">
        <f>AA80*'(Converions)'!$D$13</f>
        <v>466.70976000000002</v>
      </c>
      <c r="M80" s="111">
        <f>AB80*'(Converions)'!$D$13</f>
        <v>257.49504000000002</v>
      </c>
      <c r="N80" s="83">
        <v>180</v>
      </c>
      <c r="O80" s="84">
        <f t="shared" si="11"/>
        <v>18</v>
      </c>
      <c r="P80" s="84" t="str">
        <f t="shared" si="5"/>
        <v>-</v>
      </c>
      <c r="Q80" s="89" t="str">
        <f t="shared" si="10"/>
        <v>-</v>
      </c>
      <c r="R80" s="83">
        <v>85140</v>
      </c>
      <c r="S80" s="83">
        <v>29660</v>
      </c>
      <c r="T80" s="83">
        <v>2700</v>
      </c>
      <c r="U80" s="83">
        <v>2</v>
      </c>
      <c r="V80" s="83">
        <v>4</v>
      </c>
      <c r="W80" s="83">
        <v>1</v>
      </c>
      <c r="X80" s="83">
        <v>605</v>
      </c>
      <c r="Y80" s="83">
        <v>155</v>
      </c>
      <c r="Z80" s="83">
        <v>257</v>
      </c>
      <c r="AA80" s="83">
        <v>290</v>
      </c>
      <c r="AB80" s="83">
        <v>160</v>
      </c>
      <c r="AC80" s="70"/>
      <c r="AD80" s="70"/>
      <c r="AE80" s="70"/>
      <c r="AF80" s="70"/>
      <c r="AG80" s="70"/>
      <c r="AH80" s="70"/>
      <c r="AI80" s="70"/>
      <c r="AJ80" s="70"/>
    </row>
    <row r="81" spans="1:36" x14ac:dyDescent="0.25">
      <c r="A81" s="158"/>
      <c r="B81" s="64" t="s">
        <v>110</v>
      </c>
      <c r="C81" s="83" t="s">
        <v>29</v>
      </c>
      <c r="D81" s="83">
        <v>2017</v>
      </c>
      <c r="E81" s="84">
        <v>2272</v>
      </c>
      <c r="F81" s="84">
        <v>255</v>
      </c>
      <c r="G81" s="83">
        <v>30</v>
      </c>
      <c r="H81" s="85">
        <v>110</v>
      </c>
      <c r="I81" s="111">
        <v>975</v>
      </c>
      <c r="J81" s="111">
        <v>249</v>
      </c>
      <c r="K81" s="111">
        <v>414</v>
      </c>
      <c r="L81" s="111">
        <v>467</v>
      </c>
      <c r="M81" s="111">
        <v>257</v>
      </c>
      <c r="N81" s="83">
        <v>162</v>
      </c>
      <c r="O81" s="84">
        <f t="shared" si="11"/>
        <v>16</v>
      </c>
      <c r="P81" s="84" t="str">
        <f t="shared" si="5"/>
        <v>-</v>
      </c>
      <c r="Q81" s="89" t="str">
        <f t="shared" si="10"/>
        <v>-</v>
      </c>
      <c r="R81" s="83">
        <v>82191</v>
      </c>
      <c r="S81" s="83">
        <v>25817</v>
      </c>
      <c r="T81" s="83">
        <v>3610</v>
      </c>
      <c r="U81" s="83">
        <v>2</v>
      </c>
      <c r="V81" s="83">
        <v>4</v>
      </c>
      <c r="W81" s="83">
        <v>1</v>
      </c>
      <c r="X81" s="83">
        <v>605</v>
      </c>
      <c r="Y81" s="83">
        <v>155</v>
      </c>
      <c r="Z81" s="83">
        <v>257</v>
      </c>
      <c r="AA81" s="83">
        <v>290</v>
      </c>
      <c r="AB81" s="83">
        <v>160</v>
      </c>
      <c r="AC81" s="70"/>
      <c r="AD81" s="70"/>
      <c r="AE81" s="70"/>
      <c r="AF81" s="70"/>
      <c r="AG81" s="70"/>
      <c r="AH81" s="70"/>
      <c r="AI81" s="70"/>
      <c r="AJ81" s="70"/>
    </row>
    <row r="82" spans="1:36" x14ac:dyDescent="0.25">
      <c r="A82" s="158"/>
      <c r="B82" s="64" t="s">
        <v>111</v>
      </c>
      <c r="C82" s="83" t="s">
        <v>29</v>
      </c>
      <c r="D82" s="83">
        <v>1976</v>
      </c>
      <c r="E82" s="83">
        <v>1989</v>
      </c>
      <c r="F82" s="84">
        <f t="shared" si="12"/>
        <v>13</v>
      </c>
      <c r="G82" s="83">
        <v>30</v>
      </c>
      <c r="H82" s="85">
        <v>290</v>
      </c>
      <c r="I82" s="111">
        <f>X82*'(Converions)'!$D$13</f>
        <v>997.7932800000001</v>
      </c>
      <c r="J82" s="111">
        <f>Y82*'(Converions)'!$D$13</f>
        <v>286.463232</v>
      </c>
      <c r="K82" s="111">
        <f>Z82*'(Converions)'!$D$13</f>
        <v>431.30419200000006</v>
      </c>
      <c r="L82" s="111">
        <f>AA82*'(Converions)'!$D$13</f>
        <v>444.178944</v>
      </c>
      <c r="M82" s="111">
        <f>AB82*'(Converions)'!$D$13</f>
        <v>257.49504000000002</v>
      </c>
      <c r="N82" s="83">
        <v>233</v>
      </c>
      <c r="O82" s="84">
        <f t="shared" si="11"/>
        <v>23</v>
      </c>
      <c r="P82" s="84" t="str">
        <f t="shared" si="5"/>
        <v>-</v>
      </c>
      <c r="Q82" s="89" t="str">
        <f t="shared" si="10"/>
        <v>-</v>
      </c>
      <c r="R82" s="83">
        <v>304000</v>
      </c>
      <c r="S82" s="83">
        <v>190000</v>
      </c>
      <c r="T82" s="83">
        <v>6650</v>
      </c>
      <c r="U82" s="83">
        <v>3</v>
      </c>
      <c r="V82" s="83">
        <v>4</v>
      </c>
      <c r="W82" s="83">
        <v>2.5</v>
      </c>
      <c r="X82" s="83">
        <v>620</v>
      </c>
      <c r="Y82" s="83">
        <v>178</v>
      </c>
      <c r="Z82" s="83">
        <v>268</v>
      </c>
      <c r="AA82" s="83">
        <v>276</v>
      </c>
      <c r="AB82" s="83">
        <v>160</v>
      </c>
      <c r="AC82" s="70"/>
      <c r="AD82" s="70"/>
      <c r="AE82" s="70"/>
      <c r="AF82" s="70"/>
      <c r="AG82" s="70"/>
      <c r="AH82" s="70"/>
      <c r="AI82" s="70"/>
      <c r="AJ82" s="70"/>
    </row>
    <row r="83" spans="1:36" x14ac:dyDescent="0.25">
      <c r="A83" s="158"/>
      <c r="B83" s="64" t="s">
        <v>112</v>
      </c>
      <c r="C83" s="83" t="s">
        <v>29</v>
      </c>
      <c r="D83" s="83">
        <v>1967</v>
      </c>
      <c r="E83" s="83">
        <v>1986</v>
      </c>
      <c r="F83" s="84">
        <f t="shared" si="12"/>
        <v>19</v>
      </c>
      <c r="G83" s="83">
        <v>30</v>
      </c>
      <c r="H83" s="85">
        <v>302</v>
      </c>
      <c r="I83" s="111">
        <f>X83*'(Converions)'!$D$13</f>
        <v>967.21574400000009</v>
      </c>
      <c r="J83" s="111">
        <f>Y83*'(Converions)'!$D$13</f>
        <v>273.58848</v>
      </c>
      <c r="K83" s="111">
        <f>Z83*'(Converions)'!$D$13</f>
        <v>420.03878400000002</v>
      </c>
      <c r="L83" s="111">
        <f>AA83*'(Converions)'!$D$13</f>
        <v>450.61632000000003</v>
      </c>
      <c r="M83" s="111">
        <f>AB83*'(Converions)'!$D$13</f>
        <v>265.54176000000001</v>
      </c>
      <c r="N83" s="83">
        <v>366</v>
      </c>
      <c r="O83" s="84">
        <f t="shared" si="11"/>
        <v>37</v>
      </c>
      <c r="P83" s="84" t="str">
        <f t="shared" si="5"/>
        <v>-</v>
      </c>
      <c r="Q83" s="89" t="str">
        <f t="shared" si="10"/>
        <v>-</v>
      </c>
      <c r="R83" s="83">
        <v>333400</v>
      </c>
      <c r="S83" s="83">
        <v>183380</v>
      </c>
      <c r="T83" s="83">
        <v>5000</v>
      </c>
      <c r="U83" s="83">
        <v>3</v>
      </c>
      <c r="V83" s="83">
        <v>6</v>
      </c>
      <c r="W83" s="83">
        <v>2.5</v>
      </c>
      <c r="X83" s="83">
        <v>601</v>
      </c>
      <c r="Y83" s="83">
        <v>170</v>
      </c>
      <c r="Z83" s="83">
        <v>261</v>
      </c>
      <c r="AA83" s="83">
        <v>280</v>
      </c>
      <c r="AB83" s="83">
        <v>165</v>
      </c>
      <c r="AC83" s="70"/>
      <c r="AD83" s="70"/>
      <c r="AE83" s="70"/>
      <c r="AF83" s="70"/>
      <c r="AG83" s="70"/>
      <c r="AH83" s="70"/>
      <c r="AI83" s="70"/>
      <c r="AJ83" s="70"/>
    </row>
    <row r="84" spans="1:36" x14ac:dyDescent="0.25">
      <c r="A84" s="158"/>
      <c r="B84" s="64" t="s">
        <v>113</v>
      </c>
      <c r="C84" s="83" t="s">
        <v>29</v>
      </c>
      <c r="D84" s="83">
        <v>1986</v>
      </c>
      <c r="E84" s="83">
        <v>1998</v>
      </c>
      <c r="F84" s="84">
        <f t="shared" si="12"/>
        <v>12</v>
      </c>
      <c r="G84" s="83">
        <v>30</v>
      </c>
      <c r="H84" s="85">
        <v>302</v>
      </c>
      <c r="I84" s="111">
        <f>X84*'(Converions)'!$D$13</f>
        <v>967.21574400000009</v>
      </c>
      <c r="J84" s="111">
        <f>Y84*'(Converions)'!$D$13</f>
        <v>283.24454400000002</v>
      </c>
      <c r="K84" s="111">
        <f>Z84*'(Converions)'!$D$13</f>
        <v>426.47616000000005</v>
      </c>
      <c r="L84" s="111">
        <f>AA84*'(Converions)'!$D$13</f>
        <v>450.61632000000003</v>
      </c>
      <c r="M84" s="111">
        <f>AB84*'(Converions)'!$D$13</f>
        <v>265.54176000000001</v>
      </c>
      <c r="N84" s="83">
        <v>386</v>
      </c>
      <c r="O84" s="84">
        <f t="shared" si="11"/>
        <v>39</v>
      </c>
      <c r="P84" s="83" t="str">
        <f>IF(C84="P","-","Value")</f>
        <v>-</v>
      </c>
      <c r="Q84" s="89" t="str">
        <f t="shared" si="10"/>
        <v>-</v>
      </c>
      <c r="R84" s="83">
        <v>333400</v>
      </c>
      <c r="S84" s="83">
        <v>183380</v>
      </c>
      <c r="T84" s="83">
        <v>4850</v>
      </c>
      <c r="U84" s="83">
        <v>3</v>
      </c>
      <c r="V84" s="83">
        <v>6</v>
      </c>
      <c r="W84" s="83">
        <v>2.5</v>
      </c>
      <c r="X84" s="83">
        <v>601</v>
      </c>
      <c r="Y84" s="83">
        <v>176</v>
      </c>
      <c r="Z84" s="83">
        <v>265</v>
      </c>
      <c r="AA84" s="83">
        <v>280</v>
      </c>
      <c r="AB84" s="83">
        <v>165</v>
      </c>
      <c r="AC84" s="70"/>
      <c r="AD84" s="70"/>
      <c r="AE84" s="70"/>
      <c r="AF84" s="70"/>
      <c r="AG84" s="70"/>
      <c r="AH84" s="70"/>
      <c r="AI84" s="70"/>
      <c r="AJ84" s="70"/>
    </row>
    <row r="85" spans="1:36" x14ac:dyDescent="0.25">
      <c r="A85" s="158"/>
      <c r="B85" s="64" t="s">
        <v>114</v>
      </c>
      <c r="C85" s="83" t="s">
        <v>31</v>
      </c>
      <c r="D85" s="83">
        <v>1967</v>
      </c>
      <c r="E85" s="83">
        <v>1984</v>
      </c>
      <c r="F85" s="84">
        <f t="shared" si="12"/>
        <v>17</v>
      </c>
      <c r="G85" s="83">
        <v>30</v>
      </c>
      <c r="H85" s="85">
        <v>302</v>
      </c>
      <c r="I85" s="111">
        <f>X85*'(Converions)'!$D$13</f>
        <v>967.21574400000009</v>
      </c>
      <c r="J85" s="111">
        <f>Y85*'(Converions)'!$D$13</f>
        <v>276.80716800000005</v>
      </c>
      <c r="K85" s="111">
        <f>Z85*'(Converions)'!$D$13</f>
        <v>420.03878400000002</v>
      </c>
      <c r="L85" s="111">
        <f>AA85*'(Converions)'!$D$13</f>
        <v>450.61632000000003</v>
      </c>
      <c r="M85" s="111">
        <f>AB85*'(Converions)'!$D$13</f>
        <v>265.54176000000001</v>
      </c>
      <c r="N85" s="83">
        <v>0</v>
      </c>
      <c r="O85" s="84">
        <f t="shared" si="11"/>
        <v>768</v>
      </c>
      <c r="P85" s="83">
        <v>96000</v>
      </c>
      <c r="Q85" s="89">
        <v>565</v>
      </c>
      <c r="R85" s="83">
        <v>333000</v>
      </c>
      <c r="S85" s="83">
        <v>183000</v>
      </c>
      <c r="T85" s="83">
        <v>4500</v>
      </c>
      <c r="U85" s="83">
        <v>3</v>
      </c>
      <c r="V85" s="83">
        <v>2</v>
      </c>
      <c r="W85" s="83" t="s">
        <v>32</v>
      </c>
      <c r="X85" s="83">
        <v>601</v>
      </c>
      <c r="Y85" s="83">
        <v>172</v>
      </c>
      <c r="Z85" s="83">
        <v>261</v>
      </c>
      <c r="AA85" s="83">
        <v>280</v>
      </c>
      <c r="AB85" s="83">
        <v>165</v>
      </c>
      <c r="AC85" s="70"/>
      <c r="AD85" s="70"/>
      <c r="AE85" s="70"/>
      <c r="AF85" s="70"/>
      <c r="AG85" s="70"/>
      <c r="AH85" s="70"/>
      <c r="AI85" s="70"/>
      <c r="AJ85" s="70"/>
    </row>
    <row r="86" spans="1:36" x14ac:dyDescent="0.25">
      <c r="A86" s="158"/>
      <c r="B86" s="64" t="s">
        <v>115</v>
      </c>
      <c r="C86" s="83" t="s">
        <v>29</v>
      </c>
      <c r="D86" s="83">
        <v>1971</v>
      </c>
      <c r="E86" s="83">
        <v>1990</v>
      </c>
      <c r="F86" s="84">
        <f t="shared" si="12"/>
        <v>19</v>
      </c>
      <c r="G86" s="83">
        <v>30</v>
      </c>
      <c r="H86" s="85">
        <v>290</v>
      </c>
      <c r="I86" s="111">
        <f>X86*'(Converions)'!$D$13</f>
        <v>968.82508800000005</v>
      </c>
      <c r="J86" s="111">
        <f>Y86*'(Converions)'!$D$13</f>
        <v>292.90060800000003</v>
      </c>
      <c r="K86" s="111">
        <f>Z86*'(Converions)'!$D$13</f>
        <v>434.52288000000004</v>
      </c>
      <c r="L86" s="111">
        <f>AA86*'(Converions)'!$D$13</f>
        <v>450.61632000000003</v>
      </c>
      <c r="M86" s="111">
        <f>AB86*'(Converions)'!$D$13</f>
        <v>273.58848</v>
      </c>
      <c r="N86" s="83">
        <v>366</v>
      </c>
      <c r="O86" s="84">
        <f t="shared" si="11"/>
        <v>37</v>
      </c>
      <c r="P86" s="84" t="str">
        <f t="shared" si="5"/>
        <v>-</v>
      </c>
      <c r="Q86" s="89" t="str">
        <f t="shared" si="10"/>
        <v>-</v>
      </c>
      <c r="R86" s="83">
        <v>377800</v>
      </c>
      <c r="S86" s="83">
        <v>199160</v>
      </c>
      <c r="T86" s="83">
        <v>6000</v>
      </c>
      <c r="U86" s="83">
        <v>3</v>
      </c>
      <c r="V86" s="83">
        <v>6</v>
      </c>
      <c r="W86" s="83">
        <v>2.5</v>
      </c>
      <c r="X86" s="83">
        <v>602</v>
      </c>
      <c r="Y86" s="83">
        <v>182</v>
      </c>
      <c r="Z86" s="83">
        <v>270</v>
      </c>
      <c r="AA86" s="83">
        <v>280</v>
      </c>
      <c r="AB86" s="83">
        <v>170</v>
      </c>
      <c r="AC86" s="70"/>
      <c r="AD86" s="70"/>
      <c r="AE86" s="70"/>
      <c r="AF86" s="70"/>
      <c r="AG86" s="70"/>
      <c r="AH86" s="70"/>
      <c r="AI86" s="70"/>
      <c r="AJ86" s="70"/>
    </row>
    <row r="87" spans="1:36" x14ac:dyDescent="0.25">
      <c r="A87" s="158"/>
      <c r="B87" s="64" t="s">
        <v>116</v>
      </c>
      <c r="C87" s="83" t="s">
        <v>29</v>
      </c>
      <c r="D87" s="83">
        <v>1986</v>
      </c>
      <c r="E87" s="83">
        <v>1998</v>
      </c>
      <c r="F87" s="84">
        <f t="shared" si="12"/>
        <v>12</v>
      </c>
      <c r="G87" s="83">
        <v>30</v>
      </c>
      <c r="H87" s="85">
        <v>290</v>
      </c>
      <c r="I87" s="111">
        <f>X87*'(Converions)'!$D$13</f>
        <v>968.82508800000005</v>
      </c>
      <c r="J87" s="111">
        <f>Y87*'(Converions)'!$D$13</f>
        <v>299.33798400000001</v>
      </c>
      <c r="K87" s="111">
        <f>Z87*'(Converions)'!$D$13</f>
        <v>434.52288000000004</v>
      </c>
      <c r="L87" s="111">
        <f>AA87*'(Converions)'!$D$13</f>
        <v>450.61632000000003</v>
      </c>
      <c r="M87" s="111">
        <f>AB87*'(Converions)'!$D$13</f>
        <v>273.58848</v>
      </c>
      <c r="N87" s="83">
        <v>386</v>
      </c>
      <c r="O87" s="84">
        <f t="shared" si="11"/>
        <v>39</v>
      </c>
      <c r="P87" s="83" t="str">
        <f t="shared" si="5"/>
        <v>-</v>
      </c>
      <c r="Q87" s="89" t="str">
        <f t="shared" si="10"/>
        <v>-</v>
      </c>
      <c r="R87" s="83">
        <v>377800</v>
      </c>
      <c r="S87" s="83">
        <v>199160</v>
      </c>
      <c r="T87" s="83">
        <v>5850</v>
      </c>
      <c r="U87" s="83">
        <v>3</v>
      </c>
      <c r="V87" s="83">
        <v>6</v>
      </c>
      <c r="W87" s="83">
        <v>2.5</v>
      </c>
      <c r="X87" s="83">
        <v>602</v>
      </c>
      <c r="Y87" s="83">
        <v>186</v>
      </c>
      <c r="Z87" s="83">
        <v>270</v>
      </c>
      <c r="AA87" s="83">
        <v>280</v>
      </c>
      <c r="AB87" s="83">
        <v>170</v>
      </c>
      <c r="AC87" s="70"/>
      <c r="AD87" s="70"/>
      <c r="AE87" s="70"/>
      <c r="AF87" s="70"/>
      <c r="AG87" s="70"/>
      <c r="AH87" s="70"/>
      <c r="AI87" s="70"/>
      <c r="AJ87" s="70"/>
    </row>
    <row r="88" spans="1:36" x14ac:dyDescent="0.25">
      <c r="A88" s="158"/>
      <c r="B88" s="64" t="s">
        <v>117</v>
      </c>
      <c r="C88" s="83" t="s">
        <v>31</v>
      </c>
      <c r="D88" s="83">
        <v>1972</v>
      </c>
      <c r="E88" s="83">
        <v>1991</v>
      </c>
      <c r="F88" s="84">
        <f t="shared" si="12"/>
        <v>19</v>
      </c>
      <c r="G88" s="83">
        <v>30</v>
      </c>
      <c r="H88" s="85">
        <v>290</v>
      </c>
      <c r="I88" s="111">
        <f>X88*'(Converions)'!$D$13</f>
        <v>968.82508800000005</v>
      </c>
      <c r="J88" s="111">
        <f>Y88*'(Converions)'!$D$13</f>
        <v>292.90060800000003</v>
      </c>
      <c r="K88" s="111">
        <f>Z88*'(Converions)'!$D$13</f>
        <v>434.52288000000004</v>
      </c>
      <c r="L88" s="111">
        <f>AA88*'(Converions)'!$D$13</f>
        <v>450.61632000000003</v>
      </c>
      <c r="M88" s="111">
        <f>AB88*'(Converions)'!$D$13</f>
        <v>273.58848</v>
      </c>
      <c r="N88" s="83">
        <v>0</v>
      </c>
      <c r="O88" s="84">
        <f t="shared" si="11"/>
        <v>880</v>
      </c>
      <c r="P88" s="83">
        <v>110000</v>
      </c>
      <c r="Q88" s="89">
        <v>600</v>
      </c>
      <c r="R88" s="83">
        <v>377800</v>
      </c>
      <c r="S88" s="83">
        <v>199160</v>
      </c>
      <c r="T88" s="83">
        <v>5500</v>
      </c>
      <c r="U88" s="83">
        <v>3</v>
      </c>
      <c r="V88" s="83">
        <v>2</v>
      </c>
      <c r="W88" s="83" t="s">
        <v>32</v>
      </c>
      <c r="X88" s="83">
        <v>602</v>
      </c>
      <c r="Y88" s="83">
        <v>182</v>
      </c>
      <c r="Z88" s="83">
        <v>270</v>
      </c>
      <c r="AA88" s="83">
        <v>280</v>
      </c>
      <c r="AB88" s="83">
        <v>170</v>
      </c>
      <c r="AC88" s="70"/>
      <c r="AD88" s="70"/>
      <c r="AE88" s="70"/>
      <c r="AF88" s="70"/>
      <c r="AG88" s="70"/>
      <c r="AH88" s="70"/>
      <c r="AI88" s="70"/>
      <c r="AJ88" s="70"/>
    </row>
    <row r="89" spans="1:36" x14ac:dyDescent="0.25">
      <c r="A89" s="158"/>
      <c r="B89" s="64" t="s">
        <v>118</v>
      </c>
      <c r="C89" s="83" t="s">
        <v>29</v>
      </c>
      <c r="D89" s="83">
        <v>1983</v>
      </c>
      <c r="E89" s="83">
        <v>1988</v>
      </c>
      <c r="F89" s="84">
        <f t="shared" si="12"/>
        <v>5</v>
      </c>
      <c r="G89" s="83">
        <v>30</v>
      </c>
      <c r="H89" s="85">
        <v>300</v>
      </c>
      <c r="I89" s="111">
        <f>X89*'(Converions)'!$D$13</f>
        <v>996.18393600000002</v>
      </c>
      <c r="J89" s="111">
        <f>Y89*'(Converions)'!$D$13</f>
        <v>289.68191999999999</v>
      </c>
      <c r="K89" s="111">
        <f>Z89*'(Converions)'!$D$13</f>
        <v>434.52288000000004</v>
      </c>
      <c r="L89" s="111">
        <f>AA89*'(Converions)'!$D$13</f>
        <v>440.96025600000002</v>
      </c>
      <c r="M89" s="111">
        <f>AB89*'(Converions)'!$D$13</f>
        <v>265.54176000000001</v>
      </c>
      <c r="N89" s="83">
        <v>412</v>
      </c>
      <c r="O89" s="84">
        <f>IF(N89="","0",IF(N89=0,IF(P89="Value","0",ROUND(P89/125,0)),ROUND(N89*0.1,0)))</f>
        <v>41</v>
      </c>
      <c r="P89" s="84" t="str">
        <f t="shared" si="5"/>
        <v>-</v>
      </c>
      <c r="Q89" s="89" t="str">
        <f t="shared" si="10"/>
        <v>-</v>
      </c>
      <c r="R89" s="83">
        <v>340100</v>
      </c>
      <c r="S89" s="83">
        <v>199160</v>
      </c>
      <c r="T89" s="83">
        <v>6700</v>
      </c>
      <c r="U89" s="83">
        <v>3</v>
      </c>
      <c r="V89" s="83">
        <v>6</v>
      </c>
      <c r="W89" s="83">
        <v>2.5</v>
      </c>
      <c r="X89" s="83">
        <v>619</v>
      </c>
      <c r="Y89" s="83">
        <v>180</v>
      </c>
      <c r="Z89" s="83">
        <v>270</v>
      </c>
      <c r="AA89" s="83">
        <v>274</v>
      </c>
      <c r="AB89" s="83">
        <v>165</v>
      </c>
      <c r="AC89" s="70"/>
      <c r="AD89" s="70"/>
      <c r="AE89" s="70"/>
      <c r="AF89" s="70"/>
      <c r="AG89" s="70"/>
      <c r="AH89" s="70"/>
      <c r="AI89" s="70"/>
      <c r="AJ89" s="70"/>
    </row>
    <row r="90" spans="1:36" x14ac:dyDescent="0.25">
      <c r="A90" s="158"/>
      <c r="B90" s="64" t="s">
        <v>119</v>
      </c>
      <c r="C90" s="83" t="s">
        <v>29</v>
      </c>
      <c r="D90" s="83">
        <v>1983</v>
      </c>
      <c r="E90" s="83">
        <v>1990</v>
      </c>
      <c r="F90" s="84">
        <f t="shared" si="12"/>
        <v>7</v>
      </c>
      <c r="G90" s="83">
        <v>30</v>
      </c>
      <c r="H90" s="85">
        <v>300</v>
      </c>
      <c r="I90" s="111">
        <f>X90*'(Converions)'!$D$13</f>
        <v>996.18393600000002</v>
      </c>
      <c r="J90" s="111">
        <f>Y90*'(Converions)'!$D$13</f>
        <v>289.68191999999999</v>
      </c>
      <c r="K90" s="111">
        <f>Z90*'(Converions)'!$D$13</f>
        <v>434.52288000000004</v>
      </c>
      <c r="L90" s="111">
        <f>AA90*'(Converions)'!$D$13</f>
        <v>440.96025600000002</v>
      </c>
      <c r="M90" s="111">
        <f>AB90*'(Converions)'!$D$13</f>
        <v>265.54176000000001</v>
      </c>
      <c r="N90" s="83">
        <v>245</v>
      </c>
      <c r="O90" s="84">
        <v>640</v>
      </c>
      <c r="P90" s="84" t="str">
        <f t="shared" si="5"/>
        <v>-</v>
      </c>
      <c r="Q90" s="89" t="str">
        <f t="shared" si="10"/>
        <v>-</v>
      </c>
      <c r="R90" s="83">
        <v>340100</v>
      </c>
      <c r="S90" s="83">
        <v>199160</v>
      </c>
      <c r="T90" s="83">
        <v>6500</v>
      </c>
      <c r="U90" s="83">
        <v>3</v>
      </c>
      <c r="V90" s="83">
        <v>4</v>
      </c>
      <c r="W90" s="83">
        <v>2.5</v>
      </c>
      <c r="X90" s="83">
        <v>619</v>
      </c>
      <c r="Y90" s="83">
        <v>180</v>
      </c>
      <c r="Z90" s="83">
        <v>270</v>
      </c>
      <c r="AA90" s="83">
        <v>274</v>
      </c>
      <c r="AB90" s="83">
        <v>165</v>
      </c>
      <c r="AC90" s="70"/>
      <c r="AD90" s="70"/>
      <c r="AE90" s="70"/>
      <c r="AF90" s="70"/>
      <c r="AG90" s="70"/>
      <c r="AH90" s="70"/>
      <c r="AI90" s="70"/>
      <c r="AJ90" s="70"/>
    </row>
    <row r="91" spans="1:36" x14ac:dyDescent="0.25">
      <c r="A91" s="158"/>
      <c r="B91" s="64" t="s">
        <v>120</v>
      </c>
      <c r="C91" s="83" t="s">
        <v>31</v>
      </c>
      <c r="D91" s="83">
        <v>1983</v>
      </c>
      <c r="E91" s="83">
        <v>1988</v>
      </c>
      <c r="F91" s="84">
        <f t="shared" si="12"/>
        <v>5</v>
      </c>
      <c r="G91" s="83">
        <v>30</v>
      </c>
      <c r="H91" s="85">
        <v>300</v>
      </c>
      <c r="I91" s="111">
        <f>X91*'(Converions)'!$D$13</f>
        <v>996.18393600000002</v>
      </c>
      <c r="J91" s="111">
        <f>Y91*'(Converions)'!$D$13</f>
        <v>292.90060800000003</v>
      </c>
      <c r="K91" s="111">
        <f>Z91*'(Converions)'!$D$13</f>
        <v>434.52288000000004</v>
      </c>
      <c r="L91" s="111">
        <f>AA91*'(Converions)'!$D$13</f>
        <v>440.96025600000002</v>
      </c>
      <c r="M91" s="111">
        <f>AB91*'(Converions)'!$D$13</f>
        <v>265.54176000000001</v>
      </c>
      <c r="N91" s="83">
        <v>0</v>
      </c>
      <c r="O91" s="84">
        <f t="shared" si="11"/>
        <v>960</v>
      </c>
      <c r="P91" s="83">
        <v>120000</v>
      </c>
      <c r="Q91" s="89">
        <v>615</v>
      </c>
      <c r="R91" s="83">
        <v>340100</v>
      </c>
      <c r="S91" s="83">
        <v>199000</v>
      </c>
      <c r="T91" s="83">
        <v>6150</v>
      </c>
      <c r="U91" s="83">
        <v>3</v>
      </c>
      <c r="V91" s="83">
        <v>2</v>
      </c>
      <c r="W91" s="83" t="s">
        <v>32</v>
      </c>
      <c r="X91" s="83">
        <v>619</v>
      </c>
      <c r="Y91" s="83">
        <v>182</v>
      </c>
      <c r="Z91" s="83">
        <v>270</v>
      </c>
      <c r="AA91" s="83">
        <v>274</v>
      </c>
      <c r="AB91" s="83">
        <v>165</v>
      </c>
      <c r="AC91" s="70"/>
      <c r="AD91" s="70"/>
      <c r="AE91" s="70"/>
      <c r="AF91" s="70"/>
      <c r="AG91" s="70"/>
      <c r="AH91" s="70"/>
      <c r="AI91" s="70"/>
      <c r="AJ91" s="70"/>
    </row>
    <row r="92" spans="1:36" x14ac:dyDescent="0.25">
      <c r="A92" s="158"/>
      <c r="B92" s="66" t="s">
        <v>121</v>
      </c>
      <c r="C92" s="83" t="s">
        <v>29</v>
      </c>
      <c r="D92" s="83">
        <v>1989</v>
      </c>
      <c r="E92" s="83">
        <v>2005</v>
      </c>
      <c r="F92" s="84">
        <f t="shared" si="12"/>
        <v>16</v>
      </c>
      <c r="G92" s="83">
        <v>30</v>
      </c>
      <c r="H92" s="85">
        <v>325</v>
      </c>
      <c r="I92" s="111">
        <f>X92*'(Converions)'!$D$13</f>
        <v>988.13721600000008</v>
      </c>
      <c r="J92" s="111">
        <f>Y92*'(Converions)'!$D$13</f>
        <v>297.72864000000004</v>
      </c>
      <c r="K92" s="111">
        <f>Z92*'(Converions)'!$D$13</f>
        <v>428.08550400000001</v>
      </c>
      <c r="L92" s="111">
        <f>AA92*'(Converions)'!$D$13</f>
        <v>463.49107200000003</v>
      </c>
      <c r="M92" s="111">
        <f>AB92*'(Converions)'!$D$13</f>
        <v>289.68191999999999</v>
      </c>
      <c r="N92" s="83">
        <v>416</v>
      </c>
      <c r="O92" s="84">
        <f t="shared" si="11"/>
        <v>42</v>
      </c>
      <c r="P92" s="84" t="str">
        <f t="shared" si="5"/>
        <v>-</v>
      </c>
      <c r="Q92" s="89" t="str">
        <f t="shared" si="10"/>
        <v>-</v>
      </c>
      <c r="R92" s="83">
        <v>396890</v>
      </c>
      <c r="S92" s="83">
        <v>216840</v>
      </c>
      <c r="T92" s="83">
        <v>7260</v>
      </c>
      <c r="U92" s="83">
        <v>2</v>
      </c>
      <c r="V92" s="83">
        <v>6</v>
      </c>
      <c r="W92" s="83">
        <v>2.5</v>
      </c>
      <c r="X92" s="83">
        <v>614</v>
      </c>
      <c r="Y92" s="83">
        <v>185</v>
      </c>
      <c r="Z92" s="83">
        <v>266</v>
      </c>
      <c r="AA92" s="83">
        <v>288</v>
      </c>
      <c r="AB92" s="83">
        <v>180</v>
      </c>
      <c r="AC92" s="70"/>
      <c r="AD92" s="70"/>
      <c r="AE92" s="70"/>
      <c r="AF92" s="70"/>
      <c r="AG92" s="70"/>
      <c r="AH92" s="70"/>
      <c r="AI92" s="70"/>
      <c r="AJ92" s="70"/>
    </row>
    <row r="93" spans="1:36" x14ac:dyDescent="0.25">
      <c r="A93" s="158"/>
      <c r="B93" s="66" t="s">
        <v>122</v>
      </c>
      <c r="C93" s="83" t="s">
        <v>29</v>
      </c>
      <c r="D93" s="83">
        <v>1991</v>
      </c>
      <c r="E93" s="83">
        <v>1995</v>
      </c>
      <c r="F93" s="84">
        <f t="shared" si="12"/>
        <v>4</v>
      </c>
      <c r="G93" s="83">
        <v>30</v>
      </c>
      <c r="H93" s="85">
        <v>270</v>
      </c>
      <c r="I93" s="111">
        <f>X93*'(Converions)'!$D$13</f>
        <v>988.13721600000008</v>
      </c>
      <c r="J93" s="111">
        <f>Y93*'(Converions)'!$D$13</f>
        <v>297.72864000000004</v>
      </c>
      <c r="K93" s="111">
        <f>Z93*'(Converions)'!$D$13</f>
        <v>428.08550400000001</v>
      </c>
      <c r="L93" s="111">
        <f>AA93*'(Converions)'!$D$13</f>
        <v>463.49107200000003</v>
      </c>
      <c r="M93" s="111">
        <f>AB93*'(Converions)'!$D$13</f>
        <v>289.68191999999999</v>
      </c>
      <c r="N93" s="83">
        <v>560</v>
      </c>
      <c r="O93" s="84">
        <f t="shared" si="11"/>
        <v>56</v>
      </c>
      <c r="P93" s="84" t="str">
        <f t="shared" si="5"/>
        <v>-</v>
      </c>
      <c r="Q93" s="89" t="str">
        <f t="shared" si="10"/>
        <v>-</v>
      </c>
      <c r="R93" s="83">
        <v>378180</v>
      </c>
      <c r="S93" s="83">
        <v>144355</v>
      </c>
      <c r="T93" s="83">
        <v>1805</v>
      </c>
      <c r="U93" s="83">
        <v>2</v>
      </c>
      <c r="V93" s="83">
        <v>6</v>
      </c>
      <c r="W93" s="83">
        <v>2.5</v>
      </c>
      <c r="X93" s="83">
        <v>614</v>
      </c>
      <c r="Y93" s="83">
        <v>185</v>
      </c>
      <c r="Z93" s="83">
        <v>266</v>
      </c>
      <c r="AA93" s="83">
        <v>288</v>
      </c>
      <c r="AB93" s="83">
        <v>180</v>
      </c>
      <c r="AC93" s="70"/>
      <c r="AD93" s="70"/>
      <c r="AE93" s="70"/>
      <c r="AF93" s="70"/>
      <c r="AG93" s="70"/>
      <c r="AH93" s="70"/>
      <c r="AI93" s="70"/>
      <c r="AJ93" s="70"/>
    </row>
    <row r="94" spans="1:36" x14ac:dyDescent="0.25">
      <c r="A94" s="158"/>
      <c r="B94" s="66" t="s">
        <v>123</v>
      </c>
      <c r="C94" s="83" t="s">
        <v>31</v>
      </c>
      <c r="D94" s="83">
        <v>2005</v>
      </c>
      <c r="E94" s="83">
        <v>2260</v>
      </c>
      <c r="F94" s="84">
        <f t="shared" si="12"/>
        <v>255</v>
      </c>
      <c r="G94" s="83">
        <v>15</v>
      </c>
      <c r="H94" s="85">
        <v>205</v>
      </c>
      <c r="I94" s="111">
        <f>X94*'(Converions)'!$D$13</f>
        <v>988.13721600000008</v>
      </c>
      <c r="J94" s="111">
        <f>Y94*'(Converions)'!$D$13</f>
        <v>297.72864000000004</v>
      </c>
      <c r="K94" s="111">
        <f>Z94*'(Converions)'!$D$13</f>
        <v>428.08550400000001</v>
      </c>
      <c r="L94" s="111">
        <f>AA94*'(Converions)'!$D$13</f>
        <v>463.49107200000003</v>
      </c>
      <c r="M94" s="111">
        <f>AB94*'(Converions)'!$D$13</f>
        <v>289.68191999999999</v>
      </c>
      <c r="N94" s="83">
        <v>0</v>
      </c>
      <c r="O94" s="84">
        <f t="shared" si="11"/>
        <v>960</v>
      </c>
      <c r="P94" s="83">
        <v>120000</v>
      </c>
      <c r="Q94" s="89">
        <v>615</v>
      </c>
      <c r="R94" s="83">
        <v>600000</v>
      </c>
      <c r="S94" s="83">
        <v>204355</v>
      </c>
      <c r="T94" s="83">
        <v>4100</v>
      </c>
      <c r="U94" s="83">
        <v>2</v>
      </c>
      <c r="V94" s="83">
        <v>3</v>
      </c>
      <c r="W94" s="83" t="s">
        <v>32</v>
      </c>
      <c r="X94" s="83">
        <v>614</v>
      </c>
      <c r="Y94" s="83">
        <v>185</v>
      </c>
      <c r="Z94" s="83">
        <v>266</v>
      </c>
      <c r="AA94" s="83">
        <v>288</v>
      </c>
      <c r="AB94" s="83">
        <v>180</v>
      </c>
      <c r="AC94" s="70"/>
      <c r="AD94" s="70"/>
      <c r="AE94" s="70"/>
      <c r="AF94" s="70"/>
      <c r="AG94" s="70"/>
      <c r="AH94" s="70"/>
      <c r="AI94" s="70"/>
      <c r="AJ94" s="70"/>
    </row>
    <row r="95" spans="1:36" x14ac:dyDescent="0.25">
      <c r="A95" s="158"/>
      <c r="B95" s="66" t="s">
        <v>124</v>
      </c>
      <c r="C95" s="83" t="s">
        <v>31</v>
      </c>
      <c r="D95" s="83">
        <v>1993</v>
      </c>
      <c r="E95" s="83">
        <v>2009</v>
      </c>
      <c r="F95" s="84">
        <f t="shared" si="12"/>
        <v>16</v>
      </c>
      <c r="G95" s="83">
        <v>30</v>
      </c>
      <c r="H95" s="85">
        <v>318</v>
      </c>
      <c r="I95" s="111">
        <f>X95*'(Converions)'!$D$13</f>
        <v>988.13721600000008</v>
      </c>
      <c r="J95" s="111">
        <f>Y95*'(Converions)'!$D$13</f>
        <v>302.55667200000005</v>
      </c>
      <c r="K95" s="111">
        <f>Z95*'(Converions)'!$D$13</f>
        <v>428.08550400000001</v>
      </c>
      <c r="L95" s="111">
        <f>AA95*'(Converions)'!$D$13</f>
        <v>463.49107200000003</v>
      </c>
      <c r="M95" s="111">
        <f>AB95*'(Converions)'!$D$13</f>
        <v>289.68191999999999</v>
      </c>
      <c r="N95" s="83">
        <v>0</v>
      </c>
      <c r="O95" s="84">
        <f t="shared" si="11"/>
        <v>960</v>
      </c>
      <c r="P95" s="83">
        <v>120000</v>
      </c>
      <c r="Q95" s="89">
        <v>615</v>
      </c>
      <c r="R95" s="83">
        <v>396890</v>
      </c>
      <c r="S95" s="83">
        <v>216840</v>
      </c>
      <c r="T95" s="83">
        <v>4445</v>
      </c>
      <c r="U95" s="83">
        <v>2</v>
      </c>
      <c r="V95" s="83">
        <v>3</v>
      </c>
      <c r="W95" s="83" t="s">
        <v>32</v>
      </c>
      <c r="X95" s="83">
        <v>614</v>
      </c>
      <c r="Y95" s="83">
        <v>188</v>
      </c>
      <c r="Z95" s="83">
        <v>266</v>
      </c>
      <c r="AA95" s="83">
        <v>288</v>
      </c>
      <c r="AB95" s="83">
        <v>180</v>
      </c>
      <c r="AC95" s="70"/>
      <c r="AD95" s="70"/>
      <c r="AE95" s="70"/>
      <c r="AF95" s="70"/>
      <c r="AG95" s="70"/>
      <c r="AH95" s="70"/>
      <c r="AI95" s="70"/>
      <c r="AJ95" s="70"/>
    </row>
    <row r="96" spans="1:36" x14ac:dyDescent="0.25">
      <c r="A96" s="158"/>
      <c r="B96" s="66" t="s">
        <v>125</v>
      </c>
      <c r="C96" s="83" t="s">
        <v>31</v>
      </c>
      <c r="D96" s="83">
        <v>2001</v>
      </c>
      <c r="E96" s="83">
        <v>2009</v>
      </c>
      <c r="F96" s="84">
        <f t="shared" si="12"/>
        <v>8</v>
      </c>
      <c r="G96" s="83">
        <v>30</v>
      </c>
      <c r="H96" s="85">
        <v>340</v>
      </c>
      <c r="I96" s="111">
        <f>X96*'(Converions)'!$D$13</f>
        <v>988.13721600000008</v>
      </c>
      <c r="J96" s="111">
        <f>Y96*'(Converions)'!$D$13</f>
        <v>302.55667200000005</v>
      </c>
      <c r="K96" s="111">
        <f>Z96*'(Converions)'!$D$13</f>
        <v>428.08550400000001</v>
      </c>
      <c r="L96" s="111">
        <f>AA96*'(Converions)'!$D$13</f>
        <v>463.49107200000003</v>
      </c>
      <c r="M96" s="111">
        <f>AB96*'(Converions)'!$D$13</f>
        <v>289.68191999999999</v>
      </c>
      <c r="N96" s="83">
        <v>0</v>
      </c>
      <c r="O96" s="84">
        <f t="shared" ref="O96" si="13">IF(N96="","0",IF(N96=0,IF(P96="Value","0",ROUND(P96/125,0)),ROUND(N96*0.1,0)))</f>
        <v>1040</v>
      </c>
      <c r="P96" s="83">
        <v>130000</v>
      </c>
      <c r="Q96" s="89">
        <v>615</v>
      </c>
      <c r="R96" s="83">
        <v>412770</v>
      </c>
      <c r="S96" s="83">
        <v>241140</v>
      </c>
      <c r="T96" s="83">
        <v>4970</v>
      </c>
      <c r="U96" s="83">
        <v>2</v>
      </c>
      <c r="V96" s="83">
        <v>3</v>
      </c>
      <c r="W96" s="83" t="s">
        <v>32</v>
      </c>
      <c r="X96" s="83">
        <v>614</v>
      </c>
      <c r="Y96" s="83">
        <v>188</v>
      </c>
      <c r="Z96" s="83">
        <v>266</v>
      </c>
      <c r="AA96" s="83">
        <v>288</v>
      </c>
      <c r="AB96" s="83">
        <v>180</v>
      </c>
      <c r="AC96" s="70"/>
      <c r="AD96" s="70"/>
      <c r="AE96" s="70"/>
      <c r="AF96" s="70"/>
      <c r="AG96" s="70"/>
      <c r="AH96" s="70"/>
      <c r="AI96" s="70"/>
      <c r="AJ96" s="70"/>
    </row>
    <row r="97" spans="1:36" x14ac:dyDescent="0.25">
      <c r="A97" s="158"/>
      <c r="B97" s="66" t="s">
        <v>126</v>
      </c>
      <c r="C97" s="83" t="s">
        <v>29</v>
      </c>
      <c r="D97" s="83">
        <v>1989</v>
      </c>
      <c r="E97" s="83">
        <v>2002</v>
      </c>
      <c r="F97" s="84">
        <f t="shared" si="12"/>
        <v>13</v>
      </c>
      <c r="G97" s="83">
        <v>30</v>
      </c>
      <c r="H97" s="85">
        <v>320</v>
      </c>
      <c r="I97" s="111">
        <f>X97*'(Converions)'!$D$13</f>
        <v>988.13721600000008</v>
      </c>
      <c r="J97" s="111">
        <f>Y97*'(Converions)'!$D$13</f>
        <v>297.72864000000004</v>
      </c>
      <c r="K97" s="111">
        <f>Z97*'(Converions)'!$D$13</f>
        <v>428.08550400000001</v>
      </c>
      <c r="L97" s="111">
        <f>AA97*'(Converions)'!$D$13</f>
        <v>463.49107200000003</v>
      </c>
      <c r="M97" s="111">
        <f>AB97*'(Converions)'!$D$13</f>
        <v>289.68191999999999</v>
      </c>
      <c r="N97" s="83">
        <v>266</v>
      </c>
      <c r="O97" s="84">
        <v>640</v>
      </c>
      <c r="P97" s="84" t="str">
        <f t="shared" si="5"/>
        <v>-</v>
      </c>
      <c r="Q97" s="89" t="str">
        <f t="shared" si="10"/>
        <v>-</v>
      </c>
      <c r="R97" s="83">
        <v>396890</v>
      </c>
      <c r="S97" s="83">
        <v>216840</v>
      </c>
      <c r="T97" s="83">
        <v>7200</v>
      </c>
      <c r="U97" s="83">
        <v>2</v>
      </c>
      <c r="V97" s="83">
        <v>4</v>
      </c>
      <c r="W97" s="83">
        <v>2.5</v>
      </c>
      <c r="X97" s="83">
        <v>614</v>
      </c>
      <c r="Y97" s="83">
        <v>185</v>
      </c>
      <c r="Z97" s="83">
        <v>266</v>
      </c>
      <c r="AA97" s="83">
        <v>288</v>
      </c>
      <c r="AB97" s="83">
        <v>180</v>
      </c>
      <c r="AC97" s="70"/>
      <c r="AD97" s="70"/>
      <c r="AE97" s="70"/>
      <c r="AF97" s="70"/>
      <c r="AG97" s="70"/>
      <c r="AH97" s="70"/>
      <c r="AI97" s="70"/>
      <c r="AJ97" s="70"/>
    </row>
    <row r="98" spans="1:36" x14ac:dyDescent="0.25">
      <c r="A98" s="158"/>
      <c r="B98" s="66" t="s">
        <v>127</v>
      </c>
      <c r="C98" s="83" t="s">
        <v>29</v>
      </c>
      <c r="D98" s="83">
        <v>2012</v>
      </c>
      <c r="E98" s="83">
        <v>2267</v>
      </c>
      <c r="F98" s="84">
        <f t="shared" si="12"/>
        <v>255</v>
      </c>
      <c r="G98" s="83">
        <v>40</v>
      </c>
      <c r="H98" s="85">
        <v>351.4</v>
      </c>
      <c r="I98" s="111">
        <f>X98*'(Converions)'!$D$13</f>
        <v>1005.84</v>
      </c>
      <c r="J98" s="111">
        <f>Y98*'(Converions)'!$D$13</f>
        <v>289.68191999999999</v>
      </c>
      <c r="K98" s="111">
        <f>Z98*'(Converions)'!$D$13</f>
        <v>450.61632000000003</v>
      </c>
      <c r="L98" s="111">
        <f>AA98*'(Converions)'!$D$13</f>
        <v>476.36582400000003</v>
      </c>
      <c r="M98" s="111">
        <f>AB98*'(Converions)'!$D$13</f>
        <v>273.58848</v>
      </c>
      <c r="N98" s="83">
        <v>467</v>
      </c>
      <c r="O98" s="84">
        <f t="shared" si="11"/>
        <v>47</v>
      </c>
      <c r="P98" s="84" t="str">
        <f t="shared" si="5"/>
        <v>-</v>
      </c>
      <c r="Q98" s="89" t="str">
        <f t="shared" si="10"/>
        <v>-</v>
      </c>
      <c r="R98" s="83">
        <v>442000</v>
      </c>
      <c r="S98" s="83">
        <v>242470</v>
      </c>
      <c r="T98" s="83">
        <v>8000</v>
      </c>
      <c r="U98" s="83">
        <v>2</v>
      </c>
      <c r="V98" s="83">
        <v>6</v>
      </c>
      <c r="W98" s="83">
        <v>2.5</v>
      </c>
      <c r="X98" s="83">
        <v>625</v>
      </c>
      <c r="Y98" s="83">
        <v>180</v>
      </c>
      <c r="Z98" s="83">
        <v>280</v>
      </c>
      <c r="AA98" s="83">
        <v>296</v>
      </c>
      <c r="AB98" s="83">
        <v>170</v>
      </c>
      <c r="AC98" s="70"/>
      <c r="AD98" s="70"/>
      <c r="AE98" s="70"/>
      <c r="AF98" s="70"/>
      <c r="AG98" s="70"/>
      <c r="AH98" s="70"/>
      <c r="AI98" s="70"/>
      <c r="AJ98" s="70"/>
    </row>
    <row r="99" spans="1:36" x14ac:dyDescent="0.25">
      <c r="A99" s="158"/>
      <c r="B99" s="66" t="s">
        <v>128</v>
      </c>
      <c r="C99" s="83" t="s">
        <v>31</v>
      </c>
      <c r="D99" s="83">
        <v>2011</v>
      </c>
      <c r="E99" s="83">
        <v>2266</v>
      </c>
      <c r="F99" s="84">
        <f t="shared" si="12"/>
        <v>255</v>
      </c>
      <c r="G99" s="83">
        <v>40</v>
      </c>
      <c r="H99" s="85">
        <v>352</v>
      </c>
      <c r="I99" s="111">
        <f>X99*'(Converions)'!$D$13</f>
        <v>1005.84</v>
      </c>
      <c r="J99" s="111">
        <f>Y99*'(Converions)'!$D$13</f>
        <v>289.68191999999999</v>
      </c>
      <c r="K99" s="111">
        <f>Z99*'(Converions)'!$D$13</f>
        <v>450.61632000000003</v>
      </c>
      <c r="L99" s="111">
        <f>AA99*'(Converions)'!$D$13</f>
        <v>476.36582400000003</v>
      </c>
      <c r="M99" s="111">
        <f>AB99*'(Converions)'!$D$13</f>
        <v>289.68191999999999</v>
      </c>
      <c r="N99" s="83">
        <v>0</v>
      </c>
      <c r="O99" s="84">
        <f t="shared" si="11"/>
        <v>1120</v>
      </c>
      <c r="P99" s="83">
        <v>140000</v>
      </c>
      <c r="Q99" s="89">
        <v>858</v>
      </c>
      <c r="R99" s="83">
        <v>442000</v>
      </c>
      <c r="S99" s="83">
        <v>229980</v>
      </c>
      <c r="T99" s="83">
        <v>4475</v>
      </c>
      <c r="U99" s="83">
        <v>2</v>
      </c>
      <c r="V99" s="83">
        <v>4</v>
      </c>
      <c r="W99" s="83" t="s">
        <v>32</v>
      </c>
      <c r="X99" s="83">
        <v>625</v>
      </c>
      <c r="Y99" s="83">
        <v>180</v>
      </c>
      <c r="Z99" s="83">
        <v>280</v>
      </c>
      <c r="AA99" s="83">
        <v>296</v>
      </c>
      <c r="AB99" s="83">
        <v>180</v>
      </c>
      <c r="AC99" s="70"/>
      <c r="AD99" s="70"/>
      <c r="AE99" s="70"/>
      <c r="AF99" s="70"/>
      <c r="AG99" s="70"/>
      <c r="AH99" s="70"/>
      <c r="AI99" s="70"/>
      <c r="AJ99" s="70"/>
    </row>
    <row r="100" spans="1:36" x14ac:dyDescent="0.25">
      <c r="A100" s="158"/>
      <c r="B100" s="66" t="s">
        <v>129</v>
      </c>
      <c r="C100" s="83" t="s">
        <v>29</v>
      </c>
      <c r="D100" s="83">
        <v>1983</v>
      </c>
      <c r="E100" s="83">
        <v>2004</v>
      </c>
      <c r="F100" s="84">
        <f t="shared" si="12"/>
        <v>21</v>
      </c>
      <c r="G100" s="83">
        <v>25</v>
      </c>
      <c r="H100" s="85">
        <v>86</v>
      </c>
      <c r="I100" s="111">
        <f>X100*'(Converions)'!$D$13</f>
        <v>933.41952000000003</v>
      </c>
      <c r="J100" s="111">
        <f>Y100*'(Converions)'!$D$13</f>
        <v>231.74553600000002</v>
      </c>
      <c r="K100" s="111">
        <f>Z100*'(Converions)'!$D$13</f>
        <v>399.11731200000003</v>
      </c>
      <c r="L100" s="111">
        <f>AA100*'(Converions)'!$D$13</f>
        <v>440.96025600000002</v>
      </c>
      <c r="M100" s="111">
        <f>AB100*'(Converions)'!$D$13</f>
        <v>257.49504000000002</v>
      </c>
      <c r="N100" s="83">
        <v>200</v>
      </c>
      <c r="O100" s="84">
        <f t="shared" si="11"/>
        <v>20</v>
      </c>
      <c r="P100" s="84" t="str">
        <f t="shared" si="5"/>
        <v>-</v>
      </c>
      <c r="Q100" s="89" t="str">
        <f t="shared" si="10"/>
        <v>-</v>
      </c>
      <c r="R100" s="83">
        <v>115680</v>
      </c>
      <c r="S100" s="83">
        <v>43490</v>
      </c>
      <c r="T100" s="83">
        <v>4100</v>
      </c>
      <c r="U100" s="83">
        <v>2</v>
      </c>
      <c r="V100" s="83">
        <v>6</v>
      </c>
      <c r="W100" s="83">
        <v>1</v>
      </c>
      <c r="X100" s="83">
        <v>580</v>
      </c>
      <c r="Y100" s="83">
        <v>144</v>
      </c>
      <c r="Z100" s="83">
        <v>248</v>
      </c>
      <c r="AA100" s="83">
        <v>274</v>
      </c>
      <c r="AB100" s="83">
        <v>160</v>
      </c>
      <c r="AC100" s="70"/>
      <c r="AD100" s="70"/>
      <c r="AE100" s="70"/>
      <c r="AF100" s="70"/>
      <c r="AG100" s="70"/>
      <c r="AH100" s="70"/>
      <c r="AI100" s="70"/>
      <c r="AJ100" s="70"/>
    </row>
    <row r="101" spans="1:36" x14ac:dyDescent="0.25">
      <c r="A101" s="158"/>
      <c r="B101" s="66" t="s">
        <v>130</v>
      </c>
      <c r="C101" s="83" t="s">
        <v>31</v>
      </c>
      <c r="D101" s="83">
        <v>1987</v>
      </c>
      <c r="E101" s="83">
        <v>1999</v>
      </c>
      <c r="F101" s="84">
        <f t="shared" si="12"/>
        <v>12</v>
      </c>
      <c r="G101" s="83">
        <v>25</v>
      </c>
      <c r="H101" s="85">
        <v>90</v>
      </c>
      <c r="I101" s="111">
        <f>X101*'(Converions)'!$D$13</f>
        <v>933.41952000000003</v>
      </c>
      <c r="J101" s="111">
        <f>Y101*'(Converions)'!$D$13</f>
        <v>231.74553600000002</v>
      </c>
      <c r="K101" s="111">
        <f>Z101*'(Converions)'!$D$13</f>
        <v>399.11731200000003</v>
      </c>
      <c r="L101" s="111">
        <f>AA101*'(Converions)'!$D$13</f>
        <v>440.96025600000002</v>
      </c>
      <c r="M101" s="111">
        <f>AB101*'(Converions)'!$D$13</f>
        <v>257.49504000000002</v>
      </c>
      <c r="N101" s="83">
        <v>0</v>
      </c>
      <c r="O101" s="84">
        <f t="shared" si="11"/>
        <v>312</v>
      </c>
      <c r="P101" s="83">
        <v>39000</v>
      </c>
      <c r="Q101" s="89">
        <v>187</v>
      </c>
      <c r="R101" s="83">
        <v>115680</v>
      </c>
      <c r="S101" s="83">
        <v>42680</v>
      </c>
      <c r="T101" s="83">
        <v>3150</v>
      </c>
      <c r="U101" s="83">
        <v>2</v>
      </c>
      <c r="V101" s="83">
        <v>1</v>
      </c>
      <c r="W101" s="83" t="s">
        <v>32</v>
      </c>
      <c r="X101" s="83">
        <v>580</v>
      </c>
      <c r="Y101" s="83">
        <v>144</v>
      </c>
      <c r="Z101" s="83">
        <v>248</v>
      </c>
      <c r="AA101" s="83">
        <v>274</v>
      </c>
      <c r="AB101" s="83">
        <v>160</v>
      </c>
      <c r="AC101" s="70"/>
      <c r="AD101" s="70"/>
      <c r="AE101" s="70"/>
      <c r="AF101" s="70"/>
      <c r="AG101" s="70"/>
      <c r="AH101" s="70"/>
      <c r="AI101" s="70"/>
      <c r="AJ101" s="70"/>
    </row>
    <row r="102" spans="1:36" x14ac:dyDescent="0.25">
      <c r="A102" s="158"/>
      <c r="B102" s="66" t="s">
        <v>131</v>
      </c>
      <c r="C102" s="83" t="s">
        <v>29</v>
      </c>
      <c r="D102" s="83">
        <v>1999</v>
      </c>
      <c r="E102" s="83">
        <v>2005</v>
      </c>
      <c r="F102" s="84">
        <f t="shared" si="12"/>
        <v>6</v>
      </c>
      <c r="G102" s="83">
        <v>30</v>
      </c>
      <c r="H102" s="85">
        <v>106</v>
      </c>
      <c r="I102" s="111">
        <f>X102*'(Converions)'!$D$13</f>
        <v>941.46624000000008</v>
      </c>
      <c r="J102" s="111">
        <f>Y102*'(Converions)'!$D$13</f>
        <v>234.964224</v>
      </c>
      <c r="K102" s="111">
        <f>Z102*'(Converions)'!$D$13</f>
        <v>399.11731200000003</v>
      </c>
      <c r="L102" s="111">
        <f>AA102*'(Converions)'!$D$13</f>
        <v>440.96025600000002</v>
      </c>
      <c r="M102" s="111">
        <f>AB102*'(Converions)'!$D$13</f>
        <v>265.54176000000001</v>
      </c>
      <c r="N102" s="83">
        <v>243</v>
      </c>
      <c r="O102" s="84">
        <f t="shared" si="11"/>
        <v>24</v>
      </c>
      <c r="P102" s="84" t="str">
        <f t="shared" si="5"/>
        <v>-</v>
      </c>
      <c r="Q102" s="89" t="str">
        <f t="shared" si="10"/>
        <v>-</v>
      </c>
      <c r="R102" s="83">
        <v>123600</v>
      </c>
      <c r="S102" s="83">
        <v>43400</v>
      </c>
      <c r="T102" s="83">
        <v>3595</v>
      </c>
      <c r="U102" s="83">
        <v>2</v>
      </c>
      <c r="V102" s="83">
        <v>6</v>
      </c>
      <c r="W102" s="83">
        <v>1</v>
      </c>
      <c r="X102" s="83">
        <v>585</v>
      </c>
      <c r="Y102" s="83">
        <v>146</v>
      </c>
      <c r="Z102" s="83">
        <v>248</v>
      </c>
      <c r="AA102" s="83">
        <v>274</v>
      </c>
      <c r="AB102" s="83">
        <v>165</v>
      </c>
      <c r="AC102" s="70"/>
      <c r="AD102" s="70"/>
      <c r="AE102" s="70"/>
      <c r="AF102" s="70"/>
      <c r="AG102" s="70"/>
      <c r="AH102" s="70"/>
      <c r="AI102" s="70"/>
      <c r="AJ102" s="70"/>
    </row>
    <row r="103" spans="1:36" x14ac:dyDescent="0.25">
      <c r="A103" s="158"/>
      <c r="B103" s="66" t="s">
        <v>132</v>
      </c>
      <c r="C103" s="83" t="s">
        <v>29</v>
      </c>
      <c r="D103" s="83">
        <v>1981</v>
      </c>
      <c r="E103" s="83">
        <v>1994</v>
      </c>
      <c r="F103" s="84">
        <f t="shared" si="12"/>
        <v>13</v>
      </c>
      <c r="G103" s="83">
        <v>30</v>
      </c>
      <c r="H103" s="85">
        <v>139</v>
      </c>
      <c r="I103" s="111">
        <f>X103*'(Converions)'!$D$13</f>
        <v>914.10739200000012</v>
      </c>
      <c r="J103" s="111">
        <f>Y103*'(Converions)'!$D$13</f>
        <v>241.40160000000003</v>
      </c>
      <c r="K103" s="111">
        <f>Z103*'(Converions)'!$D$13</f>
        <v>411.99206400000003</v>
      </c>
      <c r="L103" s="111">
        <f>AA103*'(Converions)'!$D$13</f>
        <v>450.61632000000003</v>
      </c>
      <c r="M103" s="111">
        <f>AB103*'(Converions)'!$D$13</f>
        <v>249.44832000000002</v>
      </c>
      <c r="N103" s="83">
        <v>181</v>
      </c>
      <c r="O103" s="84">
        <f t="shared" si="11"/>
        <v>18</v>
      </c>
      <c r="P103" s="84" t="str">
        <f t="shared" ref="P103:P162" si="14">IF(C103="P","-","Value")</f>
        <v>-</v>
      </c>
      <c r="Q103" s="89" t="str">
        <f t="shared" si="10"/>
        <v>-</v>
      </c>
      <c r="R103" s="83">
        <v>142880</v>
      </c>
      <c r="S103" s="83">
        <v>63000</v>
      </c>
      <c r="T103" s="83">
        <v>3850</v>
      </c>
      <c r="U103" s="83">
        <v>2</v>
      </c>
      <c r="V103" s="83">
        <v>4</v>
      </c>
      <c r="W103" s="83">
        <v>2</v>
      </c>
      <c r="X103" s="83">
        <v>568</v>
      </c>
      <c r="Y103" s="83">
        <v>150</v>
      </c>
      <c r="Z103" s="83">
        <v>256</v>
      </c>
      <c r="AA103" s="83">
        <v>280</v>
      </c>
      <c r="AB103" s="83">
        <v>155</v>
      </c>
      <c r="AC103" s="70"/>
      <c r="AD103" s="70"/>
      <c r="AE103" s="70"/>
      <c r="AF103" s="70"/>
      <c r="AG103" s="70"/>
      <c r="AH103" s="70"/>
      <c r="AI103" s="70"/>
      <c r="AJ103" s="70"/>
    </row>
    <row r="104" spans="1:36" x14ac:dyDescent="0.25">
      <c r="A104" s="158"/>
      <c r="B104" s="66" t="s">
        <v>133</v>
      </c>
      <c r="C104" s="83" t="s">
        <v>29</v>
      </c>
      <c r="D104" s="83">
        <v>1986</v>
      </c>
      <c r="E104" s="83">
        <v>2020</v>
      </c>
      <c r="F104" s="84">
        <f t="shared" si="12"/>
        <v>34</v>
      </c>
      <c r="G104" s="83">
        <v>30</v>
      </c>
      <c r="H104" s="85">
        <v>161.5</v>
      </c>
      <c r="I104" s="111">
        <f>X104*'(Converions)'!$D$13</f>
        <v>914.10739200000012</v>
      </c>
      <c r="J104" s="111">
        <f>Y104*'(Converions)'!$D$13</f>
        <v>247.838976</v>
      </c>
      <c r="K104" s="111">
        <f>Z104*'(Converions)'!$D$13</f>
        <v>411.99206400000003</v>
      </c>
      <c r="L104" s="111">
        <f>AA104*'(Converions)'!$D$13</f>
        <v>450.61632000000003</v>
      </c>
      <c r="M104" s="111">
        <f>AB104*'(Converions)'!$D$13</f>
        <v>257.49504000000002</v>
      </c>
      <c r="N104" s="83">
        <v>269</v>
      </c>
      <c r="O104" s="84">
        <f t="shared" si="11"/>
        <v>27</v>
      </c>
      <c r="P104" s="84" t="str">
        <f t="shared" si="14"/>
        <v>-</v>
      </c>
      <c r="Q104" s="89" t="str">
        <f t="shared" si="10"/>
        <v>-</v>
      </c>
      <c r="R104" s="83">
        <v>158760</v>
      </c>
      <c r="S104" s="83">
        <v>63000</v>
      </c>
      <c r="T104" s="83">
        <v>4260</v>
      </c>
      <c r="U104" s="83">
        <v>2</v>
      </c>
      <c r="V104" s="83">
        <v>6</v>
      </c>
      <c r="W104" s="83">
        <v>2</v>
      </c>
      <c r="X104" s="83">
        <v>568</v>
      </c>
      <c r="Y104" s="83">
        <v>154</v>
      </c>
      <c r="Z104" s="83">
        <v>256</v>
      </c>
      <c r="AA104" s="83">
        <v>280</v>
      </c>
      <c r="AB104" s="83">
        <v>160</v>
      </c>
      <c r="AC104" s="70"/>
      <c r="AD104" s="70"/>
      <c r="AE104" s="70"/>
      <c r="AF104" s="70"/>
      <c r="AG104" s="70"/>
      <c r="AH104" s="70"/>
      <c r="AI104" s="70"/>
      <c r="AJ104" s="70"/>
    </row>
    <row r="105" spans="1:36" x14ac:dyDescent="0.25">
      <c r="A105" s="158"/>
      <c r="B105" s="66" t="s">
        <v>134</v>
      </c>
      <c r="C105" s="83" t="s">
        <v>29</v>
      </c>
      <c r="D105" s="83">
        <v>1988</v>
      </c>
      <c r="E105" s="83">
        <v>2020</v>
      </c>
      <c r="F105" s="84">
        <f t="shared" si="12"/>
        <v>32</v>
      </c>
      <c r="G105" s="83">
        <v>30</v>
      </c>
      <c r="H105" s="85">
        <v>169</v>
      </c>
      <c r="I105" s="111">
        <f>X105*'(Converions)'!$D$13</f>
        <v>914.10739200000012</v>
      </c>
      <c r="J105" s="111">
        <f>Y105*'(Converions)'!$D$13</f>
        <v>247.838976</v>
      </c>
      <c r="K105" s="111">
        <f>Z105*'(Converions)'!$D$13</f>
        <v>411.99206400000003</v>
      </c>
      <c r="L105" s="111">
        <f>AA105*'(Converions)'!$D$13</f>
        <v>450.61632000000003</v>
      </c>
      <c r="M105" s="111">
        <f>AB105*'(Converions)'!$D$13</f>
        <v>257.49504000000002</v>
      </c>
      <c r="N105" s="83">
        <v>218</v>
      </c>
      <c r="O105" s="84">
        <f t="shared" si="11"/>
        <v>22</v>
      </c>
      <c r="P105" s="84" t="str">
        <f t="shared" si="14"/>
        <v>-</v>
      </c>
      <c r="Q105" s="89" t="str">
        <f t="shared" si="10"/>
        <v>-</v>
      </c>
      <c r="R105" s="83">
        <v>186880</v>
      </c>
      <c r="S105" s="83">
        <v>91000</v>
      </c>
      <c r="T105" s="83">
        <v>5990</v>
      </c>
      <c r="U105" s="83">
        <v>2</v>
      </c>
      <c r="V105" s="83">
        <v>6</v>
      </c>
      <c r="W105" s="83">
        <v>2</v>
      </c>
      <c r="X105" s="83">
        <v>568</v>
      </c>
      <c r="Y105" s="83">
        <v>154</v>
      </c>
      <c r="Z105" s="83">
        <v>256</v>
      </c>
      <c r="AA105" s="83">
        <v>280</v>
      </c>
      <c r="AB105" s="83">
        <v>160</v>
      </c>
      <c r="AC105" s="70"/>
      <c r="AD105" s="70"/>
      <c r="AE105" s="70"/>
      <c r="AF105" s="70"/>
      <c r="AG105" s="70"/>
      <c r="AH105" s="70"/>
      <c r="AI105" s="70"/>
      <c r="AJ105" s="70"/>
    </row>
    <row r="106" spans="1:36" x14ac:dyDescent="0.25">
      <c r="A106" s="158"/>
      <c r="B106" s="66" t="s">
        <v>135</v>
      </c>
      <c r="C106" s="83" t="s">
        <v>31</v>
      </c>
      <c r="D106" s="83">
        <v>1995</v>
      </c>
      <c r="E106" s="83">
        <v>2020</v>
      </c>
      <c r="F106" s="84">
        <f t="shared" si="12"/>
        <v>25</v>
      </c>
      <c r="G106" s="83">
        <v>30</v>
      </c>
      <c r="H106" s="85">
        <v>166</v>
      </c>
      <c r="I106" s="111">
        <f>X106*'(Converions)'!$D$13</f>
        <v>914.10739200000012</v>
      </c>
      <c r="J106" s="111">
        <f>Y106*'(Converions)'!$D$13</f>
        <v>247.838976</v>
      </c>
      <c r="K106" s="111">
        <f>Z106*'(Converions)'!$D$13</f>
        <v>411.99206400000003</v>
      </c>
      <c r="L106" s="111">
        <f>AA106*'(Converions)'!$D$13</f>
        <v>450.61632000000003</v>
      </c>
      <c r="M106" s="111">
        <f>AB106*'(Converions)'!$D$13</f>
        <v>257.49504000000002</v>
      </c>
      <c r="N106" s="83">
        <v>0</v>
      </c>
      <c r="O106" s="84">
        <f t="shared" si="11"/>
        <v>480</v>
      </c>
      <c r="P106" s="83">
        <v>60000</v>
      </c>
      <c r="Q106" s="89">
        <v>430</v>
      </c>
      <c r="R106" s="83">
        <v>186880</v>
      </c>
      <c r="S106" s="83">
        <v>91000</v>
      </c>
      <c r="T106" s="83">
        <v>3255</v>
      </c>
      <c r="U106" s="83">
        <v>2</v>
      </c>
      <c r="V106" s="83">
        <v>2</v>
      </c>
      <c r="W106" s="83" t="s">
        <v>32</v>
      </c>
      <c r="X106" s="83">
        <v>568</v>
      </c>
      <c r="Y106" s="83">
        <v>154</v>
      </c>
      <c r="Z106" s="83">
        <v>256</v>
      </c>
      <c r="AA106" s="83">
        <v>280</v>
      </c>
      <c r="AB106" s="83">
        <v>160</v>
      </c>
      <c r="AC106" s="70"/>
      <c r="AD106" s="70"/>
      <c r="AE106" s="70"/>
      <c r="AF106" s="70"/>
      <c r="AG106" s="70"/>
      <c r="AH106" s="70"/>
      <c r="AI106" s="70"/>
      <c r="AJ106" s="70"/>
    </row>
    <row r="107" spans="1:36" x14ac:dyDescent="0.25">
      <c r="A107" s="158"/>
      <c r="B107" s="66" t="s">
        <v>136</v>
      </c>
      <c r="C107" s="83" t="s">
        <v>29</v>
      </c>
      <c r="D107" s="83">
        <v>2000</v>
      </c>
      <c r="E107" s="83">
        <v>2255</v>
      </c>
      <c r="F107" s="84">
        <f t="shared" si="12"/>
        <v>255</v>
      </c>
      <c r="G107" s="83">
        <v>30</v>
      </c>
      <c r="H107" s="85">
        <v>173</v>
      </c>
      <c r="I107" s="111">
        <f>X107*'(Converions)'!$D$13</f>
        <v>933.41952000000003</v>
      </c>
      <c r="J107" s="111">
        <f>Y107*'(Converions)'!$D$13</f>
        <v>251.05766400000002</v>
      </c>
      <c r="K107" s="111">
        <f>Z107*'(Converions)'!$D$13</f>
        <v>424.86681600000003</v>
      </c>
      <c r="L107" s="111">
        <f>AA107*'(Converions)'!$D$13</f>
        <v>453.83500800000002</v>
      </c>
      <c r="M107" s="111">
        <f>AB107*'(Converions)'!$D$13</f>
        <v>273.58848</v>
      </c>
      <c r="N107" s="83">
        <v>245</v>
      </c>
      <c r="O107" s="84">
        <f t="shared" si="11"/>
        <v>25</v>
      </c>
      <c r="P107" s="84" t="str">
        <f t="shared" si="14"/>
        <v>-</v>
      </c>
      <c r="Q107" s="89" t="str">
        <f t="shared" si="10"/>
        <v>-</v>
      </c>
      <c r="R107" s="83">
        <v>204120</v>
      </c>
      <c r="S107" s="83">
        <v>91000</v>
      </c>
      <c r="T107" s="83">
        <v>5625</v>
      </c>
      <c r="U107" s="83">
        <v>2</v>
      </c>
      <c r="V107" s="83">
        <v>6</v>
      </c>
      <c r="W107" s="83">
        <v>2</v>
      </c>
      <c r="X107" s="83">
        <v>580</v>
      </c>
      <c r="Y107" s="83">
        <v>156</v>
      </c>
      <c r="Z107" s="83">
        <v>264</v>
      </c>
      <c r="AA107" s="83">
        <v>282</v>
      </c>
      <c r="AB107" s="83">
        <v>170</v>
      </c>
      <c r="AC107" s="70"/>
      <c r="AD107" s="70"/>
      <c r="AE107" s="70"/>
      <c r="AF107" s="70"/>
      <c r="AG107" s="70"/>
      <c r="AH107" s="70"/>
      <c r="AI107" s="70"/>
      <c r="AJ107" s="70"/>
    </row>
    <row r="108" spans="1:36" x14ac:dyDescent="0.25">
      <c r="A108" s="158"/>
      <c r="B108" s="66" t="s">
        <v>137</v>
      </c>
      <c r="C108" s="83" t="s">
        <v>29</v>
      </c>
      <c r="D108" s="83">
        <v>1995</v>
      </c>
      <c r="E108" s="83">
        <v>2020</v>
      </c>
      <c r="F108" s="84">
        <f t="shared" si="12"/>
        <v>25</v>
      </c>
      <c r="G108" s="83">
        <v>30</v>
      </c>
      <c r="H108" s="85">
        <v>263.5</v>
      </c>
      <c r="I108" s="111">
        <f>X108*'(Converions)'!$D$13</f>
        <v>949.51296000000002</v>
      </c>
      <c r="J108" s="111">
        <f>Y108*'(Converions)'!$D$13</f>
        <v>267.15110400000003</v>
      </c>
      <c r="K108" s="111">
        <f>Z108*'(Converions)'!$D$13</f>
        <v>447.39763200000004</v>
      </c>
      <c r="L108" s="111">
        <f>AA108*'(Converions)'!$D$13</f>
        <v>460.27238400000005</v>
      </c>
      <c r="M108" s="111">
        <f>AB108*'(Converions)'!$D$13</f>
        <v>249.44832000000002</v>
      </c>
      <c r="N108" s="83">
        <v>314</v>
      </c>
      <c r="O108" s="84">
        <f t="shared" si="11"/>
        <v>31</v>
      </c>
      <c r="P108" s="84" t="str">
        <f t="shared" si="14"/>
        <v>-</v>
      </c>
      <c r="Q108" s="89" t="str">
        <f t="shared" si="10"/>
        <v>-</v>
      </c>
      <c r="R108" s="83">
        <v>247200</v>
      </c>
      <c r="S108" s="83">
        <v>117348</v>
      </c>
      <c r="T108" s="83">
        <v>5240</v>
      </c>
      <c r="U108" s="83">
        <v>2</v>
      </c>
      <c r="V108" s="83">
        <v>6</v>
      </c>
      <c r="W108" s="83">
        <v>2</v>
      </c>
      <c r="X108" s="83">
        <v>590</v>
      </c>
      <c r="Y108" s="83">
        <v>166</v>
      </c>
      <c r="Z108" s="83">
        <v>278</v>
      </c>
      <c r="AA108" s="83">
        <v>286</v>
      </c>
      <c r="AB108" s="83">
        <v>155</v>
      </c>
      <c r="AC108" s="70"/>
      <c r="AD108" s="70"/>
      <c r="AE108" s="70"/>
      <c r="AF108" s="70"/>
      <c r="AG108" s="70"/>
      <c r="AH108" s="70"/>
      <c r="AI108" s="70"/>
      <c r="AJ108" s="70"/>
    </row>
    <row r="109" spans="1:36" x14ac:dyDescent="0.25">
      <c r="A109" s="158"/>
      <c r="B109" s="66" t="s">
        <v>138</v>
      </c>
      <c r="C109" s="83" t="s">
        <v>29</v>
      </c>
      <c r="D109" s="83">
        <v>1997</v>
      </c>
      <c r="E109" s="83">
        <v>2025</v>
      </c>
      <c r="F109" s="84">
        <f t="shared" si="12"/>
        <v>28</v>
      </c>
      <c r="G109" s="83">
        <v>30</v>
      </c>
      <c r="H109" s="85">
        <v>258.8</v>
      </c>
      <c r="I109" s="111">
        <f>X109*'(Converions)'!$D$13</f>
        <v>949.51296000000002</v>
      </c>
      <c r="J109" s="111">
        <f>Y109*'(Converions)'!$D$13</f>
        <v>267.15110400000003</v>
      </c>
      <c r="K109" s="111">
        <f>Z109*'(Converions)'!$D$13</f>
        <v>447.39763200000004</v>
      </c>
      <c r="L109" s="111">
        <f>AA109*'(Converions)'!$D$13</f>
        <v>460.27238400000005</v>
      </c>
      <c r="M109" s="111">
        <f>AB109*'(Converions)'!$D$13</f>
        <v>249.44832000000002</v>
      </c>
      <c r="N109" s="83">
        <v>314</v>
      </c>
      <c r="O109" s="84">
        <f t="shared" si="11"/>
        <v>31</v>
      </c>
      <c r="P109" s="84" t="str">
        <f t="shared" si="14"/>
        <v>-</v>
      </c>
      <c r="Q109" s="89" t="str">
        <f t="shared" si="10"/>
        <v>-</v>
      </c>
      <c r="R109" s="83">
        <v>297550</v>
      </c>
      <c r="S109" s="83">
        <v>171176</v>
      </c>
      <c r="T109" s="83">
        <v>7725</v>
      </c>
      <c r="U109" s="83">
        <v>2</v>
      </c>
      <c r="V109" s="83">
        <v>6</v>
      </c>
      <c r="W109" s="83">
        <v>2</v>
      </c>
      <c r="X109" s="83">
        <v>590</v>
      </c>
      <c r="Y109" s="83">
        <v>166</v>
      </c>
      <c r="Z109" s="83">
        <v>278</v>
      </c>
      <c r="AA109" s="83">
        <v>286</v>
      </c>
      <c r="AB109" s="83">
        <v>155</v>
      </c>
      <c r="AC109" s="70"/>
      <c r="AD109" s="70"/>
      <c r="AE109" s="70"/>
      <c r="AF109" s="70"/>
      <c r="AG109" s="70"/>
      <c r="AH109" s="70"/>
      <c r="AI109" s="70"/>
      <c r="AJ109" s="70"/>
    </row>
    <row r="110" spans="1:36" x14ac:dyDescent="0.25">
      <c r="A110" s="158"/>
      <c r="B110" s="66" t="s">
        <v>139</v>
      </c>
      <c r="C110" s="83" t="s">
        <v>29</v>
      </c>
      <c r="D110" s="83">
        <v>2006</v>
      </c>
      <c r="E110" s="83">
        <v>2261</v>
      </c>
      <c r="F110" s="84">
        <f t="shared" si="12"/>
        <v>255</v>
      </c>
      <c r="G110" s="83">
        <v>30</v>
      </c>
      <c r="H110" s="85">
        <v>291.2</v>
      </c>
      <c r="I110" s="111">
        <f>X110*'(Converions)'!$D$13</f>
        <v>949.51296000000002</v>
      </c>
      <c r="J110" s="111">
        <f>Y110*'(Converions)'!$D$13</f>
        <v>267.15110400000003</v>
      </c>
      <c r="K110" s="111">
        <f>Z110*'(Converions)'!$D$13</f>
        <v>447.39763200000004</v>
      </c>
      <c r="L110" s="111">
        <f>AA110*'(Converions)'!$D$13</f>
        <v>460.27238400000005</v>
      </c>
      <c r="M110" s="111">
        <f>AB110*'(Converions)'!$D$13</f>
        <v>249.44832000000002</v>
      </c>
      <c r="N110" s="83">
        <v>315</v>
      </c>
      <c r="O110" s="84">
        <f t="shared" si="11"/>
        <v>32</v>
      </c>
      <c r="P110" s="84" t="str">
        <f t="shared" si="14"/>
        <v>-</v>
      </c>
      <c r="Q110" s="89" t="str">
        <f t="shared" si="10"/>
        <v>-</v>
      </c>
      <c r="R110" s="83">
        <v>347500</v>
      </c>
      <c r="S110" s="83">
        <v>181283</v>
      </c>
      <c r="T110" s="83">
        <v>9380</v>
      </c>
      <c r="U110" s="83">
        <v>2</v>
      </c>
      <c r="V110" s="83">
        <v>6</v>
      </c>
      <c r="W110" s="83">
        <v>2</v>
      </c>
      <c r="X110" s="83">
        <v>590</v>
      </c>
      <c r="Y110" s="83">
        <v>166</v>
      </c>
      <c r="Z110" s="83">
        <v>278</v>
      </c>
      <c r="AA110" s="83">
        <v>286</v>
      </c>
      <c r="AB110" s="83">
        <v>155</v>
      </c>
      <c r="AC110" s="70"/>
      <c r="AD110" s="70"/>
      <c r="AE110" s="70"/>
      <c r="AF110" s="70"/>
      <c r="AG110" s="70"/>
      <c r="AH110" s="70"/>
      <c r="AI110" s="70"/>
      <c r="AJ110" s="70"/>
    </row>
    <row r="111" spans="1:36" x14ac:dyDescent="0.25">
      <c r="A111" s="158"/>
      <c r="B111" s="64" t="s">
        <v>140</v>
      </c>
      <c r="C111" s="83" t="s">
        <v>29</v>
      </c>
      <c r="D111" s="83">
        <v>1998</v>
      </c>
      <c r="E111" s="83">
        <v>2020</v>
      </c>
      <c r="F111" s="84">
        <f t="shared" si="12"/>
        <v>22</v>
      </c>
      <c r="G111" s="83">
        <v>30</v>
      </c>
      <c r="H111" s="85">
        <v>286.5</v>
      </c>
      <c r="I111" s="111">
        <f>X111*'(Converions)'!$D$13</f>
        <v>949.51296000000002</v>
      </c>
      <c r="J111" s="111">
        <f>Y111*'(Converions)'!$D$13</f>
        <v>276.80716800000005</v>
      </c>
      <c r="K111" s="111">
        <f>Z111*'(Converions)'!$D$13</f>
        <v>447.39763200000004</v>
      </c>
      <c r="L111" s="111">
        <f>AA111*'(Converions)'!$D$13</f>
        <v>460.27238400000005</v>
      </c>
      <c r="M111" s="111">
        <f>AB111*'(Converions)'!$D$13</f>
        <v>273.58848</v>
      </c>
      <c r="N111" s="83">
        <v>451</v>
      </c>
      <c r="O111" s="84">
        <f t="shared" si="11"/>
        <v>45</v>
      </c>
      <c r="P111" s="84" t="str">
        <f t="shared" si="14"/>
        <v>-</v>
      </c>
      <c r="Q111" s="89" t="str">
        <f t="shared" si="10"/>
        <v>-</v>
      </c>
      <c r="R111" s="83">
        <v>299370</v>
      </c>
      <c r="S111" s="83">
        <v>171176</v>
      </c>
      <c r="T111" s="83">
        <v>6005</v>
      </c>
      <c r="U111" s="83">
        <v>2</v>
      </c>
      <c r="V111" s="83">
        <v>6</v>
      </c>
      <c r="W111" s="83">
        <v>2</v>
      </c>
      <c r="X111" s="83">
        <v>590</v>
      </c>
      <c r="Y111" s="83">
        <v>172</v>
      </c>
      <c r="Z111" s="83">
        <v>278</v>
      </c>
      <c r="AA111" s="83">
        <v>286</v>
      </c>
      <c r="AB111" s="83">
        <v>170</v>
      </c>
      <c r="AC111" s="70"/>
      <c r="AD111" s="70"/>
      <c r="AE111" s="70"/>
      <c r="AF111" s="70"/>
      <c r="AG111" s="70"/>
      <c r="AH111" s="70"/>
      <c r="AI111" s="70"/>
      <c r="AJ111" s="70"/>
    </row>
    <row r="112" spans="1:36" x14ac:dyDescent="0.25">
      <c r="A112" s="158"/>
      <c r="B112" s="64" t="s">
        <v>141</v>
      </c>
      <c r="C112" s="83" t="s">
        <v>29</v>
      </c>
      <c r="D112" s="83">
        <v>2004</v>
      </c>
      <c r="E112" s="83">
        <v>2259</v>
      </c>
      <c r="F112" s="84">
        <f t="shared" si="12"/>
        <v>255</v>
      </c>
      <c r="G112" s="83">
        <v>30</v>
      </c>
      <c r="H112" s="85">
        <v>315</v>
      </c>
      <c r="I112" s="111">
        <f>X112*'(Converions)'!$D$13</f>
        <v>949.51296000000002</v>
      </c>
      <c r="J112" s="111">
        <f>Y112*'(Converions)'!$D$13</f>
        <v>276.80716800000005</v>
      </c>
      <c r="K112" s="111">
        <f>Z112*'(Converions)'!$D$13</f>
        <v>447.39763200000004</v>
      </c>
      <c r="L112" s="111">
        <f>AA112*'(Converions)'!$D$13</f>
        <v>460.27238400000005</v>
      </c>
      <c r="M112" s="111">
        <f>AB112*'(Converions)'!$D$13</f>
        <v>273.58848</v>
      </c>
      <c r="N112" s="83">
        <v>386</v>
      </c>
      <c r="O112" s="84">
        <f t="shared" si="11"/>
        <v>39</v>
      </c>
      <c r="P112" s="84" t="str">
        <f t="shared" si="14"/>
        <v>-</v>
      </c>
      <c r="Q112" s="89" t="str">
        <f t="shared" si="10"/>
        <v>-</v>
      </c>
      <c r="R112" s="83">
        <v>351500</v>
      </c>
      <c r="S112" s="83">
        <v>181283</v>
      </c>
      <c r="T112" s="83">
        <v>7930</v>
      </c>
      <c r="U112" s="83">
        <v>2</v>
      </c>
      <c r="V112" s="83">
        <v>6</v>
      </c>
      <c r="W112" s="83">
        <v>2</v>
      </c>
      <c r="X112" s="83">
        <v>590</v>
      </c>
      <c r="Y112" s="83">
        <v>172</v>
      </c>
      <c r="Z112" s="83">
        <v>278</v>
      </c>
      <c r="AA112" s="83">
        <v>286</v>
      </c>
      <c r="AB112" s="83">
        <v>170</v>
      </c>
      <c r="AC112" s="70"/>
      <c r="AD112" s="70"/>
      <c r="AE112" s="70"/>
      <c r="AF112" s="70"/>
      <c r="AG112" s="70"/>
      <c r="AH112" s="70"/>
      <c r="AI112" s="70"/>
      <c r="AJ112" s="70"/>
    </row>
    <row r="113" spans="1:36" x14ac:dyDescent="0.25">
      <c r="A113" s="158"/>
      <c r="B113" s="64" t="s">
        <v>142</v>
      </c>
      <c r="C113" s="83" t="s">
        <v>31</v>
      </c>
      <c r="D113" s="83">
        <v>2009</v>
      </c>
      <c r="E113" s="83">
        <v>2264</v>
      </c>
      <c r="F113" s="84">
        <f t="shared" si="12"/>
        <v>255</v>
      </c>
      <c r="G113" s="83">
        <v>40</v>
      </c>
      <c r="H113" s="85">
        <v>295.7</v>
      </c>
      <c r="I113" s="111">
        <f>X113*'(Converions)'!$D$13</f>
        <v>949.51296000000002</v>
      </c>
      <c r="J113" s="111">
        <f>Y113*'(Converions)'!$D$13</f>
        <v>276.80716800000005</v>
      </c>
      <c r="K113" s="111">
        <f>Z113*'(Converions)'!$D$13</f>
        <v>447.39763200000004</v>
      </c>
      <c r="L113" s="111">
        <f>AA113*'(Converions)'!$D$13</f>
        <v>460.27238400000005</v>
      </c>
      <c r="M113" s="111">
        <f>AB113*'(Converions)'!$D$13</f>
        <v>273.58848</v>
      </c>
      <c r="N113" s="83">
        <v>0</v>
      </c>
      <c r="O113" s="84">
        <f t="shared" si="11"/>
        <v>780</v>
      </c>
      <c r="P113" s="83">
        <v>97522</v>
      </c>
      <c r="Q113" s="89">
        <v>580</v>
      </c>
      <c r="R113" s="83">
        <v>347800</v>
      </c>
      <c r="S113" s="83">
        <v>181283</v>
      </c>
      <c r="T113" s="83">
        <v>4900</v>
      </c>
      <c r="U113" s="83">
        <v>2</v>
      </c>
      <c r="V113" s="83">
        <v>2</v>
      </c>
      <c r="W113" s="83" t="s">
        <v>32</v>
      </c>
      <c r="X113" s="83">
        <v>590</v>
      </c>
      <c r="Y113" s="83">
        <v>172</v>
      </c>
      <c r="Z113" s="83">
        <v>278</v>
      </c>
      <c r="AA113" s="83">
        <v>286</v>
      </c>
      <c r="AB113" s="83">
        <v>170</v>
      </c>
      <c r="AC113" s="70"/>
      <c r="AD113" s="70"/>
      <c r="AE113" s="70"/>
      <c r="AF113" s="70"/>
      <c r="AG113" s="70"/>
      <c r="AH113" s="70"/>
      <c r="AI113" s="70"/>
      <c r="AJ113" s="70"/>
    </row>
    <row r="114" spans="1:36" x14ac:dyDescent="0.25">
      <c r="A114" s="158"/>
      <c r="B114" s="64" t="s">
        <v>143</v>
      </c>
      <c r="C114" s="83" t="s">
        <v>29</v>
      </c>
      <c r="D114" s="83">
        <v>2011</v>
      </c>
      <c r="E114" s="83">
        <v>2266</v>
      </c>
      <c r="F114" s="84">
        <f t="shared" si="12"/>
        <v>255</v>
      </c>
      <c r="G114" s="83">
        <v>35</v>
      </c>
      <c r="H114" s="85">
        <v>206.8</v>
      </c>
      <c r="I114" s="111">
        <f>X114*'(Converions)'!$D$13</f>
        <v>944.68492800000001</v>
      </c>
      <c r="J114" s="111">
        <f>Y114*'(Converions)'!$D$13</f>
        <v>254.27635200000003</v>
      </c>
      <c r="K114" s="111">
        <f>Z114*'(Converions)'!$D$13</f>
        <v>421.64812800000004</v>
      </c>
      <c r="L114" s="111">
        <f>AA114*'(Converions)'!$D$13</f>
        <v>426.47616000000005</v>
      </c>
      <c r="M114" s="111">
        <f>AB114*'(Converions)'!$D$13</f>
        <v>257.49504000000002</v>
      </c>
      <c r="N114" s="83">
        <v>242</v>
      </c>
      <c r="O114" s="84">
        <f t="shared" si="11"/>
        <v>24</v>
      </c>
      <c r="P114" s="84" t="str">
        <f t="shared" si="14"/>
        <v>-</v>
      </c>
      <c r="Q114" s="89" t="str">
        <f t="shared" si="10"/>
        <v>-</v>
      </c>
      <c r="R114" s="83">
        <v>227930</v>
      </c>
      <c r="S114" s="83">
        <v>127000</v>
      </c>
      <c r="T114" s="83">
        <v>8200</v>
      </c>
      <c r="U114" s="83">
        <v>2</v>
      </c>
      <c r="V114" s="83">
        <v>6</v>
      </c>
      <c r="W114" s="83">
        <v>2</v>
      </c>
      <c r="X114" s="83">
        <v>587</v>
      </c>
      <c r="Y114" s="83">
        <v>158</v>
      </c>
      <c r="Z114" s="83">
        <v>262</v>
      </c>
      <c r="AA114" s="83">
        <v>265</v>
      </c>
      <c r="AB114" s="83">
        <v>160</v>
      </c>
      <c r="AC114" s="70"/>
      <c r="AD114" s="70"/>
      <c r="AE114" s="70"/>
      <c r="AF114" s="70"/>
      <c r="AG114" s="70"/>
      <c r="AH114" s="70"/>
      <c r="AI114" s="70"/>
      <c r="AJ114" s="70"/>
    </row>
    <row r="115" spans="1:36" x14ac:dyDescent="0.25">
      <c r="A115" s="158"/>
      <c r="B115" s="66" t="s">
        <v>144</v>
      </c>
      <c r="C115" s="83" t="s">
        <v>29</v>
      </c>
      <c r="D115" s="83">
        <v>2014</v>
      </c>
      <c r="E115" s="83">
        <v>2266</v>
      </c>
      <c r="F115" s="84">
        <f t="shared" si="12"/>
        <v>252</v>
      </c>
      <c r="G115" s="83">
        <v>35</v>
      </c>
      <c r="H115" s="85">
        <v>243.6</v>
      </c>
      <c r="I115" s="111">
        <f>X115*'(Converions)'!$D$13</f>
        <v>944.68492800000001</v>
      </c>
      <c r="J115" s="111">
        <f>Y115*'(Converions)'!$D$13</f>
        <v>254.27635200000003</v>
      </c>
      <c r="K115" s="111">
        <f>Z115*'(Converions)'!$D$13</f>
        <v>421.64812800000004</v>
      </c>
      <c r="L115" s="111">
        <f>AA115*'(Converions)'!$D$13</f>
        <v>426.47616000000005</v>
      </c>
      <c r="M115" s="111">
        <f>AB115*'(Converions)'!$D$13</f>
        <v>257.49504000000002</v>
      </c>
      <c r="N115" s="83">
        <v>280</v>
      </c>
      <c r="O115" s="84">
        <f t="shared" si="11"/>
        <v>28</v>
      </c>
      <c r="P115" s="84" t="str">
        <f t="shared" si="14"/>
        <v>-</v>
      </c>
      <c r="Q115" s="89" t="str">
        <f t="shared" si="10"/>
        <v>-</v>
      </c>
      <c r="R115" s="83">
        <v>247208</v>
      </c>
      <c r="S115" s="83">
        <v>138700</v>
      </c>
      <c r="T115" s="83">
        <v>8500</v>
      </c>
      <c r="U115" s="83">
        <v>2</v>
      </c>
      <c r="V115" s="83">
        <v>6</v>
      </c>
      <c r="W115" s="83">
        <v>2</v>
      </c>
      <c r="X115" s="83">
        <v>587</v>
      </c>
      <c r="Y115" s="83">
        <v>158</v>
      </c>
      <c r="Z115" s="83">
        <v>262</v>
      </c>
      <c r="AA115" s="83">
        <v>265</v>
      </c>
      <c r="AB115" s="83">
        <v>160</v>
      </c>
      <c r="AC115" s="70"/>
      <c r="AD115" s="70"/>
      <c r="AE115" s="70"/>
      <c r="AF115" s="70"/>
      <c r="AG115" s="70"/>
      <c r="AH115" s="70"/>
      <c r="AI115" s="70"/>
      <c r="AJ115" s="70"/>
    </row>
    <row r="116" spans="1:36" x14ac:dyDescent="0.25">
      <c r="A116" s="158" t="s">
        <v>145</v>
      </c>
      <c r="B116" s="66" t="s">
        <v>146</v>
      </c>
      <c r="C116" s="83" t="s">
        <v>29</v>
      </c>
      <c r="D116" s="83">
        <v>1992</v>
      </c>
      <c r="E116" s="83">
        <v>2010</v>
      </c>
      <c r="F116" s="84">
        <f t="shared" si="12"/>
        <v>18</v>
      </c>
      <c r="G116" s="83">
        <v>25</v>
      </c>
      <c r="H116" s="85">
        <v>24</v>
      </c>
      <c r="I116" s="111">
        <f>X116*'(Converions)'!$D$13</f>
        <v>809.50003200000003</v>
      </c>
      <c r="J116" s="111">
        <f>Y116*'(Converions)'!$D$13</f>
        <v>249.44832000000002</v>
      </c>
      <c r="K116" s="111">
        <f>Z116*'(Converions)'!$D$13</f>
        <v>386.24256000000003</v>
      </c>
      <c r="L116" s="111">
        <f>AA116*'(Converions)'!$D$13</f>
        <v>323.47814400000004</v>
      </c>
      <c r="M116" s="111">
        <f>AB116*'(Converions)'!$D$13</f>
        <v>217.26144000000002</v>
      </c>
      <c r="N116" s="83">
        <v>50</v>
      </c>
      <c r="O116" s="84">
        <f t="shared" ref="O116" si="15">IF(N116="","0",IF(N116=0,IF(P116="Value","0",ROUND(P116/125,0)),ROUND(N116*0.1,0)))</f>
        <v>5</v>
      </c>
      <c r="P116" s="84" t="str">
        <f t="shared" ref="P116" si="16">IF(C116="P","-","Value")</f>
        <v>-</v>
      </c>
      <c r="Q116" s="89" t="str">
        <f t="shared" si="10"/>
        <v>-</v>
      </c>
      <c r="R116" s="83">
        <v>24040</v>
      </c>
      <c r="S116" s="83">
        <v>8082</v>
      </c>
      <c r="T116" s="83">
        <v>1620</v>
      </c>
      <c r="U116" s="83">
        <v>2</v>
      </c>
      <c r="V116" s="83">
        <v>2</v>
      </c>
      <c r="W116" s="83">
        <v>1</v>
      </c>
      <c r="X116" s="83">
        <v>503</v>
      </c>
      <c r="Y116" s="83">
        <v>155</v>
      </c>
      <c r="Z116" s="83">
        <v>240</v>
      </c>
      <c r="AA116" s="83">
        <v>201</v>
      </c>
      <c r="AB116" s="83">
        <v>135</v>
      </c>
      <c r="AC116" s="70"/>
      <c r="AD116" s="70"/>
      <c r="AE116" s="70"/>
      <c r="AF116" s="70"/>
      <c r="AG116" s="70"/>
      <c r="AH116" s="70"/>
      <c r="AI116" s="70"/>
      <c r="AJ116" s="70"/>
    </row>
    <row r="117" spans="1:36" x14ac:dyDescent="0.25">
      <c r="A117" s="158"/>
      <c r="B117" s="66" t="s">
        <v>147</v>
      </c>
      <c r="C117" s="83" t="s">
        <v>29</v>
      </c>
      <c r="D117" s="83">
        <v>1992</v>
      </c>
      <c r="E117" s="83">
        <v>2010</v>
      </c>
      <c r="F117" s="84">
        <f t="shared" ref="F117:F127" si="17">E117-D117</f>
        <v>18</v>
      </c>
      <c r="G117" s="83">
        <v>25</v>
      </c>
      <c r="H117" s="85">
        <v>27.5</v>
      </c>
      <c r="I117" s="111">
        <f>X117*'(Converions)'!$D$13</f>
        <v>809.50003200000003</v>
      </c>
      <c r="J117" s="111">
        <f>Y117*'(Converions)'!$D$13</f>
        <v>249.44832000000002</v>
      </c>
      <c r="K117" s="111">
        <f>Z117*'(Converions)'!$D$13</f>
        <v>386.24256000000003</v>
      </c>
      <c r="L117" s="111">
        <f>AA117*'(Converions)'!$D$13</f>
        <v>323.47814400000004</v>
      </c>
      <c r="M117" s="111">
        <f>AB117*'(Converions)'!$D$13</f>
        <v>217.26144000000002</v>
      </c>
      <c r="N117" s="83">
        <v>50</v>
      </c>
      <c r="O117" s="84">
        <f t="shared" ref="O117:O127" si="18">IF(N117="","0",IF(N117=0,IF(P117="Value","0",ROUND(P117/125,0)),ROUND(N117*0.1,0)))</f>
        <v>5</v>
      </c>
      <c r="P117" s="84" t="str">
        <f t="shared" ref="P117:P119" si="19">IF(C117="P","-","Value")</f>
        <v>-</v>
      </c>
      <c r="Q117" s="89" t="str">
        <f t="shared" ref="Q117:Q119" si="20">IF(C117="P","-","Value")</f>
        <v>-</v>
      </c>
      <c r="R117" s="83">
        <v>24040</v>
      </c>
      <c r="S117" s="83">
        <v>8082</v>
      </c>
      <c r="T117" s="83">
        <v>2003</v>
      </c>
      <c r="U117" s="83">
        <v>2</v>
      </c>
      <c r="V117" s="83">
        <v>2</v>
      </c>
      <c r="W117" s="83">
        <v>1</v>
      </c>
      <c r="X117" s="83">
        <v>503</v>
      </c>
      <c r="Y117" s="83">
        <v>155</v>
      </c>
      <c r="Z117" s="83">
        <v>240</v>
      </c>
      <c r="AA117" s="83">
        <v>201</v>
      </c>
      <c r="AB117" s="83">
        <v>135</v>
      </c>
      <c r="AC117" s="70"/>
      <c r="AD117" s="70"/>
      <c r="AE117" s="70"/>
      <c r="AF117" s="70"/>
      <c r="AG117" s="70"/>
      <c r="AH117" s="70"/>
      <c r="AI117" s="70"/>
      <c r="AJ117" s="70"/>
    </row>
    <row r="118" spans="1:36" x14ac:dyDescent="0.25">
      <c r="A118" s="158"/>
      <c r="B118" s="66" t="s">
        <v>148</v>
      </c>
      <c r="C118" s="83" t="s">
        <v>29</v>
      </c>
      <c r="D118" s="83">
        <v>1996</v>
      </c>
      <c r="E118" s="83">
        <v>2010</v>
      </c>
      <c r="F118" s="84">
        <f t="shared" si="17"/>
        <v>14</v>
      </c>
      <c r="G118" s="83">
        <v>25</v>
      </c>
      <c r="H118" s="85">
        <v>28</v>
      </c>
      <c r="I118" s="111">
        <f>X118*'(Converions)'!$D$13</f>
        <v>809.50003200000003</v>
      </c>
      <c r="J118" s="111">
        <f>Y118*'(Converions)'!$D$13</f>
        <v>249.44832000000002</v>
      </c>
      <c r="K118" s="111">
        <f>Z118*'(Converions)'!$D$13</f>
        <v>386.24256000000003</v>
      </c>
      <c r="L118" s="111">
        <f>AA118*'(Converions)'!$D$13</f>
        <v>323.47814400000004</v>
      </c>
      <c r="M118" s="111">
        <f>AB118*'(Converions)'!$D$13</f>
        <v>217.26144000000002</v>
      </c>
      <c r="N118" s="83">
        <v>50</v>
      </c>
      <c r="O118" s="84">
        <f t="shared" si="18"/>
        <v>5</v>
      </c>
      <c r="P118" s="84" t="str">
        <f t="shared" si="19"/>
        <v>-</v>
      </c>
      <c r="Q118" s="89" t="str">
        <f t="shared" si="20"/>
        <v>-</v>
      </c>
      <c r="R118" s="83">
        <v>24040</v>
      </c>
      <c r="S118" s="83">
        <v>8082</v>
      </c>
      <c r="T118" s="83">
        <v>1644</v>
      </c>
      <c r="U118" s="83">
        <v>2</v>
      </c>
      <c r="V118" s="83">
        <v>2</v>
      </c>
      <c r="W118" s="83">
        <v>1</v>
      </c>
      <c r="X118" s="83">
        <v>503</v>
      </c>
      <c r="Y118" s="83">
        <v>155</v>
      </c>
      <c r="Z118" s="83">
        <v>240</v>
      </c>
      <c r="AA118" s="83">
        <v>201</v>
      </c>
      <c r="AB118" s="83">
        <v>135</v>
      </c>
      <c r="AC118" s="70"/>
      <c r="AD118" s="70"/>
      <c r="AE118" s="70"/>
      <c r="AF118" s="70"/>
      <c r="AG118" s="70"/>
      <c r="AH118" s="70"/>
      <c r="AI118" s="70"/>
      <c r="AJ118" s="70"/>
    </row>
    <row r="119" spans="1:36" x14ac:dyDescent="0.25">
      <c r="A119" s="158"/>
      <c r="B119" s="66" t="s">
        <v>149</v>
      </c>
      <c r="C119" s="83" t="s">
        <v>29</v>
      </c>
      <c r="D119" s="83">
        <v>1996</v>
      </c>
      <c r="E119" s="83">
        <v>2010</v>
      </c>
      <c r="F119" s="84">
        <f t="shared" si="17"/>
        <v>14</v>
      </c>
      <c r="G119" s="83">
        <v>25</v>
      </c>
      <c r="H119" s="85">
        <v>31</v>
      </c>
      <c r="I119" s="111">
        <f>X119*'(Converions)'!$D$13</f>
        <v>809.50003200000003</v>
      </c>
      <c r="J119" s="111">
        <f>Y119*'(Converions)'!$D$13</f>
        <v>249.44832000000002</v>
      </c>
      <c r="K119" s="111">
        <f>Z119*'(Converions)'!$D$13</f>
        <v>386.24256000000003</v>
      </c>
      <c r="L119" s="111">
        <f>AA119*'(Converions)'!$D$13</f>
        <v>323.47814400000004</v>
      </c>
      <c r="M119" s="111">
        <f>AB119*'(Converions)'!$D$13</f>
        <v>217.26144000000002</v>
      </c>
      <c r="N119" s="83">
        <v>50</v>
      </c>
      <c r="O119" s="84">
        <f t="shared" si="18"/>
        <v>5</v>
      </c>
      <c r="P119" s="84" t="str">
        <f t="shared" si="19"/>
        <v>-</v>
      </c>
      <c r="Q119" s="89" t="str">
        <f t="shared" si="20"/>
        <v>-</v>
      </c>
      <c r="R119" s="83">
        <v>24040</v>
      </c>
      <c r="S119" s="83">
        <v>8082</v>
      </c>
      <c r="T119" s="83">
        <v>2004</v>
      </c>
      <c r="U119" s="83">
        <v>2</v>
      </c>
      <c r="V119" s="83">
        <v>2</v>
      </c>
      <c r="W119" s="83">
        <v>1</v>
      </c>
      <c r="X119" s="83">
        <v>503</v>
      </c>
      <c r="Y119" s="83">
        <v>155</v>
      </c>
      <c r="Z119" s="83">
        <v>240</v>
      </c>
      <c r="AA119" s="83">
        <v>201</v>
      </c>
      <c r="AB119" s="83">
        <v>135</v>
      </c>
      <c r="AC119" s="70"/>
      <c r="AD119" s="70"/>
      <c r="AE119" s="70"/>
      <c r="AF119" s="70"/>
      <c r="AG119" s="70"/>
      <c r="AH119" s="70"/>
      <c r="AI119" s="70"/>
      <c r="AJ119" s="70"/>
    </row>
    <row r="120" spans="1:36" x14ac:dyDescent="0.25">
      <c r="A120" s="158"/>
      <c r="B120" s="66" t="s">
        <v>150</v>
      </c>
      <c r="C120" s="83" t="s">
        <v>29</v>
      </c>
      <c r="D120" s="83">
        <v>1997</v>
      </c>
      <c r="E120" s="83">
        <v>2020</v>
      </c>
      <c r="F120" s="84">
        <f t="shared" si="17"/>
        <v>23</v>
      </c>
      <c r="G120" s="83">
        <v>25</v>
      </c>
      <c r="H120" s="85">
        <v>24</v>
      </c>
      <c r="I120" s="111">
        <f>X120*'(Converions)'!$D$13</f>
        <v>828.81216000000006</v>
      </c>
      <c r="J120" s="111">
        <f>Y120*'(Converions)'!$D$13</f>
        <v>249.44832000000002</v>
      </c>
      <c r="K120" s="111">
        <f>Z120*'(Converions)'!$D$13</f>
        <v>386.24256000000003</v>
      </c>
      <c r="L120" s="111">
        <f>AA120*'(Converions)'!$D$13</f>
        <v>323.47814400000004</v>
      </c>
      <c r="M120" s="111">
        <f>AB120*'(Converions)'!$D$13</f>
        <v>249.44832000000002</v>
      </c>
      <c r="N120" s="83">
        <v>70</v>
      </c>
      <c r="O120" s="84">
        <f t="shared" si="18"/>
        <v>7</v>
      </c>
      <c r="P120" s="84" t="str">
        <f t="shared" ref="P120:P127" si="21">IF(C120="P","-","Value")</f>
        <v>-</v>
      </c>
      <c r="Q120" s="89" t="str">
        <f t="shared" ref="Q120:Q127" si="22">IF(C120="P","-","Value")</f>
        <v>-</v>
      </c>
      <c r="R120" s="83">
        <v>32999</v>
      </c>
      <c r="S120" s="83">
        <v>8887</v>
      </c>
      <c r="T120" s="83">
        <v>1218</v>
      </c>
      <c r="U120" s="83">
        <v>2</v>
      </c>
      <c r="V120" s="83">
        <v>2</v>
      </c>
      <c r="W120" s="83">
        <v>1</v>
      </c>
      <c r="X120" s="83">
        <v>515</v>
      </c>
      <c r="Y120" s="83">
        <v>155</v>
      </c>
      <c r="Z120" s="83">
        <v>240</v>
      </c>
      <c r="AA120" s="83">
        <v>201</v>
      </c>
      <c r="AB120" s="83">
        <v>155</v>
      </c>
      <c r="AC120" s="70"/>
      <c r="AD120" s="70"/>
      <c r="AE120" s="70"/>
      <c r="AF120" s="70"/>
      <c r="AG120" s="70"/>
      <c r="AH120" s="70"/>
      <c r="AI120" s="70"/>
      <c r="AJ120" s="70"/>
    </row>
    <row r="121" spans="1:36" x14ac:dyDescent="0.25">
      <c r="A121" s="158"/>
      <c r="B121" s="66" t="s">
        <v>151</v>
      </c>
      <c r="C121" s="83" t="s">
        <v>29</v>
      </c>
      <c r="D121" s="83">
        <v>1997</v>
      </c>
      <c r="E121" s="83">
        <v>2020</v>
      </c>
      <c r="F121" s="84">
        <f t="shared" si="17"/>
        <v>23</v>
      </c>
      <c r="G121" s="83">
        <v>25</v>
      </c>
      <c r="H121" s="85">
        <v>26</v>
      </c>
      <c r="I121" s="111">
        <f>X121*'(Converions)'!$D$13</f>
        <v>828.81216000000006</v>
      </c>
      <c r="J121" s="111">
        <f>Y121*'(Converions)'!$D$13</f>
        <v>249.44832000000002</v>
      </c>
      <c r="K121" s="111">
        <f>Z121*'(Converions)'!$D$13</f>
        <v>386.24256000000003</v>
      </c>
      <c r="L121" s="111">
        <f>AA121*'(Converions)'!$D$13</f>
        <v>323.47814400000004</v>
      </c>
      <c r="M121" s="111">
        <f>AB121*'(Converions)'!$D$13</f>
        <v>249.44832000000002</v>
      </c>
      <c r="N121" s="83">
        <v>70</v>
      </c>
      <c r="O121" s="84">
        <f t="shared" si="18"/>
        <v>7</v>
      </c>
      <c r="P121" s="84" t="str">
        <f t="shared" si="21"/>
        <v>-</v>
      </c>
      <c r="Q121" s="89" t="str">
        <f t="shared" si="22"/>
        <v>-</v>
      </c>
      <c r="R121" s="83">
        <v>34019</v>
      </c>
      <c r="S121" s="83">
        <v>8887</v>
      </c>
      <c r="T121" s="83">
        <v>1504</v>
      </c>
      <c r="U121" s="83">
        <v>2</v>
      </c>
      <c r="V121" s="83">
        <v>2</v>
      </c>
      <c r="W121" s="83">
        <v>1</v>
      </c>
      <c r="X121" s="83">
        <v>515</v>
      </c>
      <c r="Y121" s="83">
        <v>155</v>
      </c>
      <c r="Z121" s="83">
        <v>240</v>
      </c>
      <c r="AA121" s="83">
        <v>201</v>
      </c>
      <c r="AB121" s="83">
        <v>155</v>
      </c>
      <c r="AC121" s="70"/>
      <c r="AD121" s="70"/>
      <c r="AE121" s="70"/>
      <c r="AF121" s="70"/>
      <c r="AG121" s="70"/>
      <c r="AH121" s="70"/>
      <c r="AI121" s="70"/>
      <c r="AJ121" s="70"/>
    </row>
    <row r="122" spans="1:36" x14ac:dyDescent="0.25">
      <c r="A122" s="158"/>
      <c r="B122" s="66" t="s">
        <v>152</v>
      </c>
      <c r="C122" s="83" t="s">
        <v>29</v>
      </c>
      <c r="D122" s="83">
        <v>2007</v>
      </c>
      <c r="E122" s="83">
        <v>2020</v>
      </c>
      <c r="F122" s="84">
        <f t="shared" si="17"/>
        <v>13</v>
      </c>
      <c r="G122" s="83">
        <v>25</v>
      </c>
      <c r="H122" s="85">
        <v>30</v>
      </c>
      <c r="I122" s="111">
        <f>X122*'(Converions)'!$D$13</f>
        <v>849.73363200000006</v>
      </c>
      <c r="J122" s="111">
        <f>Y122*'(Converions)'!$D$13</f>
        <v>249.44832000000002</v>
      </c>
      <c r="K122" s="111">
        <f>Z122*'(Converions)'!$D$13</f>
        <v>386.24256000000003</v>
      </c>
      <c r="L122" s="111">
        <f>AA122*'(Converions)'!$D$13</f>
        <v>323.47814400000004</v>
      </c>
      <c r="M122" s="111">
        <f>AB122*'(Converions)'!$D$13</f>
        <v>262.32307200000002</v>
      </c>
      <c r="N122" s="83">
        <v>88</v>
      </c>
      <c r="O122" s="84">
        <f t="shared" si="18"/>
        <v>9</v>
      </c>
      <c r="P122" s="84" t="str">
        <f t="shared" si="21"/>
        <v>-</v>
      </c>
      <c r="Q122" s="89" t="str">
        <f t="shared" si="22"/>
        <v>-</v>
      </c>
      <c r="R122" s="83">
        <v>36504</v>
      </c>
      <c r="S122" s="83">
        <v>8887</v>
      </c>
      <c r="T122" s="83">
        <v>1048</v>
      </c>
      <c r="U122" s="83">
        <v>2</v>
      </c>
      <c r="V122" s="83">
        <v>2</v>
      </c>
      <c r="W122" s="83">
        <v>1</v>
      </c>
      <c r="X122" s="83">
        <v>528</v>
      </c>
      <c r="Y122" s="83">
        <v>155</v>
      </c>
      <c r="Z122" s="83">
        <v>240</v>
      </c>
      <c r="AA122" s="83">
        <v>201</v>
      </c>
      <c r="AB122" s="83">
        <v>163</v>
      </c>
      <c r="AC122" s="70"/>
      <c r="AD122" s="70"/>
      <c r="AE122" s="70"/>
      <c r="AF122" s="70"/>
      <c r="AG122" s="70"/>
      <c r="AH122" s="70"/>
      <c r="AI122" s="70"/>
      <c r="AJ122" s="70"/>
    </row>
    <row r="123" spans="1:36" x14ac:dyDescent="0.25">
      <c r="A123" s="158"/>
      <c r="B123" s="66" t="s">
        <v>153</v>
      </c>
      <c r="C123" s="83" t="s">
        <v>29</v>
      </c>
      <c r="D123" s="83">
        <v>2007</v>
      </c>
      <c r="E123" s="83">
        <v>2262</v>
      </c>
      <c r="F123" s="84">
        <f t="shared" si="17"/>
        <v>255</v>
      </c>
      <c r="G123" s="83">
        <v>25</v>
      </c>
      <c r="H123" s="85">
        <v>31</v>
      </c>
      <c r="I123" s="111">
        <f>X123*'(Converions)'!$D$13</f>
        <v>849.73363200000006</v>
      </c>
      <c r="J123" s="111">
        <f>Y123*'(Converions)'!$D$13</f>
        <v>249.44832000000002</v>
      </c>
      <c r="K123" s="111">
        <f>Z123*'(Converions)'!$D$13</f>
        <v>386.24256000000003</v>
      </c>
      <c r="L123" s="111">
        <f>AA123*'(Converions)'!$D$13</f>
        <v>323.47814400000004</v>
      </c>
      <c r="M123" s="111">
        <f>AB123*'(Converions)'!$D$13</f>
        <v>262.32307200000002</v>
      </c>
      <c r="N123" s="83">
        <v>88</v>
      </c>
      <c r="O123" s="84">
        <f t="shared" si="18"/>
        <v>9</v>
      </c>
      <c r="P123" s="84" t="str">
        <f t="shared" si="21"/>
        <v>-</v>
      </c>
      <c r="Q123" s="89" t="str">
        <f t="shared" si="22"/>
        <v>-</v>
      </c>
      <c r="R123" s="83">
        <v>37421</v>
      </c>
      <c r="S123" s="83">
        <v>8887</v>
      </c>
      <c r="T123" s="83">
        <v>1283</v>
      </c>
      <c r="U123" s="83">
        <v>2</v>
      </c>
      <c r="V123" s="83">
        <v>2</v>
      </c>
      <c r="W123" s="83">
        <v>1</v>
      </c>
      <c r="X123" s="83">
        <v>528</v>
      </c>
      <c r="Y123" s="83">
        <v>155</v>
      </c>
      <c r="Z123" s="83">
        <v>240</v>
      </c>
      <c r="AA123" s="83">
        <v>201</v>
      </c>
      <c r="AB123" s="83">
        <v>163</v>
      </c>
      <c r="AC123" s="70"/>
      <c r="AD123" s="70"/>
      <c r="AE123" s="70"/>
      <c r="AF123" s="70"/>
      <c r="AG123" s="70"/>
      <c r="AH123" s="70"/>
      <c r="AI123" s="70"/>
      <c r="AJ123" s="70"/>
    </row>
    <row r="124" spans="1:36" x14ac:dyDescent="0.25">
      <c r="A124" s="158"/>
      <c r="B124" s="66" t="s">
        <v>154</v>
      </c>
      <c r="C124" s="83" t="s">
        <v>29</v>
      </c>
      <c r="D124" s="83">
        <v>2007</v>
      </c>
      <c r="E124" s="83">
        <v>2262</v>
      </c>
      <c r="F124" s="84">
        <f t="shared" si="17"/>
        <v>255</v>
      </c>
      <c r="G124" s="83">
        <v>25</v>
      </c>
      <c r="H124" s="85">
        <v>32</v>
      </c>
      <c r="I124" s="111">
        <f>X124*'(Converions)'!$D$13</f>
        <v>849.73363200000006</v>
      </c>
      <c r="J124" s="111">
        <f>Y124*'(Converions)'!$D$13</f>
        <v>249.44832000000002</v>
      </c>
      <c r="K124" s="111">
        <f>Z124*'(Converions)'!$D$13</f>
        <v>386.24256000000003</v>
      </c>
      <c r="L124" s="111">
        <f>AA124*'(Converions)'!$D$13</f>
        <v>323.47814400000004</v>
      </c>
      <c r="M124" s="111">
        <f>AB124*'(Converions)'!$D$13</f>
        <v>265.54176000000001</v>
      </c>
      <c r="N124" s="83">
        <v>88</v>
      </c>
      <c r="O124" s="84">
        <f t="shared" si="18"/>
        <v>9</v>
      </c>
      <c r="P124" s="84" t="str">
        <f t="shared" si="21"/>
        <v>-</v>
      </c>
      <c r="Q124" s="89" t="str">
        <f t="shared" si="22"/>
        <v>-</v>
      </c>
      <c r="R124" s="83">
        <v>38330</v>
      </c>
      <c r="S124" s="83">
        <v>8887</v>
      </c>
      <c r="T124" s="83">
        <v>1515</v>
      </c>
      <c r="U124" s="83">
        <v>2</v>
      </c>
      <c r="V124" s="83">
        <v>2</v>
      </c>
      <c r="W124" s="83">
        <v>1</v>
      </c>
      <c r="X124" s="83">
        <v>528</v>
      </c>
      <c r="Y124" s="83">
        <v>155</v>
      </c>
      <c r="Z124" s="83">
        <v>240</v>
      </c>
      <c r="AA124" s="83">
        <v>201</v>
      </c>
      <c r="AB124" s="83">
        <v>165</v>
      </c>
      <c r="AC124" s="70"/>
      <c r="AD124" s="70"/>
      <c r="AE124" s="70"/>
      <c r="AF124" s="70"/>
      <c r="AG124" s="70"/>
      <c r="AH124" s="70"/>
      <c r="AI124" s="70"/>
      <c r="AJ124" s="70"/>
    </row>
    <row r="125" spans="1:36" x14ac:dyDescent="0.25">
      <c r="A125" s="158"/>
      <c r="B125" s="66" t="s">
        <v>155</v>
      </c>
      <c r="C125" s="83" t="s">
        <v>29</v>
      </c>
      <c r="D125" s="83">
        <v>2010</v>
      </c>
      <c r="E125" s="83">
        <v>2262</v>
      </c>
      <c r="F125" s="84">
        <f t="shared" si="17"/>
        <v>252</v>
      </c>
      <c r="G125" s="83">
        <v>25</v>
      </c>
      <c r="H125" s="85">
        <v>48.5</v>
      </c>
      <c r="I125" s="111">
        <f>X125*'(Converions)'!$D$13</f>
        <v>849.73363200000006</v>
      </c>
      <c r="J125" s="111">
        <f>Y125*'(Converions)'!$D$13</f>
        <v>249.44832000000002</v>
      </c>
      <c r="K125" s="111">
        <f>Z125*'(Converions)'!$D$13</f>
        <v>386.24256000000003</v>
      </c>
      <c r="L125" s="111">
        <f>AA125*'(Converions)'!$D$13</f>
        <v>323.47814400000004</v>
      </c>
      <c r="M125" s="111">
        <f>AB125*'(Converions)'!$D$13</f>
        <v>265.54176000000001</v>
      </c>
      <c r="N125" s="83">
        <v>100</v>
      </c>
      <c r="O125" s="84">
        <f t="shared" ref="O125" si="23">IF(N125="","0",IF(N125=0,IF(P125="Value","0",ROUND(P125/125,0)),ROUND(N125*0.1,0)))</f>
        <v>10</v>
      </c>
      <c r="P125" s="84" t="str">
        <f t="shared" ref="P125" si="24">IF(C125="P","-","Value")</f>
        <v>-</v>
      </c>
      <c r="Q125" s="89" t="str">
        <f t="shared" ref="Q125" si="25">IF(C125="P","-","Value")</f>
        <v>-</v>
      </c>
      <c r="R125" s="83">
        <v>40824</v>
      </c>
      <c r="S125" s="83">
        <v>8887</v>
      </c>
      <c r="T125" s="83">
        <v>1425</v>
      </c>
      <c r="U125" s="83">
        <v>2</v>
      </c>
      <c r="V125" s="83">
        <v>2</v>
      </c>
      <c r="W125" s="83">
        <v>1</v>
      </c>
      <c r="X125" s="83">
        <v>528</v>
      </c>
      <c r="Y125" s="83">
        <v>155</v>
      </c>
      <c r="Z125" s="83">
        <v>240</v>
      </c>
      <c r="AA125" s="83">
        <v>201</v>
      </c>
      <c r="AB125" s="83">
        <v>165</v>
      </c>
      <c r="AC125" s="70"/>
      <c r="AD125" s="70"/>
      <c r="AE125" s="70"/>
      <c r="AF125" s="70"/>
      <c r="AG125" s="70"/>
      <c r="AH125" s="70"/>
      <c r="AI125" s="70"/>
      <c r="AJ125" s="70"/>
    </row>
    <row r="126" spans="1:36" x14ac:dyDescent="0.25">
      <c r="A126" s="158"/>
      <c r="B126" s="66" t="s">
        <v>156</v>
      </c>
      <c r="C126" s="83" t="s">
        <v>29</v>
      </c>
      <c r="D126" s="83">
        <v>2013</v>
      </c>
      <c r="E126" s="83">
        <v>2262</v>
      </c>
      <c r="F126" s="84">
        <f t="shared" si="17"/>
        <v>249</v>
      </c>
      <c r="G126" s="83">
        <v>25</v>
      </c>
      <c r="H126" s="85">
        <v>49.5</v>
      </c>
      <c r="I126" s="111">
        <f>X126*'(Converions)'!$D$13</f>
        <v>828.81216000000006</v>
      </c>
      <c r="J126" s="111">
        <f>Y126*'(Converions)'!$D$13</f>
        <v>249.44832000000002</v>
      </c>
      <c r="K126" s="111">
        <f>Z126*'(Converions)'!$D$13</f>
        <v>386.24256000000003</v>
      </c>
      <c r="L126" s="111">
        <f>AA126*'(Converions)'!$D$13</f>
        <v>323.47814400000004</v>
      </c>
      <c r="M126" s="111">
        <f>AB126*'(Converions)'!$D$13</f>
        <v>265.54176000000001</v>
      </c>
      <c r="N126" s="83">
        <v>100</v>
      </c>
      <c r="O126" s="84">
        <f t="shared" si="18"/>
        <v>10</v>
      </c>
      <c r="P126" s="84" t="str">
        <f t="shared" si="21"/>
        <v>-</v>
      </c>
      <c r="Q126" s="89" t="str">
        <f t="shared" si="22"/>
        <v>-</v>
      </c>
      <c r="R126" s="83">
        <v>38995</v>
      </c>
      <c r="S126" s="83">
        <v>8887</v>
      </c>
      <c r="T126" s="83">
        <v>971</v>
      </c>
      <c r="U126" s="83">
        <v>2</v>
      </c>
      <c r="V126" s="83">
        <v>2</v>
      </c>
      <c r="W126" s="83">
        <v>1</v>
      </c>
      <c r="X126" s="83">
        <v>515</v>
      </c>
      <c r="Y126" s="83">
        <v>155</v>
      </c>
      <c r="Z126" s="83">
        <v>240</v>
      </c>
      <c r="AA126" s="83">
        <v>201</v>
      </c>
      <c r="AB126" s="83">
        <v>165</v>
      </c>
      <c r="AC126" s="70"/>
      <c r="AD126" s="70"/>
      <c r="AE126" s="70"/>
      <c r="AF126" s="70"/>
      <c r="AG126" s="70"/>
      <c r="AH126" s="70"/>
      <c r="AI126" s="70"/>
      <c r="AJ126" s="70"/>
    </row>
    <row r="127" spans="1:36" x14ac:dyDescent="0.25">
      <c r="A127" s="158"/>
      <c r="B127" s="66" t="s">
        <v>157</v>
      </c>
      <c r="C127" s="83" t="s">
        <v>29</v>
      </c>
      <c r="D127" s="83">
        <v>2012</v>
      </c>
      <c r="E127" s="83">
        <v>2262</v>
      </c>
      <c r="F127" s="84">
        <f t="shared" si="17"/>
        <v>250</v>
      </c>
      <c r="G127" s="83">
        <v>25</v>
      </c>
      <c r="H127" s="85">
        <v>50.5</v>
      </c>
      <c r="I127" s="111">
        <f>X127*'(Converions)'!$D$13</f>
        <v>828.81216000000006</v>
      </c>
      <c r="J127" s="111">
        <f>Y127*'(Converions)'!$D$13</f>
        <v>249.44832000000002</v>
      </c>
      <c r="K127" s="111">
        <f>Z127*'(Converions)'!$D$13</f>
        <v>386.24256000000003</v>
      </c>
      <c r="L127" s="111">
        <f>AA127*'(Converions)'!$D$13</f>
        <v>323.47814400000004</v>
      </c>
      <c r="M127" s="111">
        <f>AB127*'(Converions)'!$D$13</f>
        <v>265.54176000000001</v>
      </c>
      <c r="N127" s="83">
        <v>100</v>
      </c>
      <c r="O127" s="84">
        <f t="shared" si="18"/>
        <v>10</v>
      </c>
      <c r="P127" s="84" t="str">
        <f t="shared" si="21"/>
        <v>-</v>
      </c>
      <c r="Q127" s="89" t="str">
        <f t="shared" si="22"/>
        <v>-</v>
      </c>
      <c r="R127" s="83">
        <v>41640</v>
      </c>
      <c r="S127" s="83">
        <v>8887</v>
      </c>
      <c r="T127" s="83">
        <v>1622</v>
      </c>
      <c r="U127" s="83">
        <v>2</v>
      </c>
      <c r="V127" s="83">
        <v>2</v>
      </c>
      <c r="W127" s="83">
        <v>1</v>
      </c>
      <c r="X127" s="83">
        <v>515</v>
      </c>
      <c r="Y127" s="83">
        <v>155</v>
      </c>
      <c r="Z127" s="83">
        <v>240</v>
      </c>
      <c r="AA127" s="83">
        <v>201</v>
      </c>
      <c r="AB127" s="83">
        <v>165</v>
      </c>
      <c r="AC127" s="70"/>
      <c r="AD127" s="70"/>
      <c r="AE127" s="70"/>
      <c r="AF127" s="70"/>
      <c r="AG127" s="70"/>
      <c r="AH127" s="70"/>
      <c r="AI127" s="70"/>
      <c r="AJ127" s="70"/>
    </row>
    <row r="128" spans="1:36" ht="15" customHeight="1" x14ac:dyDescent="0.25">
      <c r="A128" s="158"/>
      <c r="B128" s="66" t="s">
        <v>158</v>
      </c>
      <c r="C128" s="83" t="s">
        <v>29</v>
      </c>
      <c r="D128" s="83">
        <v>1984</v>
      </c>
      <c r="E128" s="83">
        <v>2005</v>
      </c>
      <c r="F128" s="84">
        <f t="shared" si="12"/>
        <v>21</v>
      </c>
      <c r="G128" s="83">
        <v>25</v>
      </c>
      <c r="H128" s="85">
        <v>9.5</v>
      </c>
      <c r="I128" s="111">
        <f>X128*'(Converions)'!$D$13</f>
        <v>498.89664000000005</v>
      </c>
      <c r="J128" s="111">
        <f>Y128*'(Converions)'!$D$13</f>
        <v>231.74553600000002</v>
      </c>
      <c r="K128" s="111">
        <f>Z128*'(Converions)'!$D$13</f>
        <v>323.47814400000004</v>
      </c>
      <c r="L128" s="111">
        <f>AA128*'(Converions)'!$D$13</f>
        <v>294.509952</v>
      </c>
      <c r="M128" s="111">
        <f>AB128*'(Converions)'!$D$13</f>
        <v>202.77734400000003</v>
      </c>
      <c r="N128" s="83">
        <v>39</v>
      </c>
      <c r="O128" s="84">
        <f t="shared" si="11"/>
        <v>4</v>
      </c>
      <c r="P128" s="84" t="str">
        <f>IF(C128="P","-","Value")</f>
        <v>-</v>
      </c>
      <c r="Q128" s="89" t="str">
        <f t="shared" si="10"/>
        <v>-</v>
      </c>
      <c r="R128" s="83">
        <v>16470</v>
      </c>
      <c r="S128" s="83">
        <v>3160</v>
      </c>
      <c r="T128" s="83">
        <v>1020</v>
      </c>
      <c r="U128" s="83">
        <v>2</v>
      </c>
      <c r="V128" s="83">
        <v>2</v>
      </c>
      <c r="W128" s="83">
        <v>1</v>
      </c>
      <c r="X128" s="83">
        <v>310</v>
      </c>
      <c r="Y128" s="83">
        <v>144</v>
      </c>
      <c r="Z128" s="83">
        <v>201</v>
      </c>
      <c r="AA128" s="83">
        <v>183</v>
      </c>
      <c r="AB128" s="83">
        <v>126</v>
      </c>
      <c r="AC128" s="70"/>
      <c r="AD128" s="70"/>
      <c r="AE128" s="70"/>
      <c r="AF128" s="70"/>
      <c r="AG128" s="70"/>
      <c r="AH128" s="70"/>
      <c r="AI128" s="70"/>
      <c r="AJ128" s="70"/>
    </row>
    <row r="129" spans="1:36" x14ac:dyDescent="0.25">
      <c r="A129" s="158"/>
      <c r="B129" s="66" t="s">
        <v>159</v>
      </c>
      <c r="C129" s="83" t="s">
        <v>29</v>
      </c>
      <c r="D129" s="83">
        <v>1996</v>
      </c>
      <c r="E129" s="83">
        <v>2009</v>
      </c>
      <c r="F129" s="84">
        <f t="shared" si="12"/>
        <v>13</v>
      </c>
      <c r="G129" s="83">
        <v>25</v>
      </c>
      <c r="H129" s="85">
        <v>10</v>
      </c>
      <c r="I129" s="111">
        <f>X129*'(Converions)'!$D$13</f>
        <v>543.95827200000008</v>
      </c>
      <c r="J129" s="111">
        <f>Y129*'(Converions)'!$D$13</f>
        <v>231.74553600000002</v>
      </c>
      <c r="K129" s="111">
        <f>Z129*'(Converions)'!$D$13</f>
        <v>323.47814400000004</v>
      </c>
      <c r="L129" s="111">
        <f>AA129*'(Converions)'!$D$13</f>
        <v>294.509952</v>
      </c>
      <c r="M129" s="111">
        <f>AB129*'(Converions)'!$D$13</f>
        <v>202.77734400000003</v>
      </c>
      <c r="N129" s="83">
        <v>39</v>
      </c>
      <c r="O129" s="84">
        <f t="shared" si="11"/>
        <v>4</v>
      </c>
      <c r="P129" s="84" t="str">
        <f t="shared" si="14"/>
        <v>-</v>
      </c>
      <c r="Q129" s="89" t="str">
        <f t="shared" si="10"/>
        <v>-</v>
      </c>
      <c r="R129" s="83">
        <v>16470</v>
      </c>
      <c r="S129" s="83">
        <v>3160</v>
      </c>
      <c r="T129" s="83">
        <v>925</v>
      </c>
      <c r="U129" s="83">
        <v>2</v>
      </c>
      <c r="V129" s="83">
        <v>2</v>
      </c>
      <c r="W129" s="83">
        <v>1</v>
      </c>
      <c r="X129" s="83">
        <v>338</v>
      </c>
      <c r="Y129" s="83">
        <v>144</v>
      </c>
      <c r="Z129" s="83">
        <v>201</v>
      </c>
      <c r="AA129" s="83">
        <v>183</v>
      </c>
      <c r="AB129" s="83">
        <v>126</v>
      </c>
      <c r="AC129" s="70"/>
      <c r="AD129" s="70"/>
      <c r="AE129" s="70"/>
      <c r="AF129" s="70"/>
      <c r="AG129" s="70"/>
      <c r="AH129" s="70"/>
      <c r="AI129" s="70"/>
      <c r="AJ129" s="70"/>
    </row>
    <row r="130" spans="1:36" x14ac:dyDescent="0.25">
      <c r="A130" s="158"/>
      <c r="B130" s="66" t="s">
        <v>160</v>
      </c>
      <c r="C130" s="83" t="s">
        <v>29</v>
      </c>
      <c r="D130" s="83">
        <v>1989</v>
      </c>
      <c r="E130" s="83">
        <v>1996</v>
      </c>
      <c r="F130" s="84">
        <f t="shared" si="12"/>
        <v>7</v>
      </c>
      <c r="G130" s="83">
        <v>25</v>
      </c>
      <c r="H130" s="85">
        <v>15</v>
      </c>
      <c r="I130" s="111">
        <f>X130*'(Converions)'!$D$13</f>
        <v>531.08352000000002</v>
      </c>
      <c r="J130" s="111">
        <f>Y130*'(Converions)'!$D$13</f>
        <v>238.18291200000002</v>
      </c>
      <c r="K130" s="111">
        <f>Z130*'(Converions)'!$D$13</f>
        <v>329.91552000000001</v>
      </c>
      <c r="L130" s="111">
        <f>AA130*'(Converions)'!$D$13</f>
        <v>294.509952</v>
      </c>
      <c r="M130" s="111">
        <f>AB130*'(Converions)'!$D$13</f>
        <v>212.43340800000001</v>
      </c>
      <c r="N130" s="83">
        <v>50</v>
      </c>
      <c r="O130" s="84">
        <f t="shared" si="11"/>
        <v>5</v>
      </c>
      <c r="P130" s="84" t="str">
        <f t="shared" si="14"/>
        <v>-</v>
      </c>
      <c r="Q130" s="89" t="str">
        <f t="shared" si="10"/>
        <v>-</v>
      </c>
      <c r="R130" s="83">
        <v>19500</v>
      </c>
      <c r="S130" s="83">
        <v>3160</v>
      </c>
      <c r="T130" s="83">
        <v>841</v>
      </c>
      <c r="U130" s="83">
        <v>2</v>
      </c>
      <c r="V130" s="83">
        <v>2</v>
      </c>
      <c r="W130" s="83">
        <v>1</v>
      </c>
      <c r="X130" s="83">
        <v>330</v>
      </c>
      <c r="Y130" s="83">
        <v>148</v>
      </c>
      <c r="Z130" s="83">
        <v>205</v>
      </c>
      <c r="AA130" s="83">
        <v>183</v>
      </c>
      <c r="AB130" s="83">
        <v>132</v>
      </c>
      <c r="AC130" s="70"/>
      <c r="AD130" s="70"/>
      <c r="AE130" s="70"/>
      <c r="AF130" s="70"/>
      <c r="AG130" s="70"/>
      <c r="AH130" s="70"/>
      <c r="AI130" s="70"/>
      <c r="AJ130" s="70"/>
    </row>
    <row r="131" spans="1:36" x14ac:dyDescent="0.25">
      <c r="A131" s="158"/>
      <c r="B131" s="66" t="s">
        <v>161</v>
      </c>
      <c r="C131" s="83" t="s">
        <v>29</v>
      </c>
      <c r="D131" s="83">
        <v>1996</v>
      </c>
      <c r="E131" s="83">
        <v>2009</v>
      </c>
      <c r="F131" s="84">
        <f t="shared" si="12"/>
        <v>13</v>
      </c>
      <c r="G131" s="83">
        <v>25</v>
      </c>
      <c r="H131" s="85">
        <v>15</v>
      </c>
      <c r="I131" s="111">
        <f>X131*'(Converions)'!$D$13</f>
        <v>531.08352000000002</v>
      </c>
      <c r="J131" s="111">
        <f>Y131*'(Converions)'!$D$13</f>
        <v>238.18291200000002</v>
      </c>
      <c r="K131" s="111">
        <f>Z131*'(Converions)'!$D$13</f>
        <v>329.91552000000001</v>
      </c>
      <c r="L131" s="111">
        <f>AA131*'(Converions)'!$D$13</f>
        <v>294.509952</v>
      </c>
      <c r="M131" s="111">
        <f>AB131*'(Converions)'!$D$13</f>
        <v>212.43340800000001</v>
      </c>
      <c r="N131" s="83">
        <v>50</v>
      </c>
      <c r="O131" s="84">
        <f t="shared" si="11"/>
        <v>5</v>
      </c>
      <c r="P131" s="84" t="str">
        <f t="shared" si="14"/>
        <v>-</v>
      </c>
      <c r="Q131" s="89" t="str">
        <f t="shared" si="10"/>
        <v>-</v>
      </c>
      <c r="R131" s="83">
        <v>19500</v>
      </c>
      <c r="S131" s="83">
        <v>3160</v>
      </c>
      <c r="T131" s="83">
        <v>841</v>
      </c>
      <c r="U131" s="83">
        <v>2</v>
      </c>
      <c r="V131" s="83">
        <v>2</v>
      </c>
      <c r="W131" s="83">
        <v>1</v>
      </c>
      <c r="X131" s="83">
        <v>330</v>
      </c>
      <c r="Y131" s="83">
        <v>148</v>
      </c>
      <c r="Z131" s="83">
        <v>205</v>
      </c>
      <c r="AA131" s="83">
        <v>183</v>
      </c>
      <c r="AB131" s="83">
        <v>132</v>
      </c>
      <c r="AC131" s="70"/>
      <c r="AD131" s="70"/>
      <c r="AE131" s="70"/>
      <c r="AF131" s="70"/>
      <c r="AG131" s="70"/>
      <c r="AH131" s="70"/>
      <c r="AI131" s="70"/>
      <c r="AJ131" s="70"/>
    </row>
    <row r="132" spans="1:36" x14ac:dyDescent="0.25">
      <c r="A132" s="158"/>
      <c r="B132" s="66" t="s">
        <v>162</v>
      </c>
      <c r="C132" s="83" t="s">
        <v>29</v>
      </c>
      <c r="D132" s="83">
        <v>2000</v>
      </c>
      <c r="E132" s="83">
        <v>2016</v>
      </c>
      <c r="F132" s="84">
        <f t="shared" si="12"/>
        <v>16</v>
      </c>
      <c r="G132" s="83">
        <v>25</v>
      </c>
      <c r="H132" s="85">
        <v>24</v>
      </c>
      <c r="I132" s="111">
        <f>X132*'(Converions)'!$D$13</f>
        <v>666.268416</v>
      </c>
      <c r="J132" s="111">
        <f>Y132*'(Converions)'!$D$13</f>
        <v>241.40160000000003</v>
      </c>
      <c r="K132" s="111">
        <f>Z132*'(Converions)'!$D$13</f>
        <v>360.49305600000002</v>
      </c>
      <c r="L132" s="111">
        <f>AA132*'(Converions)'!$D$13</f>
        <v>321.86880000000002</v>
      </c>
      <c r="M132" s="111">
        <f>AB132*'(Converions)'!$D$13</f>
        <v>222.089472</v>
      </c>
      <c r="N132" s="83">
        <v>78</v>
      </c>
      <c r="O132" s="84">
        <f t="shared" si="11"/>
        <v>8</v>
      </c>
      <c r="P132" s="84" t="str">
        <f t="shared" si="14"/>
        <v>-</v>
      </c>
      <c r="Q132" s="89" t="str">
        <f t="shared" si="10"/>
        <v>-</v>
      </c>
      <c r="R132" s="83">
        <v>29260</v>
      </c>
      <c r="S132" s="83">
        <v>6526</v>
      </c>
      <c r="T132" s="83">
        <v>1362</v>
      </c>
      <c r="U132" s="83">
        <v>2</v>
      </c>
      <c r="V132" s="83">
        <v>4</v>
      </c>
      <c r="W132" s="83">
        <v>1</v>
      </c>
      <c r="X132" s="83">
        <v>414</v>
      </c>
      <c r="Y132" s="83">
        <v>150</v>
      </c>
      <c r="Z132" s="83">
        <v>224</v>
      </c>
      <c r="AA132" s="83">
        <v>200</v>
      </c>
      <c r="AB132" s="83">
        <v>138</v>
      </c>
      <c r="AC132" s="70"/>
      <c r="AD132" s="70"/>
      <c r="AE132" s="70"/>
      <c r="AF132" s="70"/>
      <c r="AG132" s="70"/>
      <c r="AH132" s="70"/>
      <c r="AI132" s="70"/>
      <c r="AJ132" s="70"/>
    </row>
    <row r="133" spans="1:36" ht="15" customHeight="1" x14ac:dyDescent="0.25">
      <c r="A133" s="158" t="s">
        <v>163</v>
      </c>
      <c r="B133" s="66" t="s">
        <v>164</v>
      </c>
      <c r="C133" s="83" t="s">
        <v>29</v>
      </c>
      <c r="D133" s="83">
        <v>1989</v>
      </c>
      <c r="E133" s="83">
        <v>2020</v>
      </c>
      <c r="F133" s="84">
        <f t="shared" si="12"/>
        <v>31</v>
      </c>
      <c r="G133" s="83">
        <v>18</v>
      </c>
      <c r="H133" s="85">
        <v>14.6</v>
      </c>
      <c r="I133" s="111">
        <f>X133*'(Converions)'!$D$13</f>
        <v>828.81216000000006</v>
      </c>
      <c r="J133" s="111">
        <f>Y133*'(Converions)'!$D$13</f>
        <v>241.40160000000003</v>
      </c>
      <c r="K133" s="111">
        <f>Z133*'(Converions)'!$D$13</f>
        <v>389.46124800000001</v>
      </c>
      <c r="L133" s="111">
        <f>AA133*'(Converions)'!$D$13</f>
        <v>366.930432</v>
      </c>
      <c r="M133" s="111">
        <f>AB133*'(Converions)'!$D$13</f>
        <v>217.26144000000002</v>
      </c>
      <c r="N133" s="83">
        <v>37</v>
      </c>
      <c r="O133" s="84">
        <f t="shared" si="11"/>
        <v>4</v>
      </c>
      <c r="P133" s="84" t="str">
        <f t="shared" si="14"/>
        <v>-</v>
      </c>
      <c r="Q133" s="89" t="str">
        <f t="shared" si="10"/>
        <v>-</v>
      </c>
      <c r="R133" s="83">
        <v>41890</v>
      </c>
      <c r="S133" s="83">
        <v>6397</v>
      </c>
      <c r="T133" s="83">
        <v>1300</v>
      </c>
      <c r="U133" s="83">
        <v>2</v>
      </c>
      <c r="V133" s="83">
        <v>2</v>
      </c>
      <c r="W133" s="83">
        <v>1</v>
      </c>
      <c r="X133" s="83">
        <v>515</v>
      </c>
      <c r="Y133" s="83">
        <v>150</v>
      </c>
      <c r="Z133" s="83">
        <v>242</v>
      </c>
      <c r="AA133" s="83">
        <v>228</v>
      </c>
      <c r="AB133" s="83">
        <v>135</v>
      </c>
      <c r="AC133" s="70"/>
      <c r="AD133" s="70"/>
      <c r="AE133" s="70"/>
      <c r="AF133" s="70"/>
      <c r="AG133" s="70"/>
      <c r="AH133" s="70"/>
      <c r="AI133" s="70"/>
      <c r="AJ133" s="70"/>
    </row>
    <row r="134" spans="1:36" x14ac:dyDescent="0.25">
      <c r="A134" s="158"/>
      <c r="B134" s="66" t="s">
        <v>165</v>
      </c>
      <c r="C134" s="83" t="s">
        <v>29</v>
      </c>
      <c r="D134" s="83">
        <v>1989</v>
      </c>
      <c r="E134" s="83">
        <v>2020</v>
      </c>
      <c r="F134" s="84">
        <f t="shared" si="12"/>
        <v>31</v>
      </c>
      <c r="G134" s="83">
        <v>18</v>
      </c>
      <c r="H134" s="85">
        <v>17</v>
      </c>
      <c r="I134" s="111">
        <f>X134*'(Converions)'!$D$13</f>
        <v>828.81216000000006</v>
      </c>
      <c r="J134" s="111">
        <f>Y134*'(Converions)'!$D$13</f>
        <v>241.40160000000003</v>
      </c>
      <c r="K134" s="111">
        <f>Z134*'(Converions)'!$D$13</f>
        <v>389.46124800000001</v>
      </c>
      <c r="L134" s="111">
        <f>AA134*'(Converions)'!$D$13</f>
        <v>378.19584000000003</v>
      </c>
      <c r="M134" s="111">
        <f>AB134*'(Converions)'!$D$13</f>
        <v>228.52684800000003</v>
      </c>
      <c r="N134" s="83">
        <v>44</v>
      </c>
      <c r="O134" s="84">
        <f t="shared" si="11"/>
        <v>4</v>
      </c>
      <c r="P134" s="84" t="str">
        <f t="shared" si="14"/>
        <v>-</v>
      </c>
      <c r="Q134" s="89" t="str">
        <f t="shared" si="10"/>
        <v>-</v>
      </c>
      <c r="R134" s="83">
        <v>44310</v>
      </c>
      <c r="S134" s="83">
        <v>6397</v>
      </c>
      <c r="T134" s="83">
        <v>1250</v>
      </c>
      <c r="U134" s="83">
        <v>2</v>
      </c>
      <c r="V134" s="83">
        <v>2</v>
      </c>
      <c r="W134" s="83">
        <v>1</v>
      </c>
      <c r="X134" s="83">
        <v>515</v>
      </c>
      <c r="Y134" s="83">
        <v>150</v>
      </c>
      <c r="Z134" s="83">
        <v>242</v>
      </c>
      <c r="AA134" s="83">
        <v>235</v>
      </c>
      <c r="AB134" s="83">
        <v>142</v>
      </c>
      <c r="AC134" s="70"/>
      <c r="AD134" s="70"/>
      <c r="AE134" s="70"/>
      <c r="AF134" s="70"/>
      <c r="AG134" s="70"/>
      <c r="AH134" s="70"/>
      <c r="AI134" s="70"/>
      <c r="AJ134" s="70"/>
    </row>
    <row r="135" spans="1:36" x14ac:dyDescent="0.25">
      <c r="A135" s="158"/>
      <c r="B135" s="66" t="s">
        <v>517</v>
      </c>
      <c r="C135" s="83" t="s">
        <v>29</v>
      </c>
      <c r="D135" s="83">
        <v>1996</v>
      </c>
      <c r="E135" s="83">
        <v>2020</v>
      </c>
      <c r="F135" s="84">
        <f t="shared" si="12"/>
        <v>24</v>
      </c>
      <c r="G135" s="83">
        <v>18</v>
      </c>
      <c r="H135" s="85">
        <v>15</v>
      </c>
      <c r="I135" s="111">
        <f>X135*'(Converions)'!$D$13</f>
        <v>828.81216000000006</v>
      </c>
      <c r="J135" s="111">
        <f>Y135*'(Converions)'!$D$13</f>
        <v>241.40160000000003</v>
      </c>
      <c r="K135" s="111">
        <f>Z135*'(Converions)'!$D$13</f>
        <v>389.46124800000001</v>
      </c>
      <c r="L135" s="111">
        <f>AA135*'(Converions)'!$D$13</f>
        <v>378.19584000000003</v>
      </c>
      <c r="M135" s="111">
        <f>AB135*'(Converions)'!$D$13</f>
        <v>234.964224</v>
      </c>
      <c r="N135" s="83">
        <v>50</v>
      </c>
      <c r="O135" s="84">
        <f t="shared" si="11"/>
        <v>5</v>
      </c>
      <c r="P135" s="84" t="str">
        <f t="shared" si="14"/>
        <v>-</v>
      </c>
      <c r="Q135" s="89" t="str">
        <f t="shared" si="10"/>
        <v>-</v>
      </c>
      <c r="R135" s="83">
        <v>20990</v>
      </c>
      <c r="S135" s="83">
        <v>5146</v>
      </c>
      <c r="T135" s="83">
        <v>1550</v>
      </c>
      <c r="U135" s="83">
        <v>2</v>
      </c>
      <c r="V135" s="83">
        <v>2</v>
      </c>
      <c r="W135" s="83">
        <v>1</v>
      </c>
      <c r="X135" s="83">
        <v>515</v>
      </c>
      <c r="Y135" s="83">
        <v>150</v>
      </c>
      <c r="Z135" s="83">
        <v>242</v>
      </c>
      <c r="AA135" s="83">
        <v>235</v>
      </c>
      <c r="AB135" s="83">
        <v>146</v>
      </c>
      <c r="AC135" s="70"/>
      <c r="AD135" s="70"/>
      <c r="AE135" s="70"/>
      <c r="AF135" s="70"/>
      <c r="AG135" s="70"/>
      <c r="AH135" s="70"/>
      <c r="AI135" s="70"/>
      <c r="AJ135" s="70"/>
    </row>
    <row r="136" spans="1:36" x14ac:dyDescent="0.25">
      <c r="A136" s="158"/>
      <c r="B136" s="66" t="s">
        <v>515</v>
      </c>
      <c r="C136" s="83" t="s">
        <v>29</v>
      </c>
      <c r="D136" s="83">
        <v>1998</v>
      </c>
      <c r="E136" s="83">
        <v>2020</v>
      </c>
      <c r="F136" s="84">
        <f t="shared" si="12"/>
        <v>22</v>
      </c>
      <c r="G136" s="83">
        <v>18</v>
      </c>
      <c r="H136" s="85">
        <v>16</v>
      </c>
      <c r="I136" s="111">
        <f>X136*'(Converions)'!$D$13</f>
        <v>828.81216000000006</v>
      </c>
      <c r="J136" s="111">
        <f>Y136*'(Converions)'!$D$13</f>
        <v>241.40160000000003</v>
      </c>
      <c r="K136" s="111">
        <f>Z136*'(Converions)'!$D$13</f>
        <v>389.46124800000001</v>
      </c>
      <c r="L136" s="111">
        <f>AA136*'(Converions)'!$D$13</f>
        <v>378.19584000000003</v>
      </c>
      <c r="M136" s="111">
        <f>AB136*'(Converions)'!$D$13</f>
        <v>234.964224</v>
      </c>
      <c r="N136" s="83">
        <v>50</v>
      </c>
      <c r="O136" s="84">
        <f t="shared" si="11"/>
        <v>5</v>
      </c>
      <c r="P136" s="84" t="str">
        <f t="shared" si="14"/>
        <v>-</v>
      </c>
      <c r="Q136" s="89" t="str">
        <f t="shared" si="10"/>
        <v>-</v>
      </c>
      <c r="R136" s="83">
        <v>22000</v>
      </c>
      <c r="S136" s="83">
        <v>6396</v>
      </c>
      <c r="T136" s="83">
        <v>1550</v>
      </c>
      <c r="U136" s="83">
        <v>2</v>
      </c>
      <c r="V136" s="83">
        <v>2</v>
      </c>
      <c r="W136" s="83">
        <v>1</v>
      </c>
      <c r="X136" s="83">
        <v>515</v>
      </c>
      <c r="Y136" s="83">
        <v>150</v>
      </c>
      <c r="Z136" s="83">
        <v>242</v>
      </c>
      <c r="AA136" s="83">
        <v>235</v>
      </c>
      <c r="AB136" s="83">
        <v>146</v>
      </c>
      <c r="AC136" s="70"/>
      <c r="AD136" s="70"/>
      <c r="AE136" s="70"/>
      <c r="AF136" s="70"/>
      <c r="AG136" s="70"/>
      <c r="AH136" s="70"/>
      <c r="AI136" s="70"/>
      <c r="AJ136" s="70"/>
    </row>
    <row r="137" spans="1:36" x14ac:dyDescent="0.25">
      <c r="A137" s="158"/>
      <c r="B137" s="66" t="s">
        <v>516</v>
      </c>
      <c r="C137" s="83" t="s">
        <v>29</v>
      </c>
      <c r="D137" s="83">
        <v>2002</v>
      </c>
      <c r="E137" s="83">
        <v>2020</v>
      </c>
      <c r="F137" s="84">
        <f t="shared" si="12"/>
        <v>18</v>
      </c>
      <c r="G137" s="83">
        <v>18</v>
      </c>
      <c r="H137" s="85">
        <v>17</v>
      </c>
      <c r="I137" s="111">
        <f>X137*'(Converions)'!$D$13</f>
        <v>828.81216000000006</v>
      </c>
      <c r="J137" s="111">
        <f>Y137*'(Converions)'!$D$13</f>
        <v>241.40160000000003</v>
      </c>
      <c r="K137" s="111">
        <f>Z137*'(Converions)'!$D$13</f>
        <v>389.46124800000001</v>
      </c>
      <c r="L137" s="111">
        <f>AA137*'(Converions)'!$D$13</f>
        <v>378.19584000000003</v>
      </c>
      <c r="M137" s="111">
        <f>AB137*'(Converions)'!$D$13</f>
        <v>234.964224</v>
      </c>
      <c r="N137" s="83">
        <v>50</v>
      </c>
      <c r="O137" s="84">
        <f t="shared" si="11"/>
        <v>5</v>
      </c>
      <c r="P137" s="84" t="str">
        <f t="shared" si="14"/>
        <v>-</v>
      </c>
      <c r="Q137" s="89" t="str">
        <f t="shared" si="10"/>
        <v>-</v>
      </c>
      <c r="R137" s="83">
        <v>24100</v>
      </c>
      <c r="S137" s="83">
        <v>7438</v>
      </c>
      <c r="T137" s="83">
        <v>2000</v>
      </c>
      <c r="U137" s="83">
        <v>2</v>
      </c>
      <c r="V137" s="83">
        <v>2</v>
      </c>
      <c r="W137" s="83">
        <v>1</v>
      </c>
      <c r="X137" s="83">
        <v>515</v>
      </c>
      <c r="Y137" s="83">
        <v>150</v>
      </c>
      <c r="Z137" s="83">
        <v>242</v>
      </c>
      <c r="AA137" s="83">
        <v>235</v>
      </c>
      <c r="AB137" s="83">
        <v>146</v>
      </c>
      <c r="AC137" s="70"/>
      <c r="AD137" s="70"/>
      <c r="AE137" s="70"/>
      <c r="AF137" s="70"/>
      <c r="AG137" s="70"/>
      <c r="AH137" s="70"/>
      <c r="AI137" s="70"/>
      <c r="AJ137" s="70"/>
    </row>
    <row r="138" spans="1:36" x14ac:dyDescent="0.25">
      <c r="A138" s="158"/>
      <c r="B138" s="66" t="s">
        <v>166</v>
      </c>
      <c r="C138" s="83" t="s">
        <v>29</v>
      </c>
      <c r="D138" s="83">
        <v>2004</v>
      </c>
      <c r="E138" s="83">
        <v>2259</v>
      </c>
      <c r="F138" s="84">
        <f t="shared" si="12"/>
        <v>255</v>
      </c>
      <c r="G138" s="83">
        <v>25</v>
      </c>
      <c r="H138" s="85">
        <v>26.5</v>
      </c>
      <c r="I138" s="111">
        <f>X138*'(Converions)'!$D$13</f>
        <v>889.96723200000008</v>
      </c>
      <c r="J138" s="111">
        <f>Y138*'(Converions)'!$D$13</f>
        <v>241.40160000000003</v>
      </c>
      <c r="K138" s="111">
        <f>Z138*'(Converions)'!$D$13</f>
        <v>407.16403200000002</v>
      </c>
      <c r="L138" s="111">
        <f>AA138*'(Converions)'!$D$13</f>
        <v>418.42944</v>
      </c>
      <c r="M138" s="111">
        <f>AB138*'(Converions)'!$D$13</f>
        <v>257.49504000000002</v>
      </c>
      <c r="N138" s="83">
        <v>78</v>
      </c>
      <c r="O138" s="84">
        <f t="shared" si="11"/>
        <v>8</v>
      </c>
      <c r="P138" s="84" t="str">
        <f t="shared" si="14"/>
        <v>-</v>
      </c>
      <c r="Q138" s="89" t="str">
        <f t="shared" si="10"/>
        <v>-</v>
      </c>
      <c r="R138" s="83">
        <v>35990</v>
      </c>
      <c r="S138" s="83">
        <v>11628</v>
      </c>
      <c r="T138" s="83">
        <v>1800</v>
      </c>
      <c r="U138" s="83">
        <v>2</v>
      </c>
      <c r="V138" s="83">
        <v>4</v>
      </c>
      <c r="W138" s="83">
        <v>1</v>
      </c>
      <c r="X138" s="83">
        <v>553</v>
      </c>
      <c r="Y138" s="83">
        <v>150</v>
      </c>
      <c r="Z138" s="83">
        <v>253</v>
      </c>
      <c r="AA138" s="83">
        <v>260</v>
      </c>
      <c r="AB138" s="83">
        <v>160</v>
      </c>
      <c r="AC138" s="70"/>
      <c r="AD138" s="70"/>
      <c r="AE138" s="70"/>
      <c r="AF138" s="70"/>
      <c r="AG138" s="70"/>
      <c r="AH138" s="70"/>
      <c r="AI138" s="70"/>
      <c r="AJ138" s="70"/>
    </row>
    <row r="139" spans="1:36" x14ac:dyDescent="0.25">
      <c r="A139" s="158"/>
      <c r="B139" s="66" t="s">
        <v>167</v>
      </c>
      <c r="C139" s="83" t="s">
        <v>29</v>
      </c>
      <c r="D139" s="83">
        <v>2006</v>
      </c>
      <c r="E139" s="83">
        <v>2256</v>
      </c>
      <c r="F139" s="84">
        <f t="shared" si="12"/>
        <v>250</v>
      </c>
      <c r="G139" s="83">
        <v>25</v>
      </c>
      <c r="H139" s="85">
        <v>27</v>
      </c>
      <c r="I139" s="111">
        <f>X139*'(Converions)'!$D$13</f>
        <v>889.96723200000008</v>
      </c>
      <c r="J139" s="111">
        <f>Y139*'(Converions)'!$D$13</f>
        <v>241.40160000000003</v>
      </c>
      <c r="K139" s="111">
        <f>Z139*'(Converions)'!$D$13</f>
        <v>407.16403200000002</v>
      </c>
      <c r="L139" s="111">
        <f>AA139*'(Converions)'!$D$13</f>
        <v>418.42944</v>
      </c>
      <c r="M139" s="111">
        <f>AB139*'(Converions)'!$D$13</f>
        <v>257.49504000000002</v>
      </c>
      <c r="N139" s="83">
        <v>78</v>
      </c>
      <c r="O139" s="84">
        <f t="shared" ref="O139:O140" si="26">IF(N139="","0",IF(N139=0,IF(P139="Value","0",ROUND(P139/125,0)),ROUND(N139*0.1,0)))</f>
        <v>8</v>
      </c>
      <c r="P139" s="84" t="str">
        <f t="shared" ref="P139:P140" si="27">IF(C139="P","-","Value")</f>
        <v>-</v>
      </c>
      <c r="Q139" s="89" t="str">
        <f t="shared" ref="Q139:Q140" si="28">IF(C139="P","-","Value")</f>
        <v>-</v>
      </c>
      <c r="R139" s="83">
        <v>37200</v>
      </c>
      <c r="S139" s="83">
        <v>11628</v>
      </c>
      <c r="T139" s="83">
        <v>2100</v>
      </c>
      <c r="U139" s="83">
        <v>2</v>
      </c>
      <c r="V139" s="83">
        <v>4</v>
      </c>
      <c r="W139" s="83">
        <v>1</v>
      </c>
      <c r="X139" s="83">
        <v>553</v>
      </c>
      <c r="Y139" s="83">
        <v>150</v>
      </c>
      <c r="Z139" s="83">
        <v>253</v>
      </c>
      <c r="AA139" s="83">
        <v>260</v>
      </c>
      <c r="AB139" s="83">
        <v>160</v>
      </c>
      <c r="AC139" s="70"/>
      <c r="AD139" s="70"/>
      <c r="AE139" s="70"/>
      <c r="AF139" s="70"/>
      <c r="AG139" s="70"/>
      <c r="AH139" s="70"/>
      <c r="AI139" s="70"/>
      <c r="AJ139" s="70"/>
    </row>
    <row r="140" spans="1:36" x14ac:dyDescent="0.25">
      <c r="A140" s="158"/>
      <c r="B140" s="66" t="s">
        <v>168</v>
      </c>
      <c r="C140" s="83" t="s">
        <v>29</v>
      </c>
      <c r="D140" s="83">
        <v>2007</v>
      </c>
      <c r="E140" s="83">
        <v>2256</v>
      </c>
      <c r="F140" s="84">
        <f t="shared" si="12"/>
        <v>249</v>
      </c>
      <c r="G140" s="83">
        <v>25</v>
      </c>
      <c r="H140" s="85">
        <v>27.5</v>
      </c>
      <c r="I140" s="111">
        <f>X140*'(Converions)'!$D$13</f>
        <v>889.96723200000008</v>
      </c>
      <c r="J140" s="111">
        <f>Y140*'(Converions)'!$D$13</f>
        <v>241.40160000000003</v>
      </c>
      <c r="K140" s="111">
        <f>Z140*'(Converions)'!$D$13</f>
        <v>407.16403200000002</v>
      </c>
      <c r="L140" s="111">
        <f>AA140*'(Converions)'!$D$13</f>
        <v>418.42944</v>
      </c>
      <c r="M140" s="111">
        <f>AB140*'(Converions)'!$D$13</f>
        <v>257.49504000000002</v>
      </c>
      <c r="N140" s="83">
        <v>78</v>
      </c>
      <c r="O140" s="84">
        <f t="shared" si="26"/>
        <v>8</v>
      </c>
      <c r="P140" s="84" t="str">
        <f t="shared" si="27"/>
        <v>-</v>
      </c>
      <c r="Q140" s="89" t="str">
        <f t="shared" si="28"/>
        <v>-</v>
      </c>
      <c r="R140" s="83">
        <v>38600</v>
      </c>
      <c r="S140" s="83">
        <v>11628</v>
      </c>
      <c r="T140" s="83">
        <v>2102</v>
      </c>
      <c r="U140" s="83">
        <v>2</v>
      </c>
      <c r="V140" s="83">
        <v>4</v>
      </c>
      <c r="W140" s="83">
        <v>1</v>
      </c>
      <c r="X140" s="83">
        <v>553</v>
      </c>
      <c r="Y140" s="83">
        <v>150</v>
      </c>
      <c r="Z140" s="83">
        <v>253</v>
      </c>
      <c r="AA140" s="83">
        <v>260</v>
      </c>
      <c r="AB140" s="83">
        <v>160</v>
      </c>
      <c r="AC140" s="70"/>
      <c r="AD140" s="70"/>
      <c r="AE140" s="70"/>
      <c r="AF140" s="70"/>
      <c r="AG140" s="70"/>
      <c r="AH140" s="70"/>
      <c r="AI140" s="70"/>
      <c r="AJ140" s="70"/>
    </row>
    <row r="141" spans="1:36" x14ac:dyDescent="0.25">
      <c r="A141" s="158"/>
      <c r="B141" s="66" t="s">
        <v>169</v>
      </c>
      <c r="C141" s="83" t="s">
        <v>29</v>
      </c>
      <c r="D141" s="83">
        <v>2006</v>
      </c>
      <c r="E141" s="83">
        <v>2259</v>
      </c>
      <c r="F141" s="84">
        <f t="shared" si="12"/>
        <v>253</v>
      </c>
      <c r="G141" s="83">
        <v>25</v>
      </c>
      <c r="H141" s="85">
        <v>28</v>
      </c>
      <c r="I141" s="111">
        <f>X141*'(Converions)'!$D$13</f>
        <v>889.96723200000008</v>
      </c>
      <c r="J141" s="111">
        <f>Y141*'(Converions)'!$D$13</f>
        <v>241.40160000000003</v>
      </c>
      <c r="K141" s="111">
        <f>Z141*'(Converions)'!$D$13</f>
        <v>407.16403200000002</v>
      </c>
      <c r="L141" s="111">
        <f>AA141*'(Converions)'!$D$13</f>
        <v>418.42944</v>
      </c>
      <c r="M141" s="111">
        <f>AB141*'(Converions)'!$D$13</f>
        <v>257.49504000000002</v>
      </c>
      <c r="N141" s="83">
        <v>86</v>
      </c>
      <c r="O141" s="84">
        <f t="shared" si="11"/>
        <v>9</v>
      </c>
      <c r="P141" s="84" t="str">
        <f t="shared" si="14"/>
        <v>-</v>
      </c>
      <c r="Q141" s="89" t="str">
        <f t="shared" si="10"/>
        <v>-</v>
      </c>
      <c r="R141" s="83">
        <v>38790</v>
      </c>
      <c r="S141" s="83">
        <v>11628</v>
      </c>
      <c r="T141" s="83">
        <v>1800</v>
      </c>
      <c r="U141" s="83">
        <v>2</v>
      </c>
      <c r="V141" s="83">
        <v>4</v>
      </c>
      <c r="W141" s="83">
        <v>1</v>
      </c>
      <c r="X141" s="83">
        <v>553</v>
      </c>
      <c r="Y141" s="83">
        <v>150</v>
      </c>
      <c r="Z141" s="83">
        <v>253</v>
      </c>
      <c r="AA141" s="83">
        <v>260</v>
      </c>
      <c r="AB141" s="83">
        <v>160</v>
      </c>
      <c r="AC141" s="70"/>
      <c r="AD141" s="70"/>
      <c r="AE141" s="70"/>
      <c r="AF141" s="70"/>
      <c r="AG141" s="70"/>
      <c r="AH141" s="70"/>
      <c r="AI141" s="70"/>
      <c r="AJ141" s="70"/>
    </row>
    <row r="142" spans="1:36" x14ac:dyDescent="0.25">
      <c r="A142" s="158"/>
      <c r="B142" s="66" t="s">
        <v>170</v>
      </c>
      <c r="C142" s="83" t="s">
        <v>29</v>
      </c>
      <c r="D142" s="83">
        <v>2006</v>
      </c>
      <c r="E142" s="83">
        <v>2259</v>
      </c>
      <c r="F142" s="84">
        <f t="shared" si="12"/>
        <v>253</v>
      </c>
      <c r="G142" s="83">
        <v>25</v>
      </c>
      <c r="H142" s="85">
        <v>29</v>
      </c>
      <c r="I142" s="111">
        <f>X142*'(Converions)'!$D$13</f>
        <v>889.96723200000008</v>
      </c>
      <c r="J142" s="111">
        <f>Y142*'(Converions)'!$D$13</f>
        <v>241.40160000000003</v>
      </c>
      <c r="K142" s="111">
        <f>Z142*'(Converions)'!$D$13</f>
        <v>407.16403200000002</v>
      </c>
      <c r="L142" s="111">
        <f>AA142*'(Converions)'!$D$13</f>
        <v>418.42944</v>
      </c>
      <c r="M142" s="111">
        <f>AB142*'(Converions)'!$D$13</f>
        <v>257.49504000000002</v>
      </c>
      <c r="N142" s="83">
        <v>86</v>
      </c>
      <c r="O142" s="84">
        <f t="shared" ref="O142:O143" si="29">IF(N142="","0",IF(N142=0,IF(P142="Value","0",ROUND(P142/125,0)),ROUND(N142*0.1,0)))</f>
        <v>9</v>
      </c>
      <c r="P142" s="84" t="str">
        <f t="shared" ref="P142:P143" si="30">IF(C142="P","-","Value")</f>
        <v>-</v>
      </c>
      <c r="Q142" s="89" t="str">
        <f t="shared" ref="Q142:Q143" si="31">IF(C142="P","-","Value")</f>
        <v>-</v>
      </c>
      <c r="R142" s="83">
        <v>37500</v>
      </c>
      <c r="S142" s="83">
        <v>11628</v>
      </c>
      <c r="T142" s="83">
        <v>2100</v>
      </c>
      <c r="U142" s="83">
        <v>2</v>
      </c>
      <c r="V142" s="83">
        <v>4</v>
      </c>
      <c r="W142" s="83">
        <v>1</v>
      </c>
      <c r="X142" s="83">
        <v>553</v>
      </c>
      <c r="Y142" s="83">
        <v>150</v>
      </c>
      <c r="Z142" s="83">
        <v>253</v>
      </c>
      <c r="AA142" s="83">
        <v>260</v>
      </c>
      <c r="AB142" s="83">
        <v>160</v>
      </c>
      <c r="AC142" s="70"/>
      <c r="AD142" s="70"/>
      <c r="AE142" s="70"/>
      <c r="AF142" s="70"/>
      <c r="AG142" s="70"/>
      <c r="AH142" s="70"/>
      <c r="AI142" s="70"/>
      <c r="AJ142" s="70"/>
    </row>
    <row r="143" spans="1:36" x14ac:dyDescent="0.25">
      <c r="A143" s="158"/>
      <c r="B143" s="66" t="s">
        <v>171</v>
      </c>
      <c r="C143" s="83" t="s">
        <v>29</v>
      </c>
      <c r="D143" s="83">
        <v>2011</v>
      </c>
      <c r="E143" s="83">
        <v>2259</v>
      </c>
      <c r="F143" s="84">
        <f t="shared" si="12"/>
        <v>248</v>
      </c>
      <c r="G143" s="83">
        <v>25</v>
      </c>
      <c r="H143" s="85">
        <v>30</v>
      </c>
      <c r="I143" s="111">
        <f>X143*'(Converions)'!$D$13</f>
        <v>889.96723200000008</v>
      </c>
      <c r="J143" s="111">
        <f>Y143*'(Converions)'!$D$13</f>
        <v>241.40160000000003</v>
      </c>
      <c r="K143" s="111">
        <f>Z143*'(Converions)'!$D$13</f>
        <v>407.16403200000002</v>
      </c>
      <c r="L143" s="111">
        <f>AA143*'(Converions)'!$D$13</f>
        <v>418.42944</v>
      </c>
      <c r="M143" s="111">
        <f>AB143*'(Converions)'!$D$13</f>
        <v>257.49504000000002</v>
      </c>
      <c r="N143" s="83">
        <v>86</v>
      </c>
      <c r="O143" s="84">
        <f t="shared" si="29"/>
        <v>9</v>
      </c>
      <c r="P143" s="84" t="str">
        <f t="shared" si="30"/>
        <v>-</v>
      </c>
      <c r="Q143" s="89" t="str">
        <f t="shared" si="31"/>
        <v>-</v>
      </c>
      <c r="R143" s="83">
        <v>38790</v>
      </c>
      <c r="S143" s="83">
        <v>11628</v>
      </c>
      <c r="T143" s="83">
        <v>2001</v>
      </c>
      <c r="U143" s="83">
        <v>2</v>
      </c>
      <c r="V143" s="83">
        <v>4</v>
      </c>
      <c r="W143" s="83">
        <v>1</v>
      </c>
      <c r="X143" s="83">
        <v>553</v>
      </c>
      <c r="Y143" s="83">
        <v>150</v>
      </c>
      <c r="Z143" s="83">
        <v>253</v>
      </c>
      <c r="AA143" s="83">
        <v>260</v>
      </c>
      <c r="AB143" s="83">
        <v>160</v>
      </c>
      <c r="AC143" s="70"/>
      <c r="AD143" s="70"/>
      <c r="AE143" s="70"/>
      <c r="AF143" s="70"/>
      <c r="AG143" s="70"/>
      <c r="AH143" s="70"/>
      <c r="AI143" s="70"/>
      <c r="AJ143" s="70"/>
    </row>
    <row r="144" spans="1:36" x14ac:dyDescent="0.25">
      <c r="A144" s="158"/>
      <c r="B144" s="66" t="s">
        <v>172</v>
      </c>
      <c r="C144" s="83" t="s">
        <v>29</v>
      </c>
      <c r="D144" s="83">
        <v>2005</v>
      </c>
      <c r="E144" s="83">
        <v>2259</v>
      </c>
      <c r="F144" s="84">
        <f t="shared" si="12"/>
        <v>254</v>
      </c>
      <c r="G144" s="83">
        <v>25</v>
      </c>
      <c r="H144" s="85">
        <v>32</v>
      </c>
      <c r="I144" s="111">
        <f>X144*'(Converions)'!$D$13</f>
        <v>889.96723200000008</v>
      </c>
      <c r="J144" s="111">
        <f>Y144*'(Converions)'!$D$13</f>
        <v>241.40160000000003</v>
      </c>
      <c r="K144" s="111">
        <f>Z144*'(Converions)'!$D$13</f>
        <v>407.16403200000002</v>
      </c>
      <c r="L144" s="111">
        <f>AA144*'(Converions)'!$D$13</f>
        <v>424.86681600000003</v>
      </c>
      <c r="M144" s="111">
        <f>AB144*'(Converions)'!$D$13</f>
        <v>276.80716800000005</v>
      </c>
      <c r="N144" s="83">
        <v>106</v>
      </c>
      <c r="O144" s="84">
        <f t="shared" si="11"/>
        <v>11</v>
      </c>
      <c r="P144" s="84" t="str">
        <f t="shared" si="14"/>
        <v>-</v>
      </c>
      <c r="Q144" s="89" t="str">
        <f t="shared" si="10"/>
        <v>-</v>
      </c>
      <c r="R144" s="83">
        <v>40370</v>
      </c>
      <c r="S144" s="83">
        <v>16156</v>
      </c>
      <c r="T144" s="83">
        <v>1800</v>
      </c>
      <c r="U144" s="83">
        <v>2</v>
      </c>
      <c r="V144" s="83">
        <v>4</v>
      </c>
      <c r="W144" s="83">
        <v>1</v>
      </c>
      <c r="X144" s="83">
        <v>553</v>
      </c>
      <c r="Y144" s="83">
        <v>150</v>
      </c>
      <c r="Z144" s="83">
        <v>253</v>
      </c>
      <c r="AA144" s="83">
        <v>264</v>
      </c>
      <c r="AB144" s="83">
        <v>172</v>
      </c>
      <c r="AC144" s="70"/>
      <c r="AD144" s="70"/>
      <c r="AE144" s="70"/>
      <c r="AF144" s="70"/>
      <c r="AG144" s="70"/>
      <c r="AH144" s="70"/>
      <c r="AI144" s="70"/>
      <c r="AJ144" s="70"/>
    </row>
    <row r="145" spans="1:36" x14ac:dyDescent="0.25">
      <c r="A145" s="158"/>
      <c r="B145" s="66" t="s">
        <v>173</v>
      </c>
      <c r="C145" s="83" t="s">
        <v>29</v>
      </c>
      <c r="D145" s="83">
        <v>2005</v>
      </c>
      <c r="E145" s="83">
        <v>2259</v>
      </c>
      <c r="F145" s="84">
        <f t="shared" ref="F145:F146" si="32">E145-D145</f>
        <v>254</v>
      </c>
      <c r="G145" s="83">
        <v>25</v>
      </c>
      <c r="H145" s="85">
        <v>32</v>
      </c>
      <c r="I145" s="111">
        <f>X145*'(Converions)'!$D$13</f>
        <v>889.96723200000008</v>
      </c>
      <c r="J145" s="111">
        <f>Y145*'(Converions)'!$D$13</f>
        <v>241.40160000000003</v>
      </c>
      <c r="K145" s="111">
        <f>Z145*'(Converions)'!$D$13</f>
        <v>407.16403200000002</v>
      </c>
      <c r="L145" s="111">
        <f>AA145*'(Converions)'!$D$13</f>
        <v>424.86681600000003</v>
      </c>
      <c r="M145" s="111">
        <f>AB145*'(Converions)'!$D$13</f>
        <v>276.80716800000005</v>
      </c>
      <c r="N145" s="83">
        <v>106</v>
      </c>
      <c r="O145" s="84">
        <f t="shared" si="11"/>
        <v>11</v>
      </c>
      <c r="P145" s="84" t="str">
        <f>IF(C145="P","-","Value")</f>
        <v>-</v>
      </c>
      <c r="Q145" s="89" t="str">
        <f t="shared" ref="Q145:Q149" si="33">IF(C145="P","-","Value")</f>
        <v>-</v>
      </c>
      <c r="R145" s="83">
        <v>50300</v>
      </c>
      <c r="S145" s="83">
        <v>16156</v>
      </c>
      <c r="T145" s="83">
        <v>2300</v>
      </c>
      <c r="U145" s="83">
        <v>2</v>
      </c>
      <c r="V145" s="83">
        <v>4</v>
      </c>
      <c r="W145" s="83">
        <v>1</v>
      </c>
      <c r="X145" s="83">
        <v>553</v>
      </c>
      <c r="Y145" s="83">
        <v>150</v>
      </c>
      <c r="Z145" s="83">
        <v>253</v>
      </c>
      <c r="AA145" s="83">
        <v>264</v>
      </c>
      <c r="AB145" s="83">
        <v>172</v>
      </c>
      <c r="AC145" s="70"/>
      <c r="AD145" s="70"/>
      <c r="AE145" s="70"/>
      <c r="AF145" s="70"/>
      <c r="AG145" s="70"/>
      <c r="AH145" s="70"/>
      <c r="AI145" s="70"/>
      <c r="AJ145" s="70"/>
    </row>
    <row r="146" spans="1:36" x14ac:dyDescent="0.25">
      <c r="A146" s="158"/>
      <c r="B146" s="66" t="s">
        <v>174</v>
      </c>
      <c r="C146" s="83" t="s">
        <v>29</v>
      </c>
      <c r="D146" s="83">
        <v>2005</v>
      </c>
      <c r="E146" s="83">
        <v>2259</v>
      </c>
      <c r="F146" s="84">
        <f t="shared" si="32"/>
        <v>254</v>
      </c>
      <c r="G146" s="83">
        <v>25</v>
      </c>
      <c r="H146" s="85">
        <v>32</v>
      </c>
      <c r="I146" s="111">
        <f>X146*'(Converions)'!$D$13</f>
        <v>889.96723200000008</v>
      </c>
      <c r="J146" s="111">
        <f>Y146*'(Converions)'!$D$13</f>
        <v>241.40160000000003</v>
      </c>
      <c r="K146" s="111">
        <f>Z146*'(Converions)'!$D$13</f>
        <v>407.16403200000002</v>
      </c>
      <c r="L146" s="111">
        <f>AA146*'(Converions)'!$D$13</f>
        <v>424.86681600000003</v>
      </c>
      <c r="M146" s="111">
        <f>AB146*'(Converions)'!$D$13</f>
        <v>276.80716800000005</v>
      </c>
      <c r="N146" s="83">
        <v>106</v>
      </c>
      <c r="O146" s="84">
        <f t="shared" si="11"/>
        <v>11</v>
      </c>
      <c r="P146" s="84" t="str">
        <f t="shared" ref="P146:P149" si="34">IF(C146="P","-","Value")</f>
        <v>-</v>
      </c>
      <c r="Q146" s="89" t="str">
        <f t="shared" si="33"/>
        <v>-</v>
      </c>
      <c r="R146" s="83">
        <v>51800</v>
      </c>
      <c r="S146" s="83">
        <v>16156</v>
      </c>
      <c r="T146" s="83">
        <v>2402</v>
      </c>
      <c r="U146" s="83">
        <v>2</v>
      </c>
      <c r="V146" s="83">
        <v>4</v>
      </c>
      <c r="W146" s="83">
        <v>1</v>
      </c>
      <c r="X146" s="83">
        <v>553</v>
      </c>
      <c r="Y146" s="83">
        <v>150</v>
      </c>
      <c r="Z146" s="83">
        <v>253</v>
      </c>
      <c r="AA146" s="83">
        <v>264</v>
      </c>
      <c r="AB146" s="83">
        <v>172</v>
      </c>
      <c r="AC146" s="70"/>
      <c r="AD146" s="70"/>
      <c r="AE146" s="70"/>
      <c r="AF146" s="70"/>
      <c r="AG146" s="70"/>
      <c r="AH146" s="70"/>
      <c r="AI146" s="70"/>
      <c r="AJ146" s="70"/>
    </row>
    <row r="147" spans="1:36" x14ac:dyDescent="0.25">
      <c r="A147" s="158"/>
      <c r="B147" s="66" t="s">
        <v>175</v>
      </c>
      <c r="C147" s="83" t="s">
        <v>29</v>
      </c>
      <c r="D147" s="83">
        <v>2005</v>
      </c>
      <c r="E147" s="83">
        <v>2259</v>
      </c>
      <c r="F147" s="84">
        <f t="shared" si="12"/>
        <v>254</v>
      </c>
      <c r="G147" s="83">
        <v>25</v>
      </c>
      <c r="H147" s="85">
        <v>40</v>
      </c>
      <c r="I147" s="111">
        <f>X147*'(Converions)'!$D$13</f>
        <v>889.96723200000008</v>
      </c>
      <c r="J147" s="111">
        <f>Y147*'(Converions)'!$D$13</f>
        <v>241.40160000000003</v>
      </c>
      <c r="K147" s="111">
        <f>Z147*'(Converions)'!$D$13</f>
        <v>407.16403200000002</v>
      </c>
      <c r="L147" s="111">
        <f>AA147*'(Converions)'!$D$13</f>
        <v>424.86681600000003</v>
      </c>
      <c r="M147" s="111">
        <f>AB147*'(Converions)'!$D$13</f>
        <v>276.80716800000005</v>
      </c>
      <c r="N147" s="83">
        <v>118</v>
      </c>
      <c r="O147" s="84">
        <f t="shared" si="11"/>
        <v>12</v>
      </c>
      <c r="P147" s="84" t="str">
        <f t="shared" si="34"/>
        <v>-</v>
      </c>
      <c r="Q147" s="89" t="str">
        <f t="shared" si="33"/>
        <v>-</v>
      </c>
      <c r="R147" s="83">
        <v>48790</v>
      </c>
      <c r="S147" s="83">
        <v>16156</v>
      </c>
      <c r="T147" s="83">
        <v>1400</v>
      </c>
      <c r="U147" s="83">
        <v>2</v>
      </c>
      <c r="V147" s="83">
        <v>4</v>
      </c>
      <c r="W147" s="83">
        <v>1</v>
      </c>
      <c r="X147" s="83">
        <v>553</v>
      </c>
      <c r="Y147" s="83">
        <v>150</v>
      </c>
      <c r="Z147" s="83">
        <v>253</v>
      </c>
      <c r="AA147" s="83">
        <v>264</v>
      </c>
      <c r="AB147" s="83">
        <v>172</v>
      </c>
      <c r="AC147" s="70"/>
      <c r="AD147" s="70"/>
      <c r="AE147" s="70"/>
      <c r="AF147" s="70"/>
      <c r="AG147" s="70"/>
      <c r="AH147" s="70"/>
      <c r="AI147" s="70"/>
      <c r="AJ147" s="70"/>
    </row>
    <row r="148" spans="1:36" x14ac:dyDescent="0.25">
      <c r="A148" s="158"/>
      <c r="B148" s="66" t="s">
        <v>176</v>
      </c>
      <c r="C148" s="83" t="s">
        <v>29</v>
      </c>
      <c r="D148" s="83">
        <v>2005</v>
      </c>
      <c r="E148" s="83">
        <v>2259</v>
      </c>
      <c r="F148" s="84">
        <f t="shared" ref="F148:F149" si="35">E148-D148</f>
        <v>254</v>
      </c>
      <c r="G148" s="83">
        <v>25</v>
      </c>
      <c r="H148" s="85">
        <v>40</v>
      </c>
      <c r="I148" s="111">
        <f>X148*'(Converions)'!$D$13</f>
        <v>889.96723200000008</v>
      </c>
      <c r="J148" s="111">
        <f>Y148*'(Converions)'!$D$13</f>
        <v>241.40160000000003</v>
      </c>
      <c r="K148" s="111">
        <f>Z148*'(Converions)'!$D$13</f>
        <v>407.16403200000002</v>
      </c>
      <c r="L148" s="111">
        <f>AA148*'(Converions)'!$D$13</f>
        <v>424.86681600000003</v>
      </c>
      <c r="M148" s="111">
        <f>AB148*'(Converions)'!$D$13</f>
        <v>276.80716800000005</v>
      </c>
      <c r="N148" s="83">
        <v>118</v>
      </c>
      <c r="O148" s="84">
        <f t="shared" si="11"/>
        <v>12</v>
      </c>
      <c r="P148" s="84" t="str">
        <f t="shared" si="34"/>
        <v>-</v>
      </c>
      <c r="Q148" s="89" t="str">
        <f t="shared" si="33"/>
        <v>-</v>
      </c>
      <c r="R148" s="83">
        <v>50790</v>
      </c>
      <c r="S148" s="83">
        <v>16156</v>
      </c>
      <c r="T148" s="83">
        <v>1800</v>
      </c>
      <c r="U148" s="83">
        <v>2</v>
      </c>
      <c r="V148" s="83">
        <v>4</v>
      </c>
      <c r="W148" s="83">
        <v>1</v>
      </c>
      <c r="X148" s="83">
        <v>553</v>
      </c>
      <c r="Y148" s="83">
        <v>150</v>
      </c>
      <c r="Z148" s="83">
        <v>253</v>
      </c>
      <c r="AA148" s="83">
        <v>264</v>
      </c>
      <c r="AB148" s="83">
        <v>172</v>
      </c>
      <c r="AC148" s="70"/>
      <c r="AD148" s="70"/>
      <c r="AE148" s="70"/>
      <c r="AF148" s="70"/>
      <c r="AG148" s="70"/>
      <c r="AH148" s="70"/>
      <c r="AI148" s="70"/>
      <c r="AJ148" s="70"/>
    </row>
    <row r="149" spans="1:36" x14ac:dyDescent="0.25">
      <c r="A149" s="158"/>
      <c r="B149" s="66" t="s">
        <v>177</v>
      </c>
      <c r="C149" s="83" t="s">
        <v>29</v>
      </c>
      <c r="D149" s="83">
        <v>2006</v>
      </c>
      <c r="E149" s="83">
        <v>2259</v>
      </c>
      <c r="F149" s="84">
        <f t="shared" si="35"/>
        <v>253</v>
      </c>
      <c r="G149" s="83">
        <v>25</v>
      </c>
      <c r="H149" s="85">
        <v>40</v>
      </c>
      <c r="I149" s="111">
        <f>X149*'(Converions)'!$D$13</f>
        <v>889.96723200000008</v>
      </c>
      <c r="J149" s="111">
        <f>Y149*'(Converions)'!$D$13</f>
        <v>241.40160000000003</v>
      </c>
      <c r="K149" s="111">
        <f>Z149*'(Converions)'!$D$13</f>
        <v>407.16403200000002</v>
      </c>
      <c r="L149" s="111">
        <f>AA149*'(Converions)'!$D$13</f>
        <v>424.86681600000003</v>
      </c>
      <c r="M149" s="111">
        <f>AB149*'(Converions)'!$D$13</f>
        <v>276.80716800000005</v>
      </c>
      <c r="N149" s="83">
        <v>118</v>
      </c>
      <c r="O149" s="84">
        <f t="shared" si="11"/>
        <v>12</v>
      </c>
      <c r="P149" s="84" t="str">
        <f t="shared" si="34"/>
        <v>-</v>
      </c>
      <c r="Q149" s="89" t="str">
        <f t="shared" si="33"/>
        <v>-</v>
      </c>
      <c r="R149" s="83">
        <v>52290</v>
      </c>
      <c r="S149" s="83">
        <v>16156</v>
      </c>
      <c r="T149" s="83">
        <v>2201</v>
      </c>
      <c r="U149" s="83">
        <v>2</v>
      </c>
      <c r="V149" s="83">
        <v>4</v>
      </c>
      <c r="W149" s="83">
        <v>1</v>
      </c>
      <c r="X149" s="83">
        <v>553</v>
      </c>
      <c r="Y149" s="83">
        <v>150</v>
      </c>
      <c r="Z149" s="83">
        <v>253</v>
      </c>
      <c r="AA149" s="83">
        <v>264</v>
      </c>
      <c r="AB149" s="83">
        <v>172</v>
      </c>
      <c r="AC149" s="70"/>
      <c r="AD149" s="70"/>
      <c r="AE149" s="70"/>
      <c r="AF149" s="70"/>
      <c r="AG149" s="70"/>
      <c r="AH149" s="70"/>
      <c r="AI149" s="70"/>
      <c r="AJ149" s="70"/>
    </row>
    <row r="150" spans="1:36" x14ac:dyDescent="0.25">
      <c r="A150" s="158" t="s">
        <v>178</v>
      </c>
      <c r="B150" s="66" t="s">
        <v>179</v>
      </c>
      <c r="C150" s="83" t="s">
        <v>29</v>
      </c>
      <c r="D150" s="83">
        <v>1986</v>
      </c>
      <c r="E150" s="83">
        <v>1997</v>
      </c>
      <c r="F150" s="84">
        <f t="shared" si="12"/>
        <v>11</v>
      </c>
      <c r="G150" s="83">
        <v>20</v>
      </c>
      <c r="H150" s="85">
        <v>9</v>
      </c>
      <c r="I150" s="111">
        <f>X150*'(Converions)'!$D$13</f>
        <v>531.08352000000002</v>
      </c>
      <c r="J150" s="111">
        <f>Y150*'(Converions)'!$D$13</f>
        <v>228.52684800000003</v>
      </c>
      <c r="K150" s="111">
        <f>Z150*'(Converions)'!$D$13</f>
        <v>341.18092799999999</v>
      </c>
      <c r="L150" s="111">
        <f>AA150*'(Converions)'!$D$13</f>
        <v>329.91552000000001</v>
      </c>
      <c r="M150" s="111">
        <f>AB150*'(Converions)'!$D$13</f>
        <v>251.05766400000002</v>
      </c>
      <c r="N150" s="83">
        <v>50</v>
      </c>
      <c r="O150" s="84">
        <f t="shared" si="11"/>
        <v>5</v>
      </c>
      <c r="P150" s="84" t="str">
        <f t="shared" si="14"/>
        <v>-</v>
      </c>
      <c r="Q150" s="89" t="str">
        <f t="shared" si="10"/>
        <v>-</v>
      </c>
      <c r="R150" s="83">
        <v>20820</v>
      </c>
      <c r="S150" s="83">
        <v>5136</v>
      </c>
      <c r="T150" s="83">
        <v>1110</v>
      </c>
      <c r="U150" s="83">
        <v>2</v>
      </c>
      <c r="V150" s="83">
        <v>1</v>
      </c>
      <c r="W150" s="83">
        <v>1</v>
      </c>
      <c r="X150" s="83">
        <v>330</v>
      </c>
      <c r="Y150" s="83">
        <v>142</v>
      </c>
      <c r="Z150" s="83">
        <v>212</v>
      </c>
      <c r="AA150" s="83">
        <v>205</v>
      </c>
      <c r="AB150" s="83">
        <v>156</v>
      </c>
      <c r="AC150" s="70"/>
      <c r="AD150" s="70"/>
      <c r="AE150" s="70"/>
      <c r="AF150" s="70"/>
      <c r="AG150" s="70"/>
      <c r="AH150" s="70"/>
      <c r="AI150" s="70"/>
      <c r="AJ150" s="70"/>
    </row>
    <row r="151" spans="1:36" x14ac:dyDescent="0.25">
      <c r="A151" s="158"/>
      <c r="B151" s="66" t="s">
        <v>180</v>
      </c>
      <c r="C151" s="83" t="s">
        <v>29</v>
      </c>
      <c r="D151" s="83">
        <v>1992</v>
      </c>
      <c r="E151" s="83">
        <v>1997</v>
      </c>
      <c r="F151" s="84">
        <f t="shared" si="12"/>
        <v>5</v>
      </c>
      <c r="G151" s="83">
        <v>25</v>
      </c>
      <c r="H151" s="85">
        <v>20</v>
      </c>
      <c r="I151" s="111">
        <f>X151*'(Converions)'!$D$13</f>
        <v>835.24953600000003</v>
      </c>
      <c r="J151" s="111">
        <f>Y151*'(Converions)'!$D$13</f>
        <v>241.40160000000003</v>
      </c>
      <c r="K151" s="111">
        <f>Z151*'(Converions)'!$D$13</f>
        <v>378.19584000000003</v>
      </c>
      <c r="L151" s="111">
        <f>AA151*'(Converions)'!$D$13</f>
        <v>424.86681600000003</v>
      </c>
      <c r="M151" s="111">
        <f>AB151*'(Converions)'!$D$13</f>
        <v>259.10438400000004</v>
      </c>
      <c r="N151" s="83">
        <v>79</v>
      </c>
      <c r="O151" s="84">
        <f t="shared" si="11"/>
        <v>8</v>
      </c>
      <c r="P151" s="84" t="str">
        <f t="shared" si="14"/>
        <v>-</v>
      </c>
      <c r="Q151" s="89" t="str">
        <f t="shared" si="10"/>
        <v>-</v>
      </c>
      <c r="R151" s="83">
        <v>38100</v>
      </c>
      <c r="S151" s="83">
        <v>13360</v>
      </c>
      <c r="T151" s="83">
        <v>1840</v>
      </c>
      <c r="U151" s="83">
        <v>2</v>
      </c>
      <c r="V151" s="83">
        <v>2</v>
      </c>
      <c r="W151" s="83">
        <v>1</v>
      </c>
      <c r="X151" s="83">
        <v>519</v>
      </c>
      <c r="Y151" s="83">
        <v>150</v>
      </c>
      <c r="Z151" s="83">
        <v>235</v>
      </c>
      <c r="AA151" s="83">
        <v>264</v>
      </c>
      <c r="AB151" s="83">
        <v>161</v>
      </c>
      <c r="AC151" s="70"/>
      <c r="AD151" s="70"/>
      <c r="AE151" s="70"/>
      <c r="AF151" s="70"/>
      <c r="AG151" s="70"/>
      <c r="AH151" s="70"/>
      <c r="AI151" s="70"/>
      <c r="AJ151" s="70"/>
    </row>
    <row r="152" spans="1:36" x14ac:dyDescent="0.25">
      <c r="A152" s="158"/>
      <c r="B152" s="66" t="s">
        <v>181</v>
      </c>
      <c r="C152" s="83" t="s">
        <v>29</v>
      </c>
      <c r="D152" s="83">
        <v>1986</v>
      </c>
      <c r="E152" s="83">
        <v>1997</v>
      </c>
      <c r="F152" s="84">
        <f t="shared" si="12"/>
        <v>11</v>
      </c>
      <c r="G152" s="83">
        <v>25</v>
      </c>
      <c r="H152" s="85">
        <v>30</v>
      </c>
      <c r="I152" s="111">
        <f>X152*'(Converions)'!$D$13</f>
        <v>844.90560000000005</v>
      </c>
      <c r="J152" s="111">
        <f>Y152*'(Converions)'!$D$13</f>
        <v>241.40160000000003</v>
      </c>
      <c r="K152" s="111">
        <f>Z152*'(Converions)'!$D$13</f>
        <v>378.19584000000003</v>
      </c>
      <c r="L152" s="111">
        <f>AA152*'(Converions)'!$D$13</f>
        <v>424.86681600000003</v>
      </c>
      <c r="M152" s="111">
        <f>AB152*'(Converions)'!$D$13</f>
        <v>259.10438400000004</v>
      </c>
      <c r="N152" s="83">
        <v>107</v>
      </c>
      <c r="O152" s="84">
        <f t="shared" si="11"/>
        <v>11</v>
      </c>
      <c r="P152" s="84" t="str">
        <f t="shared" si="14"/>
        <v>-</v>
      </c>
      <c r="Q152" s="89" t="str">
        <f t="shared" si="10"/>
        <v>-</v>
      </c>
      <c r="R152" s="83">
        <v>45810</v>
      </c>
      <c r="S152" s="83">
        <v>13365</v>
      </c>
      <c r="T152" s="83">
        <v>1710</v>
      </c>
      <c r="U152" s="83">
        <v>2</v>
      </c>
      <c r="V152" s="83">
        <v>4</v>
      </c>
      <c r="W152" s="83">
        <v>1</v>
      </c>
      <c r="X152" s="83">
        <v>525</v>
      </c>
      <c r="Y152" s="83">
        <v>150</v>
      </c>
      <c r="Z152" s="83">
        <v>235</v>
      </c>
      <c r="AA152" s="83">
        <v>264</v>
      </c>
      <c r="AB152" s="83">
        <v>161</v>
      </c>
      <c r="AC152" s="70"/>
      <c r="AD152" s="70"/>
      <c r="AE152" s="70"/>
      <c r="AF152" s="70"/>
      <c r="AG152" s="70"/>
      <c r="AH152" s="70"/>
      <c r="AI152" s="70"/>
      <c r="AJ152" s="70"/>
    </row>
    <row r="153" spans="1:36" x14ac:dyDescent="0.25">
      <c r="A153" s="158" t="s">
        <v>182</v>
      </c>
      <c r="B153" s="66" t="s">
        <v>183</v>
      </c>
      <c r="C153" s="83" t="s">
        <v>29</v>
      </c>
      <c r="D153" s="83">
        <v>1967</v>
      </c>
      <c r="E153" s="83">
        <v>1995</v>
      </c>
      <c r="F153" s="84">
        <f t="shared" si="12"/>
        <v>28</v>
      </c>
      <c r="G153" s="83">
        <v>15</v>
      </c>
      <c r="H153" s="85">
        <v>46</v>
      </c>
      <c r="I153" s="111">
        <f>X153*'(Converions)'!$D$13</f>
        <v>822.37478400000009</v>
      </c>
      <c r="J153" s="111">
        <f>Y153*'(Converions)'!$D$13</f>
        <v>271.97913600000004</v>
      </c>
      <c r="K153" s="111">
        <f>Z153*'(Converions)'!$D$13</f>
        <v>392.679936</v>
      </c>
      <c r="L153" s="111">
        <f>AA153*'(Converions)'!$D$13</f>
        <v>370.14912000000004</v>
      </c>
      <c r="M153" s="111">
        <f>AB153*'(Converions)'!$D$13</f>
        <v>233.35488000000001</v>
      </c>
      <c r="N153" s="83">
        <v>168</v>
      </c>
      <c r="O153" s="84">
        <f t="shared" si="11"/>
        <v>17</v>
      </c>
      <c r="P153" s="84" t="str">
        <f t="shared" si="14"/>
        <v>-</v>
      </c>
      <c r="Q153" s="89" t="str">
        <f t="shared" si="10"/>
        <v>-</v>
      </c>
      <c r="R153" s="83">
        <v>165000</v>
      </c>
      <c r="S153" s="83">
        <v>105300</v>
      </c>
      <c r="T153" s="83">
        <v>5400</v>
      </c>
      <c r="U153" s="83">
        <v>5</v>
      </c>
      <c r="V153" s="83">
        <v>4</v>
      </c>
      <c r="W153" s="83">
        <v>1</v>
      </c>
      <c r="X153" s="83">
        <v>511</v>
      </c>
      <c r="Y153" s="83">
        <v>169</v>
      </c>
      <c r="Z153" s="83">
        <v>244</v>
      </c>
      <c r="AA153" s="83">
        <v>230</v>
      </c>
      <c r="AB153" s="83">
        <v>145</v>
      </c>
      <c r="AC153" s="70"/>
      <c r="AD153" s="70"/>
      <c r="AE153" s="70"/>
      <c r="AF153" s="70"/>
      <c r="AG153" s="70"/>
      <c r="AH153" s="70"/>
      <c r="AI153" s="70"/>
      <c r="AJ153" s="70"/>
    </row>
    <row r="154" spans="1:36" x14ac:dyDescent="0.25">
      <c r="A154" s="158"/>
      <c r="B154" s="66" t="s">
        <v>184</v>
      </c>
      <c r="C154" s="83" t="s">
        <v>31</v>
      </c>
      <c r="D154" s="83">
        <v>1974</v>
      </c>
      <c r="E154" s="83">
        <v>1997</v>
      </c>
      <c r="F154" s="84">
        <f t="shared" si="12"/>
        <v>23</v>
      </c>
      <c r="G154" s="83">
        <v>15</v>
      </c>
      <c r="H154" s="85">
        <v>48</v>
      </c>
      <c r="I154" s="111">
        <f>X154*'(Converions)'!$D$13</f>
        <v>798.23462400000005</v>
      </c>
      <c r="J154" s="111">
        <f>Y154*'(Converions)'!$D$13</f>
        <v>294.509952</v>
      </c>
      <c r="K154" s="111">
        <f>Z154*'(Converions)'!$D$13</f>
        <v>474.75648000000001</v>
      </c>
      <c r="L154" s="111">
        <f>AA154*'(Converions)'!$D$13</f>
        <v>440.96025600000002</v>
      </c>
      <c r="M154" s="111">
        <f>AB154*'(Converions)'!$D$13</f>
        <v>286.463232</v>
      </c>
      <c r="N154" s="83">
        <v>0</v>
      </c>
      <c r="O154" s="84">
        <f t="shared" si="11"/>
        <v>320</v>
      </c>
      <c r="P154" s="84">
        <v>40000</v>
      </c>
      <c r="Q154" s="89">
        <v>288</v>
      </c>
      <c r="R154" s="83">
        <v>195000</v>
      </c>
      <c r="S154" s="83">
        <v>109480</v>
      </c>
      <c r="T154" s="83">
        <v>3600</v>
      </c>
      <c r="U154" s="83">
        <v>5</v>
      </c>
      <c r="V154" s="83">
        <v>2</v>
      </c>
      <c r="W154" s="83" t="s">
        <v>32</v>
      </c>
      <c r="X154" s="83">
        <v>496</v>
      </c>
      <c r="Y154" s="83">
        <v>183</v>
      </c>
      <c r="Z154" s="83">
        <v>295</v>
      </c>
      <c r="AA154" s="83">
        <v>274</v>
      </c>
      <c r="AB154" s="83">
        <v>178</v>
      </c>
      <c r="AC154" s="70"/>
      <c r="AD154" s="70"/>
      <c r="AE154" s="70"/>
      <c r="AF154" s="70"/>
      <c r="AG154" s="70"/>
      <c r="AH154" s="70"/>
      <c r="AI154" s="70"/>
      <c r="AJ154" s="70"/>
    </row>
    <row r="155" spans="1:36" x14ac:dyDescent="0.25">
      <c r="A155" s="158"/>
      <c r="B155" s="66" t="s">
        <v>185</v>
      </c>
      <c r="C155" s="83" t="s">
        <v>29</v>
      </c>
      <c r="D155" s="83">
        <v>1977</v>
      </c>
      <c r="E155" s="83">
        <v>1994</v>
      </c>
      <c r="F155" s="84">
        <f t="shared" si="12"/>
        <v>17</v>
      </c>
      <c r="G155" s="83">
        <v>15</v>
      </c>
      <c r="H155" s="85">
        <v>68</v>
      </c>
      <c r="I155" s="111">
        <f>X155*'(Converions)'!$D$13</f>
        <v>796.62528000000009</v>
      </c>
      <c r="J155" s="111">
        <f>Y155*'(Converions)'!$D$13</f>
        <v>294.509952</v>
      </c>
      <c r="K155" s="111">
        <f>Z155*'(Converions)'!$D$13</f>
        <v>511.77139200000005</v>
      </c>
      <c r="L155" s="111">
        <f>AA155*'(Converions)'!$D$13</f>
        <v>471.53779200000002</v>
      </c>
      <c r="M155" s="111">
        <f>AB155*'(Converions)'!$D$13</f>
        <v>270.36979200000002</v>
      </c>
      <c r="N155" s="83">
        <v>320</v>
      </c>
      <c r="O155" s="84">
        <f t="shared" si="11"/>
        <v>32</v>
      </c>
      <c r="P155" s="84" t="str">
        <f t="shared" si="14"/>
        <v>-</v>
      </c>
      <c r="Q155" s="89" t="str">
        <f t="shared" si="10"/>
        <v>-</v>
      </c>
      <c r="R155" s="83">
        <v>215000</v>
      </c>
      <c r="S155" s="83">
        <v>104900</v>
      </c>
      <c r="T155" s="83">
        <v>2700</v>
      </c>
      <c r="U155" s="83">
        <v>3</v>
      </c>
      <c r="V155" s="83">
        <v>6</v>
      </c>
      <c r="W155" s="83">
        <v>1</v>
      </c>
      <c r="X155" s="83">
        <v>495</v>
      </c>
      <c r="Y155" s="83">
        <v>183</v>
      </c>
      <c r="Z155" s="83">
        <v>318</v>
      </c>
      <c r="AA155" s="83">
        <v>293</v>
      </c>
      <c r="AB155" s="83">
        <v>168</v>
      </c>
      <c r="AC155" s="70"/>
      <c r="AD155" s="70"/>
      <c r="AE155" s="70"/>
      <c r="AF155" s="70"/>
      <c r="AG155" s="70"/>
      <c r="AH155" s="70"/>
      <c r="AI155" s="70"/>
      <c r="AJ155" s="70"/>
    </row>
    <row r="156" spans="1:36" x14ac:dyDescent="0.25">
      <c r="A156" s="158"/>
      <c r="B156" s="66" t="s">
        <v>186</v>
      </c>
      <c r="C156" s="83" t="s">
        <v>29</v>
      </c>
      <c r="D156" s="83">
        <v>1993</v>
      </c>
      <c r="E156" s="83">
        <v>2248</v>
      </c>
      <c r="F156" s="84">
        <f t="shared" si="12"/>
        <v>255</v>
      </c>
      <c r="G156" s="83">
        <v>20</v>
      </c>
      <c r="H156" s="85">
        <v>50</v>
      </c>
      <c r="I156" s="111">
        <f>X156*'(Converions)'!$D$13</f>
        <v>869.04576000000009</v>
      </c>
      <c r="J156" s="111">
        <f>Y156*'(Converions)'!$D$13</f>
        <v>281.6352</v>
      </c>
      <c r="K156" s="111">
        <f>Z156*'(Converions)'!$D$13</f>
        <v>482.80320000000006</v>
      </c>
      <c r="L156" s="111">
        <f>AA156*'(Converions)'!$D$13</f>
        <v>465.10041600000005</v>
      </c>
      <c r="M156" s="111">
        <f>AB156*'(Converions)'!$D$13</f>
        <v>270.36979200000002</v>
      </c>
      <c r="N156" s="83">
        <v>262</v>
      </c>
      <c r="O156" s="84">
        <f t="shared" si="11"/>
        <v>26</v>
      </c>
      <c r="P156" s="84" t="str">
        <f t="shared" si="14"/>
        <v>-</v>
      </c>
      <c r="Q156" s="89" t="str">
        <f t="shared" si="10"/>
        <v>-</v>
      </c>
      <c r="R156" s="83">
        <v>250000</v>
      </c>
      <c r="S156" s="83">
        <v>152620</v>
      </c>
      <c r="T156" s="83">
        <v>5940</v>
      </c>
      <c r="U156" s="83">
        <v>3</v>
      </c>
      <c r="V156" s="83">
        <v>6</v>
      </c>
      <c r="W156" s="83">
        <v>2</v>
      </c>
      <c r="X156" s="83">
        <v>540</v>
      </c>
      <c r="Y156" s="83">
        <v>175</v>
      </c>
      <c r="Z156" s="83">
        <v>300</v>
      </c>
      <c r="AA156" s="83">
        <v>289</v>
      </c>
      <c r="AB156" s="83">
        <v>168</v>
      </c>
      <c r="AC156" s="70"/>
      <c r="AD156" s="70"/>
      <c r="AE156" s="70"/>
      <c r="AF156" s="70"/>
      <c r="AG156" s="70"/>
      <c r="AH156" s="70"/>
      <c r="AI156" s="70"/>
      <c r="AJ156" s="70"/>
    </row>
    <row r="157" spans="1:36" x14ac:dyDescent="0.25">
      <c r="A157" s="153"/>
      <c r="B157" s="66" t="s">
        <v>187</v>
      </c>
      <c r="C157" s="83" t="s">
        <v>29</v>
      </c>
      <c r="D157" s="83">
        <v>1945</v>
      </c>
      <c r="E157" s="83">
        <v>1979</v>
      </c>
      <c r="F157" s="84">
        <f t="shared" si="12"/>
        <v>34</v>
      </c>
      <c r="G157" s="83">
        <v>15</v>
      </c>
      <c r="H157" s="85">
        <v>7.9</v>
      </c>
      <c r="I157" s="111">
        <f>X157*'(Converions)'!$D$13</f>
        <v>503.72467200000006</v>
      </c>
      <c r="J157" s="111">
        <f>Y157*'(Converions)'!$D$13</f>
        <v>241.40160000000003</v>
      </c>
      <c r="K157" s="111">
        <f>Z157*'(Converions)'!$D$13</f>
        <v>370.14912000000004</v>
      </c>
      <c r="L157" s="111">
        <f>AA157*'(Converions)'!$D$13</f>
        <v>418.42944</v>
      </c>
      <c r="M157" s="111">
        <f>AB157*'(Converions)'!$D$13</f>
        <v>257.49504000000002</v>
      </c>
      <c r="N157" s="83">
        <v>81</v>
      </c>
      <c r="O157" s="84">
        <f t="shared" ref="O157" si="36">IF(N157="","0",IF(N157=0,IF(P157="Value","0",ROUND(P157/125,0)),ROUND(N157*0.1,0)))</f>
        <v>8</v>
      </c>
      <c r="P157" s="84" t="str">
        <f t="shared" ref="P157" si="37">IF(C157="P","-","Value")</f>
        <v>-</v>
      </c>
      <c r="Q157" s="89" t="str">
        <f t="shared" ref="Q157" si="38">IF(C157="P","-","Value")</f>
        <v>-</v>
      </c>
      <c r="R157" s="83">
        <v>2290</v>
      </c>
      <c r="S157" s="83">
        <v>17753</v>
      </c>
      <c r="T157" s="83">
        <v>3995</v>
      </c>
      <c r="U157" s="83">
        <v>4</v>
      </c>
      <c r="V157" s="83">
        <v>2</v>
      </c>
      <c r="W157" s="83">
        <v>1</v>
      </c>
      <c r="X157" s="83">
        <v>313</v>
      </c>
      <c r="Y157" s="83">
        <v>150</v>
      </c>
      <c r="Z157" s="83">
        <v>230</v>
      </c>
      <c r="AA157" s="83">
        <v>260</v>
      </c>
      <c r="AB157" s="83">
        <v>160</v>
      </c>
      <c r="AC157" s="70"/>
      <c r="AD157" s="70"/>
      <c r="AE157" s="70"/>
      <c r="AF157" s="70"/>
      <c r="AG157" s="70"/>
      <c r="AH157" s="70"/>
      <c r="AI157" s="70"/>
      <c r="AJ157" s="70"/>
    </row>
    <row r="158" spans="1:36" ht="15" customHeight="1" x14ac:dyDescent="0.25">
      <c r="A158" s="158" t="s">
        <v>188</v>
      </c>
      <c r="B158" s="69" t="s">
        <v>189</v>
      </c>
      <c r="C158" s="83" t="s">
        <v>29</v>
      </c>
      <c r="D158" s="83">
        <v>1959</v>
      </c>
      <c r="E158" s="83">
        <v>1972</v>
      </c>
      <c r="F158" s="84">
        <f t="shared" si="12"/>
        <v>13</v>
      </c>
      <c r="G158" s="83">
        <v>25</v>
      </c>
      <c r="H158" s="85">
        <v>41</v>
      </c>
      <c r="I158" s="83">
        <v>946</v>
      </c>
      <c r="J158" s="83">
        <v>230</v>
      </c>
      <c r="K158" s="83">
        <v>430</v>
      </c>
      <c r="L158" s="83">
        <v>400</v>
      </c>
      <c r="M158" s="83">
        <v>250</v>
      </c>
      <c r="N158" s="83">
        <v>177</v>
      </c>
      <c r="O158" s="84">
        <f t="shared" si="11"/>
        <v>18</v>
      </c>
      <c r="P158" s="83" t="str">
        <f t="shared" si="14"/>
        <v>-</v>
      </c>
      <c r="Q158" s="83" t="str">
        <f t="shared" si="10"/>
        <v>-</v>
      </c>
      <c r="R158" s="83">
        <v>123800</v>
      </c>
      <c r="S158" s="83">
        <v>66434</v>
      </c>
      <c r="T158" s="83">
        <v>3760</v>
      </c>
      <c r="U158" s="83">
        <v>3</v>
      </c>
      <c r="V158" s="83">
        <v>4</v>
      </c>
      <c r="W158" s="83">
        <v>1</v>
      </c>
      <c r="AC158" s="70"/>
      <c r="AD158" s="70"/>
      <c r="AE158" s="70"/>
      <c r="AF158" s="70"/>
      <c r="AG158" s="70"/>
      <c r="AH158" s="70"/>
      <c r="AI158" s="70"/>
      <c r="AJ158" s="70"/>
    </row>
    <row r="159" spans="1:36" x14ac:dyDescent="0.25">
      <c r="A159" s="158"/>
      <c r="B159" s="69" t="s">
        <v>190</v>
      </c>
      <c r="C159" s="83" t="s">
        <v>29</v>
      </c>
      <c r="D159" s="83">
        <v>1959</v>
      </c>
      <c r="E159" s="83">
        <v>1972</v>
      </c>
      <c r="F159" s="84">
        <f t="shared" si="12"/>
        <v>13</v>
      </c>
      <c r="G159" s="83">
        <v>25</v>
      </c>
      <c r="H159" s="85">
        <v>42</v>
      </c>
      <c r="I159" s="83">
        <v>946</v>
      </c>
      <c r="J159" s="83">
        <v>230</v>
      </c>
      <c r="K159" s="83">
        <v>430</v>
      </c>
      <c r="L159" s="83">
        <v>400</v>
      </c>
      <c r="M159" s="83">
        <v>250</v>
      </c>
      <c r="N159" s="83">
        <v>177</v>
      </c>
      <c r="O159" s="84">
        <f t="shared" si="11"/>
        <v>18</v>
      </c>
      <c r="P159" s="83" t="str">
        <f t="shared" si="14"/>
        <v>-</v>
      </c>
      <c r="Q159" s="83" t="str">
        <f t="shared" si="10"/>
        <v>-</v>
      </c>
      <c r="R159" s="83">
        <v>125200</v>
      </c>
      <c r="S159" s="83">
        <v>66434</v>
      </c>
      <c r="T159" s="83">
        <v>4050</v>
      </c>
      <c r="U159" s="83">
        <v>3</v>
      </c>
      <c r="V159" s="83">
        <v>4</v>
      </c>
      <c r="W159" s="83">
        <v>1</v>
      </c>
      <c r="AC159" s="70"/>
      <c r="AD159" s="70"/>
      <c r="AE159" s="70"/>
      <c r="AF159" s="70"/>
      <c r="AG159" s="70"/>
      <c r="AH159" s="70"/>
      <c r="AI159" s="70"/>
      <c r="AJ159" s="70"/>
    </row>
    <row r="160" spans="1:36" x14ac:dyDescent="0.25">
      <c r="A160" s="158"/>
      <c r="B160" s="69" t="s">
        <v>191</v>
      </c>
      <c r="C160" s="83" t="s">
        <v>29</v>
      </c>
      <c r="D160" s="83">
        <v>1960</v>
      </c>
      <c r="E160" s="83">
        <v>1972</v>
      </c>
      <c r="F160" s="84">
        <f t="shared" si="12"/>
        <v>12</v>
      </c>
      <c r="G160" s="83">
        <v>25</v>
      </c>
      <c r="H160" s="85">
        <v>43</v>
      </c>
      <c r="I160" s="83">
        <v>946</v>
      </c>
      <c r="J160" s="83">
        <v>230</v>
      </c>
      <c r="K160" s="83">
        <v>430</v>
      </c>
      <c r="L160" s="83">
        <v>400</v>
      </c>
      <c r="M160" s="83">
        <v>250</v>
      </c>
      <c r="N160" s="83">
        <v>177</v>
      </c>
      <c r="O160" s="84">
        <f t="shared" si="11"/>
        <v>18</v>
      </c>
      <c r="P160" s="83" t="str">
        <f t="shared" si="14"/>
        <v>-</v>
      </c>
      <c r="Q160" s="83" t="str">
        <f t="shared" si="10"/>
        <v>-</v>
      </c>
      <c r="R160" s="83">
        <v>142900</v>
      </c>
      <c r="S160" s="83">
        <v>88552</v>
      </c>
      <c r="T160" s="83">
        <v>4005</v>
      </c>
      <c r="U160" s="83">
        <v>3</v>
      </c>
      <c r="V160" s="83">
        <v>4</v>
      </c>
      <c r="W160" s="83">
        <v>1</v>
      </c>
      <c r="AC160" s="70"/>
      <c r="AD160" s="70"/>
      <c r="AE160" s="70"/>
      <c r="AF160" s="70"/>
      <c r="AG160" s="70"/>
      <c r="AH160" s="70"/>
      <c r="AI160" s="70"/>
      <c r="AJ160" s="70"/>
    </row>
    <row r="161" spans="1:36" x14ac:dyDescent="0.25">
      <c r="A161" s="158"/>
      <c r="B161" s="69" t="s">
        <v>192</v>
      </c>
      <c r="C161" s="83" t="s">
        <v>29</v>
      </c>
      <c r="D161" s="83">
        <v>1961</v>
      </c>
      <c r="E161" s="83">
        <v>1972</v>
      </c>
      <c r="F161" s="84">
        <f t="shared" si="12"/>
        <v>11</v>
      </c>
      <c r="G161" s="83">
        <v>25</v>
      </c>
      <c r="H161" s="85">
        <v>44</v>
      </c>
      <c r="I161" s="83">
        <v>946</v>
      </c>
      <c r="J161" s="83">
        <v>230</v>
      </c>
      <c r="K161" s="83">
        <v>430</v>
      </c>
      <c r="L161" s="83">
        <v>400</v>
      </c>
      <c r="M161" s="83">
        <v>250</v>
      </c>
      <c r="N161" s="83">
        <v>177</v>
      </c>
      <c r="O161" s="84">
        <f t="shared" si="11"/>
        <v>18</v>
      </c>
      <c r="P161" s="83" t="str">
        <f t="shared" si="14"/>
        <v>-</v>
      </c>
      <c r="Q161" s="83" t="str">
        <f t="shared" si="10"/>
        <v>-</v>
      </c>
      <c r="R161" s="83">
        <v>142900</v>
      </c>
      <c r="S161" s="83">
        <v>88552</v>
      </c>
      <c r="T161" s="83">
        <v>5310</v>
      </c>
      <c r="U161" s="83">
        <v>3</v>
      </c>
      <c r="V161" s="83">
        <v>4</v>
      </c>
      <c r="W161" s="83">
        <v>1</v>
      </c>
      <c r="AC161" s="70"/>
      <c r="AD161" s="70"/>
      <c r="AE161" s="70"/>
      <c r="AF161" s="70"/>
      <c r="AG161" s="70"/>
      <c r="AH161" s="70"/>
      <c r="AI161" s="70"/>
      <c r="AJ161" s="70"/>
    </row>
    <row r="162" spans="1:36" x14ac:dyDescent="0.25">
      <c r="A162" s="158"/>
      <c r="B162" s="69" t="s">
        <v>193</v>
      </c>
      <c r="C162" s="83" t="s">
        <v>29</v>
      </c>
      <c r="D162" s="83">
        <v>1961</v>
      </c>
      <c r="E162" s="83">
        <v>1972</v>
      </c>
      <c r="F162" s="84">
        <f t="shared" si="12"/>
        <v>11</v>
      </c>
      <c r="G162" s="83">
        <v>25</v>
      </c>
      <c r="H162" s="85">
        <v>45</v>
      </c>
      <c r="I162" s="83">
        <v>946</v>
      </c>
      <c r="J162" s="83">
        <v>230</v>
      </c>
      <c r="K162" s="83">
        <v>430</v>
      </c>
      <c r="L162" s="83">
        <v>400</v>
      </c>
      <c r="M162" s="83">
        <v>250</v>
      </c>
      <c r="N162" s="83">
        <v>189</v>
      </c>
      <c r="O162" s="84">
        <f t="shared" si="11"/>
        <v>19</v>
      </c>
      <c r="P162" s="83" t="str">
        <f t="shared" si="14"/>
        <v>-</v>
      </c>
      <c r="Q162" s="83" t="str">
        <f t="shared" si="10"/>
        <v>-</v>
      </c>
      <c r="R162" s="83">
        <v>142900</v>
      </c>
      <c r="S162" s="83">
        <v>88552</v>
      </c>
      <c r="T162" s="83">
        <v>5855</v>
      </c>
      <c r="U162" s="83">
        <v>3</v>
      </c>
      <c r="V162" s="83">
        <v>4</v>
      </c>
      <c r="W162" s="83">
        <v>1</v>
      </c>
      <c r="AC162" s="70"/>
      <c r="AD162" s="70"/>
      <c r="AE162" s="70"/>
      <c r="AF162" s="70"/>
      <c r="AG162" s="70"/>
      <c r="AH162" s="70"/>
      <c r="AI162" s="70"/>
      <c r="AJ162" s="70"/>
    </row>
    <row r="163" spans="1:36" x14ac:dyDescent="0.25">
      <c r="A163" s="158"/>
      <c r="B163" s="64" t="s">
        <v>194</v>
      </c>
      <c r="C163" s="83" t="s">
        <v>29</v>
      </c>
      <c r="D163" s="83">
        <v>1965</v>
      </c>
      <c r="E163" s="83">
        <v>1974</v>
      </c>
      <c r="F163" s="84">
        <f t="shared" ref="F163:F179" si="39">E163-D163</f>
        <v>9</v>
      </c>
      <c r="G163" s="83">
        <v>30</v>
      </c>
      <c r="H163" s="85">
        <v>41.5</v>
      </c>
      <c r="I163" s="111">
        <f>X163*'(Converions)'!$D$13</f>
        <v>902.84198400000002</v>
      </c>
      <c r="J163" s="111">
        <f>Y163*'(Converions)'!$D$13</f>
        <v>252.66700800000001</v>
      </c>
      <c r="K163" s="111">
        <f>Z163*'(Converions)'!$D$13</f>
        <v>403.94534400000003</v>
      </c>
      <c r="L163" s="111">
        <f>AA163*'(Converions)'!$D$13</f>
        <v>444.178944</v>
      </c>
      <c r="M163" s="111">
        <f>AB163*'(Converions)'!$D$13</f>
        <v>241.40160000000003</v>
      </c>
      <c r="N163" s="83">
        <v>90</v>
      </c>
      <c r="O163" s="84">
        <f t="shared" ref="O163:O179" si="40">IF(N163="","0",IF(N163=0,IF(P163="Value","0",ROUND(P163/125,0)),ROUND(N163*0.1,0)))</f>
        <v>9</v>
      </c>
      <c r="P163" s="84" t="str">
        <f t="shared" ref="P163:P171" si="41">IF(C163="P","-","Value")</f>
        <v>-</v>
      </c>
      <c r="Q163" s="89" t="str">
        <f>IF(C163="P","-","Value")</f>
        <v>-</v>
      </c>
      <c r="R163" s="83">
        <v>41100</v>
      </c>
      <c r="S163" s="83">
        <v>13979</v>
      </c>
      <c r="T163" s="83">
        <v>1590</v>
      </c>
      <c r="U163" s="83">
        <v>2</v>
      </c>
      <c r="V163" s="83">
        <v>3</v>
      </c>
      <c r="W163" s="83">
        <v>1</v>
      </c>
      <c r="X163" s="83">
        <v>561</v>
      </c>
      <c r="Y163" s="83">
        <v>157</v>
      </c>
      <c r="Z163" s="83">
        <v>251</v>
      </c>
      <c r="AA163" s="83">
        <v>276</v>
      </c>
      <c r="AB163" s="83">
        <v>150</v>
      </c>
      <c r="AC163" s="70"/>
      <c r="AD163" s="70"/>
      <c r="AE163" s="70"/>
      <c r="AF163" s="70"/>
      <c r="AG163" s="70"/>
      <c r="AH163" s="70"/>
      <c r="AI163" s="70"/>
      <c r="AJ163" s="70"/>
    </row>
    <row r="164" spans="1:36" x14ac:dyDescent="0.25">
      <c r="A164" s="158"/>
      <c r="B164" s="64" t="s">
        <v>195</v>
      </c>
      <c r="C164" s="83" t="s">
        <v>29</v>
      </c>
      <c r="D164" s="83">
        <v>1968</v>
      </c>
      <c r="E164" s="83">
        <v>1978</v>
      </c>
      <c r="F164" s="84">
        <f t="shared" si="39"/>
        <v>10</v>
      </c>
      <c r="G164" s="83">
        <v>30</v>
      </c>
      <c r="H164" s="85">
        <v>42</v>
      </c>
      <c r="I164" s="111">
        <f>X164*'(Converions)'!$D$13</f>
        <v>896.40460800000005</v>
      </c>
      <c r="J164" s="111">
        <f>Y164*'(Converions)'!$D$13</f>
        <v>252.66700800000001</v>
      </c>
      <c r="K164" s="111">
        <f>Z164*'(Converions)'!$D$13</f>
        <v>403.94534400000003</v>
      </c>
      <c r="L164" s="111">
        <f>AA164*'(Converions)'!$D$13</f>
        <v>434.52288000000004</v>
      </c>
      <c r="M164" s="111">
        <f>AB164*'(Converions)'!$D$13</f>
        <v>231.74553600000002</v>
      </c>
      <c r="N164" s="83">
        <v>90</v>
      </c>
      <c r="O164" s="84">
        <f t="shared" si="40"/>
        <v>9</v>
      </c>
      <c r="P164" s="84" t="str">
        <f t="shared" si="41"/>
        <v>-</v>
      </c>
      <c r="Q164" s="89" t="str">
        <f>IF(C164="P","-","Value")</f>
        <v>-</v>
      </c>
      <c r="R164" s="83">
        <v>44500</v>
      </c>
      <c r="S164" s="83">
        <v>13925</v>
      </c>
      <c r="T164" s="83">
        <v>1605</v>
      </c>
      <c r="U164" s="83">
        <v>2</v>
      </c>
      <c r="V164" s="83">
        <v>3</v>
      </c>
      <c r="W164" s="83">
        <v>1</v>
      </c>
      <c r="X164" s="83">
        <v>557</v>
      </c>
      <c r="Y164" s="83">
        <v>157</v>
      </c>
      <c r="Z164" s="83">
        <v>251</v>
      </c>
      <c r="AA164" s="83">
        <v>270</v>
      </c>
      <c r="AB164" s="83">
        <v>144</v>
      </c>
      <c r="AC164" s="70"/>
      <c r="AD164" s="70"/>
      <c r="AE164" s="70"/>
      <c r="AF164" s="70"/>
      <c r="AG164" s="70"/>
      <c r="AH164" s="70"/>
      <c r="AI164" s="70"/>
      <c r="AJ164" s="70"/>
    </row>
    <row r="165" spans="1:36" x14ac:dyDescent="0.25">
      <c r="A165" s="158"/>
      <c r="B165" s="64" t="s">
        <v>196</v>
      </c>
      <c r="C165" s="83" t="s">
        <v>29</v>
      </c>
      <c r="D165" s="83">
        <v>1967</v>
      </c>
      <c r="E165" s="83">
        <v>1976</v>
      </c>
      <c r="F165" s="84">
        <f t="shared" si="39"/>
        <v>9</v>
      </c>
      <c r="G165" s="83">
        <v>30</v>
      </c>
      <c r="H165" s="85">
        <v>46</v>
      </c>
      <c r="I165" s="111">
        <f>X165*'(Converions)'!$D$13</f>
        <v>917.32608000000005</v>
      </c>
      <c r="J165" s="111">
        <f>Y165*'(Converions)'!$D$13</f>
        <v>257.49504000000002</v>
      </c>
      <c r="K165" s="111">
        <f>Z165*'(Converions)'!$D$13</f>
        <v>413.60140800000005</v>
      </c>
      <c r="L165" s="111">
        <f>AA165*'(Converions)'!$D$13</f>
        <v>449.00697600000001</v>
      </c>
      <c r="M165" s="111">
        <f>AB165*'(Converions)'!$D$13</f>
        <v>231.74553600000002</v>
      </c>
      <c r="N165" s="83">
        <v>115</v>
      </c>
      <c r="O165" s="84">
        <f t="shared" si="40"/>
        <v>12</v>
      </c>
      <c r="P165" s="84" t="str">
        <f t="shared" si="41"/>
        <v>-</v>
      </c>
      <c r="Q165" s="89" t="str">
        <f t="shared" ref="Q165:Q179" si="42">IF(C165="P","-","Value")</f>
        <v>-</v>
      </c>
      <c r="R165" s="83">
        <v>49090</v>
      </c>
      <c r="S165" s="83">
        <v>14160</v>
      </c>
      <c r="T165" s="83">
        <v>1670</v>
      </c>
      <c r="U165" s="83">
        <v>2</v>
      </c>
      <c r="V165" s="83">
        <v>3</v>
      </c>
      <c r="W165" s="83">
        <v>1</v>
      </c>
      <c r="X165" s="83">
        <v>570</v>
      </c>
      <c r="Y165" s="83">
        <v>160</v>
      </c>
      <c r="Z165" s="83">
        <v>257</v>
      </c>
      <c r="AA165" s="83">
        <v>279</v>
      </c>
      <c r="AB165" s="83">
        <v>144</v>
      </c>
      <c r="AC165" s="70"/>
      <c r="AD165" s="70"/>
      <c r="AE165" s="70"/>
      <c r="AF165" s="70"/>
      <c r="AG165" s="70"/>
      <c r="AH165" s="70"/>
      <c r="AI165" s="70"/>
      <c r="AJ165" s="70"/>
    </row>
    <row r="166" spans="1:36" x14ac:dyDescent="0.25">
      <c r="A166" s="158"/>
      <c r="B166" s="64" t="s">
        <v>197</v>
      </c>
      <c r="C166" s="83" t="s">
        <v>29</v>
      </c>
      <c r="D166" s="83">
        <v>1968</v>
      </c>
      <c r="E166" s="83">
        <v>1980</v>
      </c>
      <c r="F166" s="84">
        <f t="shared" si="39"/>
        <v>12</v>
      </c>
      <c r="G166" s="83">
        <v>30</v>
      </c>
      <c r="H166" s="85">
        <v>47.5</v>
      </c>
      <c r="I166" s="111">
        <f>X166*'(Converions)'!$D$13</f>
        <v>896.40460800000005</v>
      </c>
      <c r="J166" s="111">
        <f>Y166*'(Converions)'!$D$13</f>
        <v>252.66700800000001</v>
      </c>
      <c r="K166" s="111">
        <f>Z166*'(Converions)'!$D$13</f>
        <v>403.94534400000003</v>
      </c>
      <c r="L166" s="111">
        <f>AA166*'(Converions)'!$D$13</f>
        <v>444.178944</v>
      </c>
      <c r="M166" s="111">
        <f>AB166*'(Converions)'!$D$13</f>
        <v>241.40160000000003</v>
      </c>
      <c r="N166" s="83">
        <v>125</v>
      </c>
      <c r="O166" s="84">
        <f t="shared" si="40"/>
        <v>13</v>
      </c>
      <c r="P166" s="84" t="str">
        <f t="shared" si="41"/>
        <v>-</v>
      </c>
      <c r="Q166" s="89" t="str">
        <f t="shared" si="42"/>
        <v>-</v>
      </c>
      <c r="R166" s="83">
        <v>51700</v>
      </c>
      <c r="S166" s="83">
        <v>14160</v>
      </c>
      <c r="T166" s="83">
        <v>1555</v>
      </c>
      <c r="U166" s="83">
        <v>2</v>
      </c>
      <c r="V166" s="83">
        <v>3</v>
      </c>
      <c r="W166" s="83">
        <v>1</v>
      </c>
      <c r="X166" s="83">
        <v>557</v>
      </c>
      <c r="Y166" s="83">
        <v>157</v>
      </c>
      <c r="Z166" s="83">
        <v>251</v>
      </c>
      <c r="AA166" s="83">
        <v>276</v>
      </c>
      <c r="AB166" s="83">
        <v>150</v>
      </c>
      <c r="AC166" s="70"/>
      <c r="AD166" s="70"/>
      <c r="AE166" s="70"/>
      <c r="AF166" s="70"/>
      <c r="AG166" s="70"/>
      <c r="AH166" s="70"/>
      <c r="AI166" s="70"/>
      <c r="AJ166" s="70"/>
    </row>
    <row r="167" spans="1:36" x14ac:dyDescent="0.25">
      <c r="A167" s="158"/>
      <c r="B167" s="64" t="s">
        <v>198</v>
      </c>
      <c r="C167" s="83" t="s">
        <v>29</v>
      </c>
      <c r="D167" s="83">
        <v>1975</v>
      </c>
      <c r="E167" s="83">
        <v>1982</v>
      </c>
      <c r="F167" s="84">
        <f t="shared" si="39"/>
        <v>7</v>
      </c>
      <c r="G167" s="83">
        <v>30</v>
      </c>
      <c r="H167" s="85">
        <v>48.5</v>
      </c>
      <c r="I167" s="111">
        <f>X167*'(Converions)'!$D$13</f>
        <v>925.3728000000001</v>
      </c>
      <c r="J167" s="111">
        <f>Y167*'(Converions)'!$D$13</f>
        <v>257.49504000000002</v>
      </c>
      <c r="K167" s="111">
        <f>Z167*'(Converions)'!$D$13</f>
        <v>413.60140800000005</v>
      </c>
      <c r="L167" s="111">
        <f>AA167*'(Converions)'!$D$13</f>
        <v>452.22566400000005</v>
      </c>
      <c r="M167" s="111">
        <f>AB167*'(Converions)'!$D$13</f>
        <v>249.44832000000002</v>
      </c>
      <c r="N167" s="83">
        <v>135</v>
      </c>
      <c r="O167" s="84">
        <f t="shared" si="40"/>
        <v>14</v>
      </c>
      <c r="P167" s="84" t="str">
        <f t="shared" si="41"/>
        <v>-</v>
      </c>
      <c r="Q167" s="89" t="str">
        <f t="shared" si="42"/>
        <v>-</v>
      </c>
      <c r="R167" s="83">
        <v>54900</v>
      </c>
      <c r="S167" s="83">
        <v>14925</v>
      </c>
      <c r="T167" s="83">
        <v>1795</v>
      </c>
      <c r="U167" s="83">
        <v>2</v>
      </c>
      <c r="V167" s="83">
        <v>3</v>
      </c>
      <c r="W167" s="83">
        <v>1</v>
      </c>
      <c r="X167" s="83">
        <v>575</v>
      </c>
      <c r="Y167" s="83">
        <v>160</v>
      </c>
      <c r="Z167" s="83">
        <v>257</v>
      </c>
      <c r="AA167" s="83">
        <v>281</v>
      </c>
      <c r="AB167" s="83">
        <v>155</v>
      </c>
      <c r="AC167" s="70"/>
      <c r="AD167" s="70"/>
      <c r="AE167" s="70"/>
      <c r="AF167" s="70"/>
      <c r="AG167" s="70"/>
      <c r="AH167" s="70"/>
      <c r="AI167" s="70"/>
      <c r="AJ167" s="70"/>
    </row>
    <row r="168" spans="1:36" x14ac:dyDescent="0.25">
      <c r="A168" s="158"/>
      <c r="B168" s="64" t="s">
        <v>199</v>
      </c>
      <c r="C168" s="83" t="s">
        <v>29</v>
      </c>
      <c r="D168" s="83">
        <v>1970</v>
      </c>
      <c r="E168" s="83">
        <v>1983</v>
      </c>
      <c r="F168" s="84">
        <f t="shared" si="39"/>
        <v>13</v>
      </c>
      <c r="G168" s="83">
        <v>25</v>
      </c>
      <c r="H168" s="85">
        <v>152</v>
      </c>
      <c r="I168" s="111">
        <f>X168*'(Converions)'!$D$13</f>
        <v>981.69984000000011</v>
      </c>
      <c r="J168" s="111">
        <f>Y168*'(Converions)'!$D$13</f>
        <v>321.86880000000002</v>
      </c>
      <c r="K168" s="111">
        <f>Z168*'(Converions)'!$D$13</f>
        <v>508.55270400000006</v>
      </c>
      <c r="L168" s="111">
        <f>AA168*'(Converions)'!$D$13</f>
        <v>457.05369600000006</v>
      </c>
      <c r="M168" s="111">
        <f>AB168*'(Converions)'!$D$13</f>
        <v>238.18291200000002</v>
      </c>
      <c r="N168" s="83">
        <v>255</v>
      </c>
      <c r="O168" s="84">
        <f t="shared" si="40"/>
        <v>26</v>
      </c>
      <c r="P168" s="84" t="str">
        <f t="shared" si="41"/>
        <v>-</v>
      </c>
      <c r="Q168" s="89" t="str">
        <f t="shared" si="42"/>
        <v>-</v>
      </c>
      <c r="R168" s="83">
        <v>195045</v>
      </c>
      <c r="S168" s="83">
        <v>82134</v>
      </c>
      <c r="T168" s="83">
        <v>3300</v>
      </c>
      <c r="U168" s="83">
        <v>3</v>
      </c>
      <c r="V168" s="83">
        <v>6</v>
      </c>
      <c r="W168" s="83">
        <v>2</v>
      </c>
      <c r="X168" s="83">
        <v>610</v>
      </c>
      <c r="Y168" s="83">
        <v>200</v>
      </c>
      <c r="Z168" s="83">
        <v>316</v>
      </c>
      <c r="AA168" s="83">
        <v>284</v>
      </c>
      <c r="AB168" s="83">
        <v>148</v>
      </c>
      <c r="AC168" s="70"/>
      <c r="AD168" s="70"/>
      <c r="AE168" s="70"/>
      <c r="AF168" s="70"/>
      <c r="AG168" s="70"/>
      <c r="AH168" s="70"/>
      <c r="AI168" s="70"/>
      <c r="AJ168" s="70"/>
    </row>
    <row r="169" spans="1:36" x14ac:dyDescent="0.25">
      <c r="A169" s="158"/>
      <c r="B169" s="64" t="s">
        <v>200</v>
      </c>
      <c r="C169" s="83" t="s">
        <v>29</v>
      </c>
      <c r="D169" s="83">
        <v>1972</v>
      </c>
      <c r="E169" s="83">
        <v>1988</v>
      </c>
      <c r="F169" s="84">
        <f t="shared" si="39"/>
        <v>16</v>
      </c>
      <c r="G169" s="83">
        <v>25</v>
      </c>
      <c r="H169" s="85">
        <v>170</v>
      </c>
      <c r="I169" s="111">
        <f>X169*'(Converions)'!$D$13</f>
        <v>981.69984000000011</v>
      </c>
      <c r="J169" s="111">
        <f>Y169*'(Converions)'!$D$13</f>
        <v>347.61830400000002</v>
      </c>
      <c r="K169" s="111">
        <f>Z169*'(Converions)'!$D$13</f>
        <v>521.42745600000001</v>
      </c>
      <c r="L169" s="111">
        <f>AA169*'(Converions)'!$D$13</f>
        <v>469.928448</v>
      </c>
      <c r="M169" s="111">
        <f>AB169*'(Converions)'!$D$13</f>
        <v>254.27635200000003</v>
      </c>
      <c r="N169" s="83">
        <v>255</v>
      </c>
      <c r="O169" s="84">
        <f t="shared" si="40"/>
        <v>26</v>
      </c>
      <c r="P169" s="84" t="str">
        <f t="shared" si="41"/>
        <v>-</v>
      </c>
      <c r="Q169" s="89" t="str">
        <f t="shared" si="42"/>
        <v>-</v>
      </c>
      <c r="R169" s="83">
        <v>259459</v>
      </c>
      <c r="S169" s="83">
        <v>138720</v>
      </c>
      <c r="T169" s="83">
        <v>5735</v>
      </c>
      <c r="U169" s="83">
        <v>3</v>
      </c>
      <c r="V169" s="83">
        <v>6</v>
      </c>
      <c r="W169" s="83">
        <v>2</v>
      </c>
      <c r="X169" s="83">
        <v>610</v>
      </c>
      <c r="Y169" s="83">
        <v>216</v>
      </c>
      <c r="Z169" s="83">
        <v>324</v>
      </c>
      <c r="AA169" s="83">
        <v>292</v>
      </c>
      <c r="AB169" s="83">
        <v>158</v>
      </c>
      <c r="AC169" s="70"/>
      <c r="AD169" s="70"/>
      <c r="AE169" s="70"/>
      <c r="AF169" s="70"/>
      <c r="AG169" s="70"/>
      <c r="AH169" s="70"/>
      <c r="AI169" s="70"/>
      <c r="AJ169" s="70"/>
    </row>
    <row r="170" spans="1:36" x14ac:dyDescent="0.25">
      <c r="A170" s="158"/>
      <c r="B170" s="64" t="s">
        <v>201</v>
      </c>
      <c r="C170" s="83" t="s">
        <v>29</v>
      </c>
      <c r="D170" s="83">
        <v>1973</v>
      </c>
      <c r="E170" s="83">
        <v>1983</v>
      </c>
      <c r="F170" s="84">
        <f t="shared" si="39"/>
        <v>10</v>
      </c>
      <c r="G170" s="83">
        <v>25</v>
      </c>
      <c r="H170" s="85">
        <v>160</v>
      </c>
      <c r="I170" s="111">
        <f>X170*'(Converions)'!$D$13</f>
        <v>981.69984000000011</v>
      </c>
      <c r="J170" s="111">
        <f>Y170*'(Converions)'!$D$13</f>
        <v>328.30617600000005</v>
      </c>
      <c r="K170" s="111">
        <f>Z170*'(Converions)'!$D$13</f>
        <v>511.77139200000005</v>
      </c>
      <c r="L170" s="111">
        <f>AA170*'(Converions)'!$D$13</f>
        <v>466.70976000000002</v>
      </c>
      <c r="M170" s="111">
        <f>AB170*'(Converions)'!$D$13</f>
        <v>254.27635200000003</v>
      </c>
      <c r="N170" s="83">
        <v>255</v>
      </c>
      <c r="O170" s="84">
        <f t="shared" si="40"/>
        <v>26</v>
      </c>
      <c r="P170" s="84" t="str">
        <f t="shared" si="41"/>
        <v>-</v>
      </c>
      <c r="Q170" s="89" t="str">
        <f t="shared" si="42"/>
        <v>-</v>
      </c>
      <c r="R170" s="83">
        <v>251701</v>
      </c>
      <c r="S170" s="83">
        <v>138720</v>
      </c>
      <c r="T170" s="83">
        <v>4996</v>
      </c>
      <c r="U170" s="83">
        <v>3</v>
      </c>
      <c r="V170" s="83">
        <v>6</v>
      </c>
      <c r="W170" s="83">
        <v>2</v>
      </c>
      <c r="X170" s="83">
        <v>610</v>
      </c>
      <c r="Y170" s="83">
        <v>204</v>
      </c>
      <c r="Z170" s="83">
        <v>318</v>
      </c>
      <c r="AA170" s="83">
        <v>290</v>
      </c>
      <c r="AB170" s="83">
        <v>158</v>
      </c>
      <c r="AC170" s="70"/>
      <c r="AD170" s="70"/>
      <c r="AE170" s="70"/>
      <c r="AF170" s="70"/>
      <c r="AG170" s="70"/>
      <c r="AH170" s="70"/>
      <c r="AI170" s="70"/>
      <c r="AJ170" s="70"/>
    </row>
    <row r="171" spans="1:36" x14ac:dyDescent="0.25">
      <c r="A171" s="158"/>
      <c r="B171" s="64" t="s">
        <v>202</v>
      </c>
      <c r="C171" s="83" t="s">
        <v>29</v>
      </c>
      <c r="D171" s="83">
        <v>1988</v>
      </c>
      <c r="E171" s="83">
        <v>2000</v>
      </c>
      <c r="F171" s="84">
        <f t="shared" si="39"/>
        <v>12</v>
      </c>
      <c r="G171" s="83">
        <v>30</v>
      </c>
      <c r="H171" s="85">
        <v>150</v>
      </c>
      <c r="I171" s="111">
        <f>X171*'(Converions)'!$D$13</f>
        <v>944.68492800000001</v>
      </c>
      <c r="J171" s="111">
        <f>Y171*'(Converions)'!$D$13</f>
        <v>315.43142399999999</v>
      </c>
      <c r="K171" s="111">
        <f>Z171*'(Converions)'!$D$13</f>
        <v>486.02188800000005</v>
      </c>
      <c r="L171" s="111">
        <f>AA171*'(Converions)'!$D$13</f>
        <v>474.75648000000001</v>
      </c>
      <c r="M171" s="111">
        <f>AB171*'(Converions)'!$D$13</f>
        <v>283.24454400000002</v>
      </c>
      <c r="N171" s="83">
        <v>293</v>
      </c>
      <c r="O171" s="84">
        <f t="shared" si="40"/>
        <v>29</v>
      </c>
      <c r="P171" s="84" t="str">
        <f t="shared" si="41"/>
        <v>-</v>
      </c>
      <c r="Q171" s="89" t="str">
        <f t="shared" si="42"/>
        <v>-</v>
      </c>
      <c r="R171" s="83">
        <v>286000</v>
      </c>
      <c r="S171" s="83">
        <v>146173</v>
      </c>
      <c r="T171" s="83">
        <v>6840</v>
      </c>
      <c r="U171" s="83">
        <v>2</v>
      </c>
      <c r="V171" s="83">
        <v>6</v>
      </c>
      <c r="W171" s="83">
        <v>1</v>
      </c>
      <c r="X171" s="83">
        <v>587</v>
      </c>
      <c r="Y171" s="83">
        <v>196</v>
      </c>
      <c r="Z171" s="83">
        <v>302</v>
      </c>
      <c r="AA171" s="83">
        <v>295</v>
      </c>
      <c r="AB171" s="83">
        <v>176</v>
      </c>
      <c r="AC171" s="70"/>
      <c r="AD171" s="70"/>
      <c r="AE171" s="70"/>
      <c r="AF171" s="70"/>
      <c r="AG171" s="70"/>
      <c r="AH171" s="70"/>
      <c r="AI171" s="70"/>
      <c r="AJ171" s="70"/>
    </row>
    <row r="172" spans="1:36" x14ac:dyDescent="0.25">
      <c r="A172" s="158"/>
      <c r="B172" s="64" t="s">
        <v>203</v>
      </c>
      <c r="C172" s="83" t="s">
        <v>31</v>
      </c>
      <c r="D172" s="83">
        <v>1988</v>
      </c>
      <c r="E172" s="83">
        <v>2010</v>
      </c>
      <c r="F172" s="84">
        <f t="shared" si="39"/>
        <v>22</v>
      </c>
      <c r="G172" s="83">
        <v>30</v>
      </c>
      <c r="H172" s="85">
        <v>150</v>
      </c>
      <c r="I172" s="111">
        <f>X172*'(Converions)'!$D$13</f>
        <v>944.68492800000001</v>
      </c>
      <c r="J172" s="111">
        <f>Y172*'(Converions)'!$D$13</f>
        <v>315.43142399999999</v>
      </c>
      <c r="K172" s="111">
        <f>Z172*'(Converions)'!$D$13</f>
        <v>486.02188800000005</v>
      </c>
      <c r="L172" s="111">
        <f>AA172*'(Converions)'!$D$13</f>
        <v>477.97516800000005</v>
      </c>
      <c r="M172" s="111">
        <f>AB172*'(Converions)'!$D$13</f>
        <v>292.90060800000003</v>
      </c>
      <c r="N172" s="83">
        <v>0</v>
      </c>
      <c r="O172" s="84">
        <f t="shared" si="40"/>
        <v>726</v>
      </c>
      <c r="P172" s="84">
        <v>90787</v>
      </c>
      <c r="Q172" s="89">
        <v>500</v>
      </c>
      <c r="R172" s="83">
        <v>286000</v>
      </c>
      <c r="S172" s="83">
        <v>146173</v>
      </c>
      <c r="T172" s="83">
        <v>3950</v>
      </c>
      <c r="U172" s="83">
        <v>2</v>
      </c>
      <c r="V172" s="83">
        <v>2</v>
      </c>
      <c r="W172" s="83" t="s">
        <v>32</v>
      </c>
      <c r="X172" s="83">
        <v>587</v>
      </c>
      <c r="Y172" s="83">
        <v>196</v>
      </c>
      <c r="Z172" s="83">
        <v>302</v>
      </c>
      <c r="AA172" s="83">
        <v>297</v>
      </c>
      <c r="AB172" s="83">
        <v>182</v>
      </c>
      <c r="AC172" s="70"/>
      <c r="AD172" s="70"/>
      <c r="AE172" s="70"/>
      <c r="AF172" s="70"/>
      <c r="AG172" s="70"/>
      <c r="AH172" s="70"/>
      <c r="AI172" s="70"/>
      <c r="AJ172" s="70"/>
    </row>
    <row r="173" spans="1:36" ht="15.75" customHeight="1" x14ac:dyDescent="0.25">
      <c r="A173" s="158"/>
      <c r="B173" s="64" t="s">
        <v>204</v>
      </c>
      <c r="C173" s="83" t="s">
        <v>29</v>
      </c>
      <c r="D173" s="83">
        <v>1980</v>
      </c>
      <c r="E173" s="83">
        <v>1992</v>
      </c>
      <c r="F173" s="84">
        <f t="shared" si="39"/>
        <v>12</v>
      </c>
      <c r="G173" s="83">
        <v>25</v>
      </c>
      <c r="H173" s="85">
        <v>50</v>
      </c>
      <c r="I173" s="111">
        <f>X173*'(Converions)'!$D$13</f>
        <v>811.10937600000011</v>
      </c>
      <c r="J173" s="111">
        <f>Y173*'(Converions)'!$D$13</f>
        <v>260.713728</v>
      </c>
      <c r="K173" s="111">
        <f>Z173*'(Converions)'!$D$13</f>
        <v>400.72665600000005</v>
      </c>
      <c r="L173" s="111">
        <f>AA173*'(Converions)'!$D$13</f>
        <v>365.32108800000003</v>
      </c>
      <c r="M173" s="111">
        <f>AB173*'(Converions)'!$D$13</f>
        <v>247.838976</v>
      </c>
      <c r="N173" s="83">
        <v>155</v>
      </c>
      <c r="O173" s="84">
        <f t="shared" si="40"/>
        <v>16</v>
      </c>
      <c r="P173" s="84" t="str">
        <f t="shared" ref="P173:P179" si="43">IF(C173="P","-","Value")</f>
        <v>-</v>
      </c>
      <c r="Q173" s="89" t="str">
        <f t="shared" si="42"/>
        <v>-</v>
      </c>
      <c r="R173" s="83">
        <v>63500</v>
      </c>
      <c r="S173" s="83">
        <v>22100</v>
      </c>
      <c r="T173" s="83">
        <v>1570</v>
      </c>
      <c r="U173" s="83">
        <v>2</v>
      </c>
      <c r="V173" s="83">
        <v>3</v>
      </c>
      <c r="W173" s="83">
        <v>1</v>
      </c>
      <c r="X173" s="83">
        <v>504</v>
      </c>
      <c r="Y173" s="83">
        <v>162</v>
      </c>
      <c r="Z173" s="83">
        <v>249</v>
      </c>
      <c r="AA173" s="83">
        <v>227</v>
      </c>
      <c r="AB173" s="83">
        <v>154</v>
      </c>
      <c r="AC173" s="70"/>
      <c r="AD173" s="70"/>
      <c r="AE173" s="70"/>
      <c r="AF173" s="70"/>
      <c r="AG173" s="70"/>
      <c r="AH173" s="70"/>
      <c r="AI173" s="70"/>
      <c r="AJ173" s="70"/>
    </row>
    <row r="174" spans="1:36" ht="15" customHeight="1" x14ac:dyDescent="0.25">
      <c r="A174" s="158"/>
      <c r="B174" s="64" t="s">
        <v>205</v>
      </c>
      <c r="C174" s="83" t="s">
        <v>29</v>
      </c>
      <c r="D174" s="83">
        <v>1981</v>
      </c>
      <c r="E174" s="83">
        <v>1997</v>
      </c>
      <c r="F174" s="84">
        <f t="shared" si="39"/>
        <v>16</v>
      </c>
      <c r="G174" s="83">
        <v>25</v>
      </c>
      <c r="H174" s="85">
        <v>56</v>
      </c>
      <c r="I174" s="111">
        <f>X174*'(Converions)'!$D$13</f>
        <v>811.10937600000011</v>
      </c>
      <c r="J174" s="111">
        <f>Y174*'(Converions)'!$D$13</f>
        <v>260.713728</v>
      </c>
      <c r="K174" s="111">
        <f>Z174*'(Converions)'!$D$13</f>
        <v>400.72665600000005</v>
      </c>
      <c r="L174" s="111">
        <f>AA174*'(Converions)'!$D$13</f>
        <v>365.32108800000003</v>
      </c>
      <c r="M174" s="111">
        <f>AB174*'(Converions)'!$D$13</f>
        <v>247.838976</v>
      </c>
      <c r="N174" s="83">
        <v>155</v>
      </c>
      <c r="O174" s="84">
        <f t="shared" si="40"/>
        <v>16</v>
      </c>
      <c r="P174" s="84" t="str">
        <f t="shared" si="43"/>
        <v>-</v>
      </c>
      <c r="Q174" s="89" t="str">
        <f t="shared" si="42"/>
        <v>-</v>
      </c>
      <c r="R174" s="83">
        <v>67800</v>
      </c>
      <c r="S174" s="83">
        <v>22100</v>
      </c>
      <c r="T174" s="83">
        <v>2050</v>
      </c>
      <c r="U174" s="83">
        <v>2</v>
      </c>
      <c r="V174" s="83">
        <v>3</v>
      </c>
      <c r="W174" s="83">
        <v>1</v>
      </c>
      <c r="X174" s="83">
        <v>504</v>
      </c>
      <c r="Y174" s="83">
        <v>162</v>
      </c>
      <c r="Z174" s="83">
        <v>249</v>
      </c>
      <c r="AA174" s="83">
        <v>227</v>
      </c>
      <c r="AB174" s="83">
        <v>154</v>
      </c>
      <c r="AC174" s="70"/>
      <c r="AD174" s="70"/>
      <c r="AE174" s="70"/>
      <c r="AF174" s="70"/>
      <c r="AG174" s="70"/>
      <c r="AH174" s="70"/>
      <c r="AI174" s="70"/>
      <c r="AJ174" s="70"/>
    </row>
    <row r="175" spans="1:36" x14ac:dyDescent="0.25">
      <c r="A175" s="158"/>
      <c r="B175" s="64" t="s">
        <v>206</v>
      </c>
      <c r="C175" s="83" t="s">
        <v>29</v>
      </c>
      <c r="D175" s="83">
        <v>1985</v>
      </c>
      <c r="E175" s="83">
        <v>1999</v>
      </c>
      <c r="F175" s="84">
        <f t="shared" si="39"/>
        <v>14</v>
      </c>
      <c r="G175" s="83">
        <v>25</v>
      </c>
      <c r="H175" s="85">
        <v>62</v>
      </c>
      <c r="I175" s="111">
        <f>X175*'(Converions)'!$D$13</f>
        <v>811.10937600000011</v>
      </c>
      <c r="J175" s="111">
        <f>Y175*'(Converions)'!$D$13</f>
        <v>265.54176000000001</v>
      </c>
      <c r="K175" s="111">
        <f>Z175*'(Converions)'!$D$13</f>
        <v>410.38272000000001</v>
      </c>
      <c r="L175" s="111">
        <f>AA175*'(Converions)'!$D$13</f>
        <v>416.82009600000004</v>
      </c>
      <c r="M175" s="111">
        <f>AB175*'(Converions)'!$D$13</f>
        <v>267.15110400000003</v>
      </c>
      <c r="N175" s="83">
        <v>155</v>
      </c>
      <c r="O175" s="84">
        <f t="shared" si="40"/>
        <v>16</v>
      </c>
      <c r="P175" s="84" t="str">
        <f t="shared" si="43"/>
        <v>-</v>
      </c>
      <c r="Q175" s="89" t="str">
        <f t="shared" si="42"/>
        <v>-</v>
      </c>
      <c r="R175" s="83">
        <v>72600</v>
      </c>
      <c r="S175" s="83">
        <v>26400</v>
      </c>
      <c r="T175" s="83">
        <v>2500</v>
      </c>
      <c r="U175" s="83">
        <v>2</v>
      </c>
      <c r="V175" s="83">
        <v>3</v>
      </c>
      <c r="W175" s="83">
        <v>1</v>
      </c>
      <c r="X175" s="83">
        <v>504</v>
      </c>
      <c r="Y175" s="83">
        <v>165</v>
      </c>
      <c r="Z175" s="83">
        <v>255</v>
      </c>
      <c r="AA175" s="83">
        <v>259</v>
      </c>
      <c r="AB175" s="83">
        <v>166</v>
      </c>
      <c r="AC175" s="70"/>
      <c r="AD175" s="70"/>
      <c r="AE175" s="70"/>
      <c r="AF175" s="70"/>
      <c r="AG175" s="70"/>
      <c r="AH175" s="70"/>
      <c r="AI175" s="70"/>
      <c r="AJ175" s="70"/>
    </row>
    <row r="176" spans="1:36" x14ac:dyDescent="0.25">
      <c r="A176" s="158"/>
      <c r="B176" s="64" t="s">
        <v>207</v>
      </c>
      <c r="C176" s="83" t="s">
        <v>29</v>
      </c>
      <c r="D176" s="83">
        <v>1986</v>
      </c>
      <c r="E176" s="83">
        <v>1992</v>
      </c>
      <c r="F176" s="84">
        <f t="shared" si="39"/>
        <v>6</v>
      </c>
      <c r="G176" s="83">
        <v>25</v>
      </c>
      <c r="H176" s="85">
        <v>54</v>
      </c>
      <c r="I176" s="111">
        <f>X176*'(Converions)'!$D$13</f>
        <v>811.10937600000011</v>
      </c>
      <c r="J176" s="111">
        <f>Y176*'(Converions)'!$D$13</f>
        <v>257.49504000000002</v>
      </c>
      <c r="K176" s="111">
        <f>Z176*'(Converions)'!$D$13</f>
        <v>436.13222400000001</v>
      </c>
      <c r="L176" s="111">
        <f>AA176*'(Converions)'!$D$13</f>
        <v>411.99206400000003</v>
      </c>
      <c r="M176" s="111">
        <f>AB176*'(Converions)'!$D$13</f>
        <v>247.838976</v>
      </c>
      <c r="N176" s="83">
        <v>130</v>
      </c>
      <c r="O176" s="84">
        <f t="shared" si="40"/>
        <v>13</v>
      </c>
      <c r="P176" s="84" t="str">
        <f t="shared" si="43"/>
        <v>-</v>
      </c>
      <c r="Q176" s="89" t="str">
        <f t="shared" si="42"/>
        <v>-</v>
      </c>
      <c r="R176" s="83">
        <v>63500</v>
      </c>
      <c r="S176" s="83">
        <v>22100</v>
      </c>
      <c r="T176" s="83">
        <v>2370</v>
      </c>
      <c r="U176" s="83">
        <v>2</v>
      </c>
      <c r="V176" s="83">
        <v>3</v>
      </c>
      <c r="W176" s="83">
        <v>1</v>
      </c>
      <c r="X176" s="83">
        <v>504</v>
      </c>
      <c r="Y176" s="83">
        <v>160</v>
      </c>
      <c r="Z176" s="83">
        <v>271</v>
      </c>
      <c r="AA176" s="83">
        <v>256</v>
      </c>
      <c r="AB176" s="83">
        <v>154</v>
      </c>
      <c r="AC176" s="70"/>
      <c r="AD176" s="70"/>
      <c r="AE176" s="70"/>
      <c r="AF176" s="70"/>
      <c r="AG176" s="70"/>
      <c r="AH176" s="70"/>
      <c r="AI176" s="70"/>
      <c r="AJ176" s="70"/>
    </row>
    <row r="177" spans="1:36" x14ac:dyDescent="0.25">
      <c r="A177" s="158"/>
      <c r="B177" s="64" t="s">
        <v>208</v>
      </c>
      <c r="C177" s="83" t="s">
        <v>29</v>
      </c>
      <c r="D177" s="83">
        <v>1987</v>
      </c>
      <c r="E177" s="83">
        <v>1997</v>
      </c>
      <c r="F177" s="84">
        <f t="shared" si="39"/>
        <v>10</v>
      </c>
      <c r="G177" s="83">
        <v>25</v>
      </c>
      <c r="H177" s="85">
        <v>56</v>
      </c>
      <c r="I177" s="111">
        <f>X177*'(Converions)'!$D$13</f>
        <v>811.10937600000011</v>
      </c>
      <c r="J177" s="111">
        <f>Y177*'(Converions)'!$D$13</f>
        <v>260.713728</v>
      </c>
      <c r="K177" s="111">
        <f>Z177*'(Converions)'!$D$13</f>
        <v>400.72665600000005</v>
      </c>
      <c r="L177" s="111">
        <f>AA177*'(Converions)'!$D$13</f>
        <v>379.80518400000005</v>
      </c>
      <c r="M177" s="111">
        <f>AB177*'(Converions)'!$D$13</f>
        <v>267.15110400000003</v>
      </c>
      <c r="N177" s="83">
        <v>155</v>
      </c>
      <c r="O177" s="84">
        <f t="shared" si="40"/>
        <v>16</v>
      </c>
      <c r="P177" s="84" t="str">
        <f t="shared" si="43"/>
        <v>-</v>
      </c>
      <c r="Q177" s="89" t="str">
        <f t="shared" si="42"/>
        <v>-</v>
      </c>
      <c r="R177" s="83">
        <v>67800</v>
      </c>
      <c r="S177" s="83">
        <v>22100</v>
      </c>
      <c r="T177" s="83">
        <v>2050</v>
      </c>
      <c r="U177" s="83">
        <v>2</v>
      </c>
      <c r="V177" s="83">
        <v>3</v>
      </c>
      <c r="W177" s="83">
        <v>1</v>
      </c>
      <c r="X177" s="83">
        <v>504</v>
      </c>
      <c r="Y177" s="83">
        <v>162</v>
      </c>
      <c r="Z177" s="83">
        <v>249</v>
      </c>
      <c r="AA177" s="83">
        <v>236</v>
      </c>
      <c r="AB177" s="83">
        <v>166</v>
      </c>
      <c r="AC177" s="70"/>
      <c r="AD177" s="70"/>
      <c r="AE177" s="70"/>
      <c r="AF177" s="70"/>
      <c r="AG177" s="70"/>
      <c r="AH177" s="70"/>
      <c r="AI177" s="70"/>
      <c r="AJ177" s="70"/>
    </row>
    <row r="178" spans="1:36" x14ac:dyDescent="0.25">
      <c r="A178" s="158"/>
      <c r="B178" s="64" t="s">
        <v>209</v>
      </c>
      <c r="C178" s="83" t="s">
        <v>29</v>
      </c>
      <c r="D178" s="83">
        <v>1993</v>
      </c>
      <c r="E178" s="83">
        <v>2000</v>
      </c>
      <c r="F178" s="84">
        <f t="shared" si="39"/>
        <v>7</v>
      </c>
      <c r="G178" s="83">
        <v>20</v>
      </c>
      <c r="H178" s="85">
        <v>65</v>
      </c>
      <c r="I178" s="111">
        <f>X178*'(Converions)'!$D$13</f>
        <v>811.10937600000011</v>
      </c>
      <c r="J178" s="111">
        <f>Y178*'(Converions)'!$D$13</f>
        <v>270.36979200000002</v>
      </c>
      <c r="K178" s="111">
        <f>Z178*'(Converions)'!$D$13</f>
        <v>449.00697600000001</v>
      </c>
      <c r="L178" s="111">
        <f>AA178*'(Converions)'!$D$13</f>
        <v>424.86681600000003</v>
      </c>
      <c r="M178" s="111">
        <f>AB178*'(Converions)'!$D$13</f>
        <v>257.49504000000002</v>
      </c>
      <c r="N178" s="83">
        <v>155</v>
      </c>
      <c r="O178" s="84">
        <f t="shared" si="40"/>
        <v>16</v>
      </c>
      <c r="P178" s="84" t="str">
        <f t="shared" si="43"/>
        <v>-</v>
      </c>
      <c r="Q178" s="89" t="str">
        <f t="shared" si="42"/>
        <v>-</v>
      </c>
      <c r="R178" s="83">
        <v>75760</v>
      </c>
      <c r="S178" s="83">
        <v>28845</v>
      </c>
      <c r="T178" s="83">
        <v>2785</v>
      </c>
      <c r="U178" s="83">
        <v>2</v>
      </c>
      <c r="V178" s="83">
        <v>3</v>
      </c>
      <c r="W178" s="83">
        <v>1</v>
      </c>
      <c r="X178" s="83">
        <v>504</v>
      </c>
      <c r="Y178" s="83">
        <v>168</v>
      </c>
      <c r="Z178" s="83">
        <v>279</v>
      </c>
      <c r="AA178" s="83">
        <v>264</v>
      </c>
      <c r="AB178" s="83">
        <v>160</v>
      </c>
      <c r="AC178" s="70"/>
      <c r="AD178" s="70"/>
      <c r="AE178" s="70"/>
      <c r="AF178" s="70"/>
      <c r="AG178" s="70"/>
      <c r="AH178" s="70"/>
      <c r="AI178" s="70"/>
      <c r="AJ178" s="70"/>
    </row>
    <row r="179" spans="1:36" x14ac:dyDescent="0.25">
      <c r="A179" s="151"/>
      <c r="B179" s="69" t="s">
        <v>210</v>
      </c>
      <c r="C179" s="83" t="s">
        <v>29</v>
      </c>
      <c r="D179" s="83">
        <v>1958</v>
      </c>
      <c r="E179" s="83">
        <v>1972</v>
      </c>
      <c r="F179" s="84">
        <f t="shared" si="39"/>
        <v>14</v>
      </c>
      <c r="G179" s="83">
        <v>20</v>
      </c>
      <c r="H179" s="85">
        <v>30</v>
      </c>
      <c r="I179" s="83">
        <v>805</v>
      </c>
      <c r="J179" s="83">
        <v>200</v>
      </c>
      <c r="K179" s="83">
        <v>400</v>
      </c>
      <c r="L179" s="83">
        <v>350</v>
      </c>
      <c r="M179" s="83">
        <v>200</v>
      </c>
      <c r="N179" s="83">
        <v>80</v>
      </c>
      <c r="O179" s="84">
        <f t="shared" si="40"/>
        <v>8</v>
      </c>
      <c r="P179" s="83" t="str">
        <f t="shared" si="43"/>
        <v>-</v>
      </c>
      <c r="Q179" s="83" t="str">
        <f t="shared" si="42"/>
        <v>-</v>
      </c>
      <c r="R179" s="83">
        <v>46000</v>
      </c>
      <c r="S179" s="83">
        <v>15000</v>
      </c>
      <c r="T179" s="83">
        <v>1965</v>
      </c>
      <c r="U179" s="83">
        <v>3</v>
      </c>
      <c r="V179" s="83">
        <v>2</v>
      </c>
      <c r="W179" s="83">
        <v>1</v>
      </c>
      <c r="AC179" s="70"/>
      <c r="AD179" s="70"/>
      <c r="AE179" s="70"/>
      <c r="AF179" s="70"/>
      <c r="AG179" s="70"/>
      <c r="AH179" s="70"/>
      <c r="AI179" s="70"/>
      <c r="AJ179" s="70"/>
    </row>
    <row r="180" spans="1:36" x14ac:dyDescent="0.25">
      <c r="A180" s="158" t="s">
        <v>211</v>
      </c>
      <c r="B180" s="69" t="s">
        <v>212</v>
      </c>
      <c r="C180" s="83" t="s">
        <v>29</v>
      </c>
      <c r="D180" s="83">
        <v>1956</v>
      </c>
      <c r="E180" s="83">
        <v>1960</v>
      </c>
      <c r="F180" s="84">
        <f>E180-D180</f>
        <v>4</v>
      </c>
      <c r="G180" s="83">
        <v>18</v>
      </c>
      <c r="H180" s="85">
        <v>32.5</v>
      </c>
      <c r="I180" s="111">
        <f>X180*'(Converions)'!$D$13</f>
        <v>949.51296000000002</v>
      </c>
      <c r="J180" s="111">
        <f>Y180*'(Converions)'!$D$13</f>
        <v>0</v>
      </c>
      <c r="K180" s="111">
        <f>Z180*'(Converions)'!$D$13</f>
        <v>0</v>
      </c>
      <c r="L180" s="111">
        <f>AA180*'(Converions)'!$D$13</f>
        <v>0</v>
      </c>
      <c r="M180" s="111">
        <f>AB180*'(Converions)'!$D$13</f>
        <v>0</v>
      </c>
      <c r="N180" s="83">
        <v>80</v>
      </c>
      <c r="O180" s="84">
        <f>IF(N180="","0",IF(N180=0,IF(P180="Value","0",ROUND(P180/125,0)),ROUND(N180*0.1,0)))</f>
        <v>8</v>
      </c>
      <c r="P180" s="84" t="str">
        <f t="shared" ref="P180:P186" si="44">IF(C180="P","-","Value")</f>
        <v>-</v>
      </c>
      <c r="Q180" s="89" t="str">
        <f t="shared" ref="Q180:Q186" si="45">IF(C180="P","-","Value")</f>
        <v>-</v>
      </c>
      <c r="R180" s="83">
        <v>76000</v>
      </c>
      <c r="S180" s="83">
        <v>28500</v>
      </c>
      <c r="T180" s="83">
        <v>1430</v>
      </c>
      <c r="U180" s="83">
        <v>7</v>
      </c>
      <c r="V180" s="83">
        <v>2</v>
      </c>
      <c r="W180" s="83">
        <v>1</v>
      </c>
      <c r="X180" s="83">
        <v>590</v>
      </c>
      <c r="AC180" s="70"/>
      <c r="AD180" s="70"/>
      <c r="AE180" s="70"/>
      <c r="AF180" s="70"/>
      <c r="AG180" s="70"/>
      <c r="AH180" s="70"/>
      <c r="AI180" s="70"/>
      <c r="AJ180" s="70"/>
    </row>
    <row r="181" spans="1:36" x14ac:dyDescent="0.25">
      <c r="A181" s="158"/>
      <c r="B181" s="69" t="s">
        <v>213</v>
      </c>
      <c r="C181" s="83" t="s">
        <v>29</v>
      </c>
      <c r="D181" s="83">
        <v>1962</v>
      </c>
      <c r="E181" s="83">
        <v>1968</v>
      </c>
      <c r="F181" s="84">
        <f>E181-D181</f>
        <v>6</v>
      </c>
      <c r="G181" s="83">
        <v>15</v>
      </c>
      <c r="H181" s="85">
        <v>20</v>
      </c>
      <c r="I181" s="111">
        <f>X181*'(Converions)'!$D$13</f>
        <v>968.82508800000005</v>
      </c>
      <c r="J181" s="111">
        <f>Y181*'(Converions)'!$D$13</f>
        <v>0</v>
      </c>
      <c r="K181" s="111">
        <f>Z181*'(Converions)'!$D$13</f>
        <v>0</v>
      </c>
      <c r="L181" s="111">
        <f>AA181*'(Converions)'!$D$13</f>
        <v>0</v>
      </c>
      <c r="M181" s="111">
        <f>AB181*'(Converions)'!$D$13</f>
        <v>0</v>
      </c>
      <c r="N181" s="83">
        <v>56</v>
      </c>
      <c r="O181" s="84">
        <f t="shared" ref="O181:O186" si="46">IF(N181="","0",IF(N181=0,IF(P181="Value","0",ROUND(P181/125,0)),ROUND(N181*0.1,0)))</f>
        <v>6</v>
      </c>
      <c r="P181" s="84" t="str">
        <f t="shared" si="44"/>
        <v>-</v>
      </c>
      <c r="Q181" s="89" t="str">
        <f t="shared" si="45"/>
        <v>-</v>
      </c>
      <c r="R181" s="83">
        <v>37500</v>
      </c>
      <c r="S181" s="83">
        <v>13500</v>
      </c>
      <c r="T181" s="83">
        <v>1133</v>
      </c>
      <c r="U181" s="83">
        <v>3</v>
      </c>
      <c r="V181" s="83">
        <v>2</v>
      </c>
      <c r="W181" s="83">
        <v>1</v>
      </c>
      <c r="X181" s="83">
        <v>602</v>
      </c>
      <c r="AC181" s="70"/>
      <c r="AD181" s="70"/>
      <c r="AE181" s="70"/>
      <c r="AF181" s="70"/>
      <c r="AG181" s="70"/>
      <c r="AH181" s="70"/>
      <c r="AI181" s="70"/>
      <c r="AJ181" s="70"/>
    </row>
    <row r="182" spans="1:36" x14ac:dyDescent="0.25">
      <c r="A182" s="158"/>
      <c r="B182" s="69" t="s">
        <v>214</v>
      </c>
      <c r="C182" s="83" t="s">
        <v>29</v>
      </c>
      <c r="D182" s="83">
        <v>1966</v>
      </c>
      <c r="E182" s="83">
        <v>1984</v>
      </c>
      <c r="F182" s="84">
        <f>E182-D182</f>
        <v>18</v>
      </c>
      <c r="G182" s="83">
        <v>30</v>
      </c>
      <c r="H182" s="85">
        <v>35</v>
      </c>
      <c r="I182" s="111">
        <f>X182*'(Converions)'!$D$13</f>
        <v>899.6232960000001</v>
      </c>
      <c r="J182" s="111">
        <f>Y182*'(Converions)'!$D$13</f>
        <v>0</v>
      </c>
      <c r="K182" s="111">
        <f>Z182*'(Converions)'!$D$13</f>
        <v>0</v>
      </c>
      <c r="L182" s="111">
        <f>AA182*'(Converions)'!$D$13</f>
        <v>0</v>
      </c>
      <c r="M182" s="111">
        <f>AB182*'(Converions)'!$D$13</f>
        <v>0</v>
      </c>
      <c r="N182" s="83">
        <v>80</v>
      </c>
      <c r="O182" s="84">
        <f t="shared" si="46"/>
        <v>8</v>
      </c>
      <c r="P182" s="84" t="str">
        <f t="shared" si="44"/>
        <v>-</v>
      </c>
      <c r="Q182" s="89" t="str">
        <f t="shared" si="45"/>
        <v>-</v>
      </c>
      <c r="R182" s="83">
        <v>47600</v>
      </c>
      <c r="S182" s="83">
        <v>13200</v>
      </c>
      <c r="T182" s="83">
        <v>1025</v>
      </c>
      <c r="U182" s="83">
        <v>5</v>
      </c>
      <c r="V182" s="83">
        <v>2</v>
      </c>
      <c r="W182" s="83">
        <v>1</v>
      </c>
      <c r="X182" s="83">
        <v>559</v>
      </c>
      <c r="AC182" s="70"/>
      <c r="AD182" s="70"/>
      <c r="AE182" s="70"/>
      <c r="AF182" s="70"/>
      <c r="AG182" s="70"/>
      <c r="AH182" s="70"/>
      <c r="AI182" s="70"/>
      <c r="AJ182" s="70"/>
    </row>
    <row r="183" spans="1:36" x14ac:dyDescent="0.25">
      <c r="A183" s="158"/>
      <c r="B183" s="69" t="s">
        <v>215</v>
      </c>
      <c r="C183" s="83" t="s">
        <v>29</v>
      </c>
      <c r="D183" s="83">
        <v>1968</v>
      </c>
      <c r="E183" s="83">
        <v>1984</v>
      </c>
      <c r="F183" s="84">
        <f>E183-D183</f>
        <v>16</v>
      </c>
      <c r="G183" s="83">
        <v>20</v>
      </c>
      <c r="H183" s="85">
        <v>110</v>
      </c>
      <c r="I183" s="111">
        <f>X183*'(Converions)'!$D$13</f>
        <v>2285.2684800000002</v>
      </c>
      <c r="J183" s="111">
        <f>Y183*'(Converions)'!$D$13</f>
        <v>0</v>
      </c>
      <c r="K183" s="111">
        <f>Z183*'(Converions)'!$D$13</f>
        <v>0</v>
      </c>
      <c r="L183" s="111">
        <f>AA183*'(Converions)'!$D$13</f>
        <v>0</v>
      </c>
      <c r="M183" s="111">
        <f>AB183*'(Converions)'!$D$13</f>
        <v>328.30617600000005</v>
      </c>
      <c r="N183" s="83">
        <v>140</v>
      </c>
      <c r="O183" s="84">
        <f t="shared" si="46"/>
        <v>14</v>
      </c>
      <c r="P183" s="84" t="str">
        <f t="shared" si="44"/>
        <v>-</v>
      </c>
      <c r="Q183" s="89" t="str">
        <f t="shared" si="45"/>
        <v>-</v>
      </c>
      <c r="R183" s="83">
        <v>180000</v>
      </c>
      <c r="S183" s="83">
        <v>119500</v>
      </c>
      <c r="T183" s="83">
        <v>1660</v>
      </c>
      <c r="U183" s="83">
        <v>3</v>
      </c>
      <c r="V183" s="83">
        <v>2</v>
      </c>
      <c r="W183" s="83">
        <v>1</v>
      </c>
      <c r="X183" s="83">
        <v>1420</v>
      </c>
      <c r="AB183" s="83">
        <v>204</v>
      </c>
      <c r="AC183" s="70"/>
      <c r="AD183" s="70"/>
      <c r="AE183" s="70"/>
      <c r="AF183" s="70"/>
      <c r="AG183" s="70"/>
      <c r="AH183" s="70"/>
      <c r="AI183" s="70"/>
      <c r="AJ183" s="70"/>
    </row>
    <row r="184" spans="1:36" x14ac:dyDescent="0.25">
      <c r="A184" s="158"/>
      <c r="B184" s="69" t="s">
        <v>216</v>
      </c>
      <c r="C184" s="83" t="s">
        <v>29</v>
      </c>
      <c r="D184" s="83">
        <v>1972</v>
      </c>
      <c r="E184" s="83">
        <v>2011</v>
      </c>
      <c r="F184" s="84">
        <f t="shared" ref="F184:F186" si="47">E184-D184</f>
        <v>39</v>
      </c>
      <c r="G184" s="83">
        <v>30</v>
      </c>
      <c r="H184" s="85">
        <v>45</v>
      </c>
      <c r="I184" s="111">
        <f>X184*'(Converions)'!$D$13</f>
        <v>952.73164800000006</v>
      </c>
      <c r="J184" s="111">
        <f>Y184*'(Converions)'!$D$13</f>
        <v>254.27635200000003</v>
      </c>
      <c r="K184" s="111">
        <f>Z184*'(Converions)'!$D$13</f>
        <v>431.30419200000006</v>
      </c>
      <c r="L184" s="111">
        <f>AA184*'(Converions)'!$D$13</f>
        <v>363.71174400000001</v>
      </c>
      <c r="M184" s="111">
        <f>AB184*'(Converions)'!$D$13</f>
        <v>225.30816000000002</v>
      </c>
      <c r="N184" s="83">
        <v>150</v>
      </c>
      <c r="O184" s="84">
        <f t="shared" si="46"/>
        <v>15</v>
      </c>
      <c r="P184" s="84" t="str">
        <f t="shared" si="44"/>
        <v>-</v>
      </c>
      <c r="Q184" s="89" t="str">
        <f t="shared" si="45"/>
        <v>-</v>
      </c>
      <c r="R184" s="83">
        <v>102000</v>
      </c>
      <c r="S184" s="83">
        <v>49700</v>
      </c>
      <c r="T184" s="83">
        <v>2200</v>
      </c>
      <c r="U184" s="83">
        <v>4</v>
      </c>
      <c r="V184" s="83">
        <v>3</v>
      </c>
      <c r="W184" s="83">
        <v>1</v>
      </c>
      <c r="X184" s="83">
        <v>592</v>
      </c>
      <c r="Y184" s="83">
        <v>158</v>
      </c>
      <c r="Z184" s="83">
        <v>268</v>
      </c>
      <c r="AA184" s="83">
        <v>226</v>
      </c>
      <c r="AB184" s="83">
        <v>140</v>
      </c>
      <c r="AC184" s="70"/>
      <c r="AD184" s="70"/>
      <c r="AE184" s="70"/>
      <c r="AF184" s="70"/>
      <c r="AG184" s="70"/>
      <c r="AH184" s="70"/>
      <c r="AI184" s="70"/>
      <c r="AJ184" s="70"/>
    </row>
    <row r="185" spans="1:36" x14ac:dyDescent="0.25">
      <c r="A185" s="158"/>
      <c r="B185" s="69" t="s">
        <v>217</v>
      </c>
      <c r="C185" s="83" t="s">
        <v>29</v>
      </c>
      <c r="D185" s="83">
        <v>1995</v>
      </c>
      <c r="E185" s="83">
        <v>2250</v>
      </c>
      <c r="F185" s="84">
        <f t="shared" si="47"/>
        <v>255</v>
      </c>
      <c r="G185" s="83">
        <v>25</v>
      </c>
      <c r="H185" s="85">
        <v>37.5</v>
      </c>
      <c r="I185" s="111">
        <f>X185*'(Converions)'!$D$13</f>
        <v>901.23264000000006</v>
      </c>
      <c r="J185" s="111">
        <f>Y185*'(Converions)'!$D$13</f>
        <v>0</v>
      </c>
      <c r="K185" s="111" t="e">
        <f>#REF!*'(Converions)'!$D$13</f>
        <v>#REF!</v>
      </c>
      <c r="L185" s="111" t="e">
        <f>#REF!*'(Converions)'!$D$13</f>
        <v>#REF!</v>
      </c>
      <c r="M185" s="111" t="e">
        <f>#REF!*'(Converions)'!$D$13</f>
        <v>#REF!</v>
      </c>
      <c r="N185" s="83">
        <v>172</v>
      </c>
      <c r="O185" s="84">
        <f t="shared" si="46"/>
        <v>17</v>
      </c>
      <c r="P185" s="84" t="str">
        <f t="shared" si="44"/>
        <v>-</v>
      </c>
      <c r="Q185" s="89" t="str">
        <f t="shared" si="45"/>
        <v>-</v>
      </c>
      <c r="R185" s="83">
        <v>103000</v>
      </c>
      <c r="S185" s="83">
        <v>41000</v>
      </c>
      <c r="T185" s="83">
        <v>2350</v>
      </c>
      <c r="U185" s="83">
        <v>3</v>
      </c>
      <c r="V185" s="83">
        <v>6</v>
      </c>
      <c r="W185" s="83">
        <v>1</v>
      </c>
      <c r="X185" s="83">
        <v>560</v>
      </c>
      <c r="AC185" s="70"/>
      <c r="AD185" s="70"/>
      <c r="AE185" s="70"/>
      <c r="AF185" s="70"/>
      <c r="AG185" s="70"/>
      <c r="AH185" s="70"/>
      <c r="AI185" s="70"/>
      <c r="AJ185" s="70"/>
    </row>
    <row r="186" spans="1:36" x14ac:dyDescent="0.25">
      <c r="A186" s="158"/>
      <c r="B186" s="69" t="s">
        <v>218</v>
      </c>
      <c r="C186" s="83" t="s">
        <v>29</v>
      </c>
      <c r="D186" s="83">
        <v>1995</v>
      </c>
      <c r="E186" s="83">
        <v>2250</v>
      </c>
      <c r="F186" s="84">
        <f t="shared" si="47"/>
        <v>255</v>
      </c>
      <c r="G186" s="83">
        <v>25</v>
      </c>
      <c r="H186" s="85">
        <v>37.5</v>
      </c>
      <c r="I186" s="111">
        <f>X186*'(Converions)'!$D$13</f>
        <v>901.23264000000006</v>
      </c>
      <c r="J186" s="111">
        <f>Y186*'(Converions)'!$D$13</f>
        <v>0</v>
      </c>
      <c r="K186" s="111" t="e">
        <f>#REF!*'(Converions)'!$D$13</f>
        <v>#REF!</v>
      </c>
      <c r="L186" s="111" t="e">
        <f>#REF!*'(Converions)'!$D$13</f>
        <v>#REF!</v>
      </c>
      <c r="M186" s="111" t="e">
        <f>#REF!*'(Converions)'!$D$13</f>
        <v>#REF!</v>
      </c>
      <c r="N186" s="83">
        <v>176</v>
      </c>
      <c r="O186" s="84">
        <f t="shared" si="46"/>
        <v>18</v>
      </c>
      <c r="P186" s="84" t="str">
        <f t="shared" si="44"/>
        <v>-</v>
      </c>
      <c r="Q186" s="89" t="str">
        <f t="shared" si="45"/>
        <v>-</v>
      </c>
      <c r="R186" s="83">
        <v>110750</v>
      </c>
      <c r="S186" s="83">
        <v>44600</v>
      </c>
      <c r="T186" s="83">
        <v>2175</v>
      </c>
      <c r="U186" s="83">
        <v>3</v>
      </c>
      <c r="V186" s="83">
        <v>6</v>
      </c>
      <c r="W186" s="83">
        <v>1</v>
      </c>
      <c r="X186" s="83">
        <v>560</v>
      </c>
      <c r="AC186" s="70"/>
      <c r="AD186" s="70"/>
      <c r="AE186" s="70"/>
      <c r="AF186" s="70"/>
      <c r="AG186" s="70"/>
      <c r="AH186" s="70"/>
      <c r="AI186" s="70"/>
      <c r="AJ186" s="70"/>
    </row>
  </sheetData>
  <sortState ref="H16:H19">
    <sortCondition descending="1" ref="H16"/>
  </sortState>
  <mergeCells count="15">
    <mergeCell ref="S1:T1"/>
    <mergeCell ref="A4:A9"/>
    <mergeCell ref="A10:A44"/>
    <mergeCell ref="A60:A115"/>
    <mergeCell ref="A150:A152"/>
    <mergeCell ref="A47:A51"/>
    <mergeCell ref="A116:A132"/>
    <mergeCell ref="A45:A46"/>
    <mergeCell ref="A133:A149"/>
    <mergeCell ref="A52:A56"/>
    <mergeCell ref="A158:A178"/>
    <mergeCell ref="X2:AB2"/>
    <mergeCell ref="A180:A186"/>
    <mergeCell ref="I2:M2"/>
    <mergeCell ref="A153:A156"/>
  </mergeCells>
  <dataValidations count="1">
    <dataValidation type="list" allowBlank="1" showInputMessage="1" showErrorMessage="1" sqref="C180:C186 C163:C178 C4:C157">
      <formula1>"P,C"</formula1>
    </dataValidation>
  </dataValidations>
  <pageMargins left="0.7" right="0.7" top="0.75" bottom="0.75" header="0.3" footer="0.3"/>
  <pageSetup orientation="portrait" r:id="rId1"/>
  <ignoredErrors>
    <ignoredError sqref="I150:M156 I4:M22 J23:M23 I29:M44 I45:N46 I144:M144 I147:M147 I138:M138 I57:M80 I55:M55 I47:M53 I128:M135 I82:M116 I25:M2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12" workbookViewId="0">
      <selection activeCell="K28" sqref="K28"/>
    </sheetView>
  </sheetViews>
  <sheetFormatPr defaultColWidth="8.85546875" defaultRowHeight="15" x14ac:dyDescent="0.25"/>
  <sheetData>
    <row r="1" spans="2:3" x14ac:dyDescent="0.25">
      <c r="B1" s="121" t="s">
        <v>316</v>
      </c>
      <c r="C1" s="121" t="s">
        <v>385</v>
      </c>
    </row>
    <row r="2" spans="2:3" x14ac:dyDescent="0.25">
      <c r="B2" s="117" t="s">
        <v>317</v>
      </c>
      <c r="C2" s="117" t="s">
        <v>386</v>
      </c>
    </row>
    <row r="3" spans="2:3" x14ac:dyDescent="0.25">
      <c r="B3" s="121" t="s">
        <v>318</v>
      </c>
      <c r="C3" s="121" t="s">
        <v>387</v>
      </c>
    </row>
    <row r="4" spans="2:3" x14ac:dyDescent="0.25">
      <c r="B4" s="121" t="s">
        <v>319</v>
      </c>
      <c r="C4" s="121" t="s">
        <v>388</v>
      </c>
    </row>
    <row r="5" spans="2:3" x14ac:dyDescent="0.25">
      <c r="B5" s="121" t="s">
        <v>320</v>
      </c>
      <c r="C5" s="121" t="s">
        <v>389</v>
      </c>
    </row>
    <row r="6" spans="2:3" x14ac:dyDescent="0.25">
      <c r="B6" s="121" t="s">
        <v>321</v>
      </c>
      <c r="C6" s="121" t="s">
        <v>390</v>
      </c>
    </row>
    <row r="7" spans="2:3" x14ac:dyDescent="0.25">
      <c r="B7" s="121" t="s">
        <v>322</v>
      </c>
      <c r="C7" s="121" t="s">
        <v>391</v>
      </c>
    </row>
    <row r="8" spans="2:3" x14ac:dyDescent="0.25">
      <c r="B8" s="121" t="s">
        <v>323</v>
      </c>
      <c r="C8" s="121" t="s">
        <v>392</v>
      </c>
    </row>
    <row r="9" spans="2:3" x14ac:dyDescent="0.25">
      <c r="B9" s="117" t="s">
        <v>324</v>
      </c>
      <c r="C9" s="117" t="s">
        <v>393</v>
      </c>
    </row>
    <row r="10" spans="2:3" x14ac:dyDescent="0.25">
      <c r="B10" s="121" t="s">
        <v>325</v>
      </c>
      <c r="C10" s="121" t="s">
        <v>394</v>
      </c>
    </row>
    <row r="11" spans="2:3" x14ac:dyDescent="0.25">
      <c r="B11" s="121" t="s">
        <v>326</v>
      </c>
      <c r="C11" s="121" t="s">
        <v>395</v>
      </c>
    </row>
    <row r="12" spans="2:3" x14ac:dyDescent="0.25">
      <c r="B12" s="117" t="s">
        <v>327</v>
      </c>
      <c r="C12" s="117" t="s">
        <v>396</v>
      </c>
    </row>
    <row r="13" spans="2:3" x14ac:dyDescent="0.25">
      <c r="B13" s="117" t="s">
        <v>328</v>
      </c>
      <c r="C13" s="117" t="s">
        <v>397</v>
      </c>
    </row>
    <row r="14" spans="2:3" x14ac:dyDescent="0.25">
      <c r="B14" s="121" t="s">
        <v>329</v>
      </c>
      <c r="C14" s="121" t="s">
        <v>398</v>
      </c>
    </row>
    <row r="15" spans="2:3" x14ac:dyDescent="0.25">
      <c r="B15" s="121" t="s">
        <v>330</v>
      </c>
      <c r="C15" s="121" t="s">
        <v>399</v>
      </c>
    </row>
    <row r="16" spans="2:3" x14ac:dyDescent="0.25">
      <c r="B16" s="117" t="s">
        <v>331</v>
      </c>
      <c r="C16" s="117" t="s">
        <v>400</v>
      </c>
    </row>
    <row r="17" spans="2:3" x14ac:dyDescent="0.25">
      <c r="B17" s="117" t="s">
        <v>332</v>
      </c>
      <c r="C17" s="117" t="s">
        <v>401</v>
      </c>
    </row>
    <row r="18" spans="2:3" x14ac:dyDescent="0.25">
      <c r="B18" s="117" t="s">
        <v>333</v>
      </c>
      <c r="C18" s="117" t="s">
        <v>402</v>
      </c>
    </row>
    <row r="19" spans="2:3" x14ac:dyDescent="0.25">
      <c r="B19" s="117" t="s">
        <v>334</v>
      </c>
      <c r="C19" s="117" t="s">
        <v>403</v>
      </c>
    </row>
    <row r="20" spans="2:3" x14ac:dyDescent="0.25">
      <c r="B20" s="117" t="s">
        <v>335</v>
      </c>
      <c r="C20" s="117" t="s">
        <v>404</v>
      </c>
    </row>
    <row r="21" spans="2:3" x14ac:dyDescent="0.25">
      <c r="B21" s="117" t="s">
        <v>336</v>
      </c>
      <c r="C21" s="117" t="s">
        <v>405</v>
      </c>
    </row>
    <row r="22" spans="2:3" x14ac:dyDescent="0.25">
      <c r="B22" s="117" t="s">
        <v>337</v>
      </c>
      <c r="C22" s="117" t="s">
        <v>406</v>
      </c>
    </row>
    <row r="23" spans="2:3" x14ac:dyDescent="0.25">
      <c r="B23" s="117" t="s">
        <v>338</v>
      </c>
      <c r="C23" s="117" t="s">
        <v>407</v>
      </c>
    </row>
    <row r="24" spans="2:3" x14ac:dyDescent="0.25">
      <c r="B24" s="117" t="s">
        <v>339</v>
      </c>
      <c r="C24" s="117" t="s">
        <v>408</v>
      </c>
    </row>
    <row r="25" spans="2:3" x14ac:dyDescent="0.25">
      <c r="B25" s="117" t="s">
        <v>340</v>
      </c>
      <c r="C25" s="117" t="s">
        <v>409</v>
      </c>
    </row>
    <row r="26" spans="2:3" x14ac:dyDescent="0.25">
      <c r="B26" s="117" t="s">
        <v>341</v>
      </c>
      <c r="C26" s="117" t="s">
        <v>410</v>
      </c>
    </row>
    <row r="27" spans="2:3" x14ac:dyDescent="0.25">
      <c r="B27" s="117" t="s">
        <v>342</v>
      </c>
      <c r="C27" s="117" t="s">
        <v>411</v>
      </c>
    </row>
    <row r="28" spans="2:3" x14ac:dyDescent="0.25">
      <c r="B28" s="121" t="s">
        <v>343</v>
      </c>
      <c r="C28" s="121" t="s">
        <v>412</v>
      </c>
    </row>
    <row r="29" spans="2:3" x14ac:dyDescent="0.25">
      <c r="B29" s="117" t="s">
        <v>344</v>
      </c>
      <c r="C29" s="117" t="s">
        <v>413</v>
      </c>
    </row>
    <row r="30" spans="2:3" x14ac:dyDescent="0.25">
      <c r="B30" s="117" t="s">
        <v>345</v>
      </c>
      <c r="C30" s="117" t="s">
        <v>414</v>
      </c>
    </row>
    <row r="31" spans="2:3" x14ac:dyDescent="0.25">
      <c r="B31" s="117" t="s">
        <v>346</v>
      </c>
      <c r="C31" s="117" t="s">
        <v>415</v>
      </c>
    </row>
    <row r="32" spans="2:3" x14ac:dyDescent="0.25">
      <c r="B32" s="121" t="s">
        <v>347</v>
      </c>
      <c r="C32" s="121" t="s">
        <v>416</v>
      </c>
    </row>
    <row r="33" spans="2:3" x14ac:dyDescent="0.25">
      <c r="B33" s="121" t="s">
        <v>348</v>
      </c>
      <c r="C33" s="121" t="s">
        <v>417</v>
      </c>
    </row>
    <row r="34" spans="2:3" x14ac:dyDescent="0.25">
      <c r="B34" s="121" t="s">
        <v>349</v>
      </c>
      <c r="C34" s="121" t="s">
        <v>418</v>
      </c>
    </row>
    <row r="35" spans="2:3" x14ac:dyDescent="0.25">
      <c r="B35" s="121" t="s">
        <v>350</v>
      </c>
      <c r="C35" s="121" t="s">
        <v>419</v>
      </c>
    </row>
    <row r="36" spans="2:3" x14ac:dyDescent="0.25">
      <c r="B36" s="117" t="s">
        <v>351</v>
      </c>
      <c r="C36" s="117" t="s">
        <v>420</v>
      </c>
    </row>
    <row r="37" spans="2:3" x14ac:dyDescent="0.25">
      <c r="B37" s="117" t="s">
        <v>10</v>
      </c>
      <c r="C37" s="117" t="s">
        <v>421</v>
      </c>
    </row>
    <row r="38" spans="2:3" x14ac:dyDescent="0.25">
      <c r="B38" s="117" t="s">
        <v>352</v>
      </c>
      <c r="C38" s="117" t="s">
        <v>422</v>
      </c>
    </row>
    <row r="39" spans="2:3" x14ac:dyDescent="0.25">
      <c r="B39" s="117" t="s">
        <v>353</v>
      </c>
      <c r="C39" s="117" t="s">
        <v>423</v>
      </c>
    </row>
    <row r="40" spans="2:3" x14ac:dyDescent="0.25">
      <c r="B40" s="117" t="s">
        <v>354</v>
      </c>
      <c r="C40" s="117" t="s">
        <v>424</v>
      </c>
    </row>
    <row r="41" spans="2:3" x14ac:dyDescent="0.25">
      <c r="B41" s="117" t="s">
        <v>355</v>
      </c>
      <c r="C41" s="117" t="s">
        <v>425</v>
      </c>
    </row>
    <row r="42" spans="2:3" x14ac:dyDescent="0.25">
      <c r="B42" s="117" t="s">
        <v>356</v>
      </c>
      <c r="C42" s="117" t="s">
        <v>426</v>
      </c>
    </row>
    <row r="43" spans="2:3" x14ac:dyDescent="0.25">
      <c r="B43" s="117" t="s">
        <v>357</v>
      </c>
      <c r="C43" s="117" t="s">
        <v>427</v>
      </c>
    </row>
    <row r="44" spans="2:3" x14ac:dyDescent="0.25">
      <c r="B44" s="121" t="s">
        <v>358</v>
      </c>
      <c r="C44" s="121" t="s">
        <v>428</v>
      </c>
    </row>
    <row r="45" spans="2:3" x14ac:dyDescent="0.25">
      <c r="B45" s="121" t="s">
        <v>359</v>
      </c>
      <c r="C45" s="121" t="s">
        <v>429</v>
      </c>
    </row>
    <row r="46" spans="2:3" x14ac:dyDescent="0.25">
      <c r="B46" s="117" t="s">
        <v>360</v>
      </c>
      <c r="C46" s="117" t="s">
        <v>430</v>
      </c>
    </row>
    <row r="47" spans="2:3" x14ac:dyDescent="0.25">
      <c r="B47" s="117" t="s">
        <v>360</v>
      </c>
      <c r="C47" s="117" t="s">
        <v>431</v>
      </c>
    </row>
    <row r="48" spans="2:3" x14ac:dyDescent="0.25">
      <c r="B48" s="121" t="s">
        <v>361</v>
      </c>
      <c r="C48" s="121" t="s">
        <v>432</v>
      </c>
    </row>
    <row r="49" spans="2:3" x14ac:dyDescent="0.25">
      <c r="B49" s="125" t="s">
        <v>362</v>
      </c>
      <c r="C49" s="125" t="s">
        <v>433</v>
      </c>
    </row>
    <row r="50" spans="2:3" x14ac:dyDescent="0.25">
      <c r="B50" s="121" t="s">
        <v>363</v>
      </c>
      <c r="C50" s="121" t="s">
        <v>434</v>
      </c>
    </row>
    <row r="51" spans="2:3" x14ac:dyDescent="0.25">
      <c r="B51" s="117" t="s">
        <v>364</v>
      </c>
      <c r="C51" s="117" t="s">
        <v>435</v>
      </c>
    </row>
    <row r="52" spans="2:3" x14ac:dyDescent="0.25">
      <c r="B52" s="117" t="s">
        <v>365</v>
      </c>
      <c r="C52" s="117" t="s">
        <v>436</v>
      </c>
    </row>
    <row r="53" spans="2:3" x14ac:dyDescent="0.25">
      <c r="B53" s="121" t="s">
        <v>366</v>
      </c>
      <c r="C53" s="121" t="s">
        <v>437</v>
      </c>
    </row>
    <row r="54" spans="2:3" x14ac:dyDescent="0.25">
      <c r="B54" s="121" t="s">
        <v>367</v>
      </c>
      <c r="C54" s="121" t="s">
        <v>438</v>
      </c>
    </row>
    <row r="55" spans="2:3" x14ac:dyDescent="0.25">
      <c r="B55" s="121" t="s">
        <v>367</v>
      </c>
      <c r="C55" s="121" t="s">
        <v>439</v>
      </c>
    </row>
    <row r="56" spans="2:3" x14ac:dyDescent="0.25">
      <c r="B56" s="117" t="s">
        <v>368</v>
      </c>
      <c r="C56" s="117" t="s">
        <v>440</v>
      </c>
    </row>
    <row r="57" spans="2:3" x14ac:dyDescent="0.25">
      <c r="B57" s="117" t="s">
        <v>369</v>
      </c>
      <c r="C57" s="117" t="s">
        <v>441</v>
      </c>
    </row>
    <row r="58" spans="2:3" x14ac:dyDescent="0.25">
      <c r="B58" s="117" t="s">
        <v>370</v>
      </c>
      <c r="C58" s="117" t="s">
        <v>442</v>
      </c>
    </row>
    <row r="59" spans="2:3" x14ac:dyDescent="0.25">
      <c r="B59" s="117" t="s">
        <v>371</v>
      </c>
      <c r="C59" s="117" t="s">
        <v>443</v>
      </c>
    </row>
    <row r="60" spans="2:3" x14ac:dyDescent="0.25">
      <c r="B60" s="121" t="s">
        <v>372</v>
      </c>
      <c r="C60" s="121" t="s">
        <v>444</v>
      </c>
    </row>
    <row r="61" spans="2:3" x14ac:dyDescent="0.25">
      <c r="B61" s="117" t="s">
        <v>373</v>
      </c>
      <c r="C61" s="117" t="s">
        <v>445</v>
      </c>
    </row>
    <row r="62" spans="2:3" x14ac:dyDescent="0.25">
      <c r="B62" s="117" t="s">
        <v>374</v>
      </c>
      <c r="C62" s="117" t="s">
        <v>446</v>
      </c>
    </row>
    <row r="63" spans="2:3" x14ac:dyDescent="0.25">
      <c r="B63" s="121" t="s">
        <v>375</v>
      </c>
      <c r="C63" s="121" t="s">
        <v>447</v>
      </c>
    </row>
    <row r="64" spans="2:3" x14ac:dyDescent="0.25">
      <c r="B64" s="117" t="s">
        <v>376</v>
      </c>
      <c r="C64" s="117" t="s">
        <v>448</v>
      </c>
    </row>
    <row r="65" spans="2:3" x14ac:dyDescent="0.25">
      <c r="B65" s="121" t="s">
        <v>377</v>
      </c>
      <c r="C65" s="121" t="s">
        <v>449</v>
      </c>
    </row>
    <row r="66" spans="2:3" x14ac:dyDescent="0.25">
      <c r="B66" s="117" t="s">
        <v>378</v>
      </c>
      <c r="C66" s="117" t="s">
        <v>450</v>
      </c>
    </row>
    <row r="67" spans="2:3" x14ac:dyDescent="0.25">
      <c r="B67" s="117" t="s">
        <v>379</v>
      </c>
      <c r="C67" s="117" t="s">
        <v>451</v>
      </c>
    </row>
    <row r="68" spans="2:3" x14ac:dyDescent="0.25">
      <c r="B68" s="121" t="s">
        <v>380</v>
      </c>
      <c r="C68" s="121" t="s">
        <v>452</v>
      </c>
    </row>
    <row r="69" spans="2:3" x14ac:dyDescent="0.25">
      <c r="B69" s="121" t="s">
        <v>303</v>
      </c>
      <c r="C69" s="121" t="s">
        <v>453</v>
      </c>
    </row>
    <row r="70" spans="2:3" x14ac:dyDescent="0.25">
      <c r="B70" s="117" t="s">
        <v>381</v>
      </c>
      <c r="C70" s="117" t="s">
        <v>454</v>
      </c>
    </row>
    <row r="71" spans="2:3" x14ac:dyDescent="0.25">
      <c r="B71" s="121" t="s">
        <v>382</v>
      </c>
      <c r="C71" s="121" t="s">
        <v>455</v>
      </c>
    </row>
    <row r="72" spans="2:3" x14ac:dyDescent="0.25">
      <c r="B72" s="117" t="s">
        <v>383</v>
      </c>
      <c r="C72" s="117" t="s">
        <v>456</v>
      </c>
    </row>
    <row r="73" spans="2:3" x14ac:dyDescent="0.25">
      <c r="B73" s="117" t="s">
        <v>384</v>
      </c>
      <c r="C73" s="117" t="s">
        <v>457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87"/>
  <sheetViews>
    <sheetView workbookViewId="0">
      <pane xSplit="1" ySplit="4" topLeftCell="C11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ColWidth="8.85546875" defaultRowHeight="15" outlineLevelCol="1" x14ac:dyDescent="0.25"/>
  <cols>
    <col min="1" max="1" width="16.42578125" style="56" bestFit="1" customWidth="1"/>
    <col min="2" max="2" width="14.42578125" style="41" hidden="1" customWidth="1" outlineLevel="1"/>
    <col min="3" max="3" width="3.7109375" style="58" bestFit="1" customWidth="1" collapsed="1"/>
    <col min="4" max="4" width="3.7109375" style="58" customWidth="1"/>
    <col min="5" max="6" width="3.7109375" style="58" bestFit="1" customWidth="1"/>
    <col min="7" max="7" width="3.7109375" style="58" customWidth="1"/>
    <col min="8" max="10" width="10" style="58" customWidth="1"/>
    <col min="11" max="11" width="10" style="12" customWidth="1"/>
    <col min="12" max="12" width="10" style="13" customWidth="1"/>
    <col min="13" max="13" width="10" style="12" customWidth="1"/>
    <col min="14" max="15" width="10" style="13" customWidth="1"/>
    <col min="16" max="16" width="13.28515625" style="106" customWidth="1"/>
    <col min="17" max="17" width="13.7109375" style="72" customWidth="1"/>
    <col min="18" max="22" width="10" style="42" customWidth="1"/>
    <col min="23" max="27" width="10" style="12" customWidth="1"/>
    <col min="28" max="29" width="10" style="106" customWidth="1"/>
    <col min="30" max="30" width="10" style="72" customWidth="1"/>
    <col min="31" max="31" width="8.85546875" style="59"/>
    <col min="32" max="32" width="8.85546875" style="1"/>
  </cols>
  <sheetData>
    <row r="1" spans="1:32" s="1" customFormat="1" x14ac:dyDescent="0.25">
      <c r="A1" s="54"/>
      <c r="B1" s="38"/>
      <c r="C1" s="168" t="s">
        <v>219</v>
      </c>
      <c r="D1" s="168" t="s">
        <v>220</v>
      </c>
      <c r="E1" s="168" t="s">
        <v>221</v>
      </c>
      <c r="F1" s="168" t="s">
        <v>222</v>
      </c>
      <c r="G1" s="168" t="s">
        <v>223</v>
      </c>
      <c r="H1" s="164" t="s">
        <v>224</v>
      </c>
      <c r="I1" s="165"/>
      <c r="J1" s="165"/>
      <c r="K1" s="165"/>
      <c r="L1" s="165"/>
      <c r="M1" s="165"/>
      <c r="N1" s="165"/>
      <c r="O1" s="165"/>
      <c r="P1" s="171"/>
      <c r="Q1" s="106"/>
      <c r="R1" s="164" t="s">
        <v>225</v>
      </c>
      <c r="S1" s="165"/>
      <c r="T1" s="165"/>
      <c r="U1" s="165"/>
      <c r="V1" s="165"/>
      <c r="W1" s="165"/>
      <c r="X1" s="165"/>
      <c r="Y1" s="165"/>
      <c r="Z1" s="165"/>
      <c r="AA1" s="165"/>
      <c r="AB1" s="157"/>
      <c r="AC1" s="109"/>
      <c r="AD1" s="108"/>
      <c r="AE1" s="106"/>
      <c r="AF1" s="53"/>
    </row>
    <row r="2" spans="1:32" s="1" customFormat="1" ht="15" customHeight="1" x14ac:dyDescent="0.25">
      <c r="A2" s="54" t="s">
        <v>1</v>
      </c>
      <c r="B2" s="38" t="s">
        <v>226</v>
      </c>
      <c r="C2" s="169"/>
      <c r="D2" s="169"/>
      <c r="E2" s="169"/>
      <c r="F2" s="169"/>
      <c r="G2" s="169"/>
      <c r="H2" s="106" t="s">
        <v>227</v>
      </c>
      <c r="I2" s="166" t="s">
        <v>6</v>
      </c>
      <c r="J2" s="166" t="s">
        <v>5</v>
      </c>
      <c r="K2" s="106" t="s">
        <v>228</v>
      </c>
      <c r="L2" s="106" t="s">
        <v>229</v>
      </c>
      <c r="M2" s="106" t="s">
        <v>230</v>
      </c>
      <c r="N2" s="106" t="s">
        <v>231</v>
      </c>
      <c r="O2" s="106" t="s">
        <v>10</v>
      </c>
      <c r="P2" s="106" t="s">
        <v>232</v>
      </c>
      <c r="Q2" s="106" t="s">
        <v>233</v>
      </c>
      <c r="R2" s="164" t="s">
        <v>230</v>
      </c>
      <c r="S2" s="165"/>
      <c r="T2" s="165"/>
      <c r="U2" s="165"/>
      <c r="V2" s="171"/>
      <c r="W2" s="164" t="s">
        <v>234</v>
      </c>
      <c r="X2" s="165"/>
      <c r="Y2" s="165"/>
      <c r="Z2" s="165"/>
      <c r="AA2" s="165"/>
      <c r="AB2" s="107"/>
      <c r="AC2" s="166" t="s">
        <v>235</v>
      </c>
      <c r="AD2" s="163" t="s">
        <v>234</v>
      </c>
      <c r="AE2" s="106"/>
      <c r="AF2" s="53"/>
    </row>
    <row r="3" spans="1:32" s="1" customFormat="1" x14ac:dyDescent="0.25">
      <c r="A3" s="54"/>
      <c r="B3" s="38"/>
      <c r="C3" s="169"/>
      <c r="D3" s="169"/>
      <c r="E3" s="169"/>
      <c r="F3" s="169"/>
      <c r="G3" s="169"/>
      <c r="H3" s="106"/>
      <c r="I3" s="167"/>
      <c r="J3" s="167"/>
      <c r="K3" s="106" t="s">
        <v>236</v>
      </c>
      <c r="L3" s="106"/>
      <c r="M3" s="106"/>
      <c r="N3" s="106"/>
      <c r="O3" s="106"/>
      <c r="P3" s="106"/>
      <c r="Q3" s="106"/>
      <c r="R3" s="106" t="s">
        <v>21</v>
      </c>
      <c r="S3" s="106" t="s">
        <v>237</v>
      </c>
      <c r="T3" s="106" t="s">
        <v>20</v>
      </c>
      <c r="U3" s="106" t="s">
        <v>23</v>
      </c>
      <c r="V3" s="106" t="s">
        <v>24</v>
      </c>
      <c r="W3" s="106" t="s">
        <v>21</v>
      </c>
      <c r="X3" s="106" t="s">
        <v>20</v>
      </c>
      <c r="Y3" s="106" t="s">
        <v>23</v>
      </c>
      <c r="Z3" s="106" t="s">
        <v>24</v>
      </c>
      <c r="AA3" s="156" t="s">
        <v>238</v>
      </c>
      <c r="AB3" s="106" t="s">
        <v>239</v>
      </c>
      <c r="AC3" s="167"/>
      <c r="AD3" s="163"/>
      <c r="AE3" s="106"/>
      <c r="AF3" s="53"/>
    </row>
    <row r="4" spans="1:32" s="18" customFormat="1" ht="31.5" customHeight="1" thickBot="1" x14ac:dyDescent="0.3">
      <c r="A4" s="55"/>
      <c r="B4" s="39"/>
      <c r="C4" s="170"/>
      <c r="D4" s="170"/>
      <c r="E4" s="170"/>
      <c r="F4" s="170"/>
      <c r="G4" s="170"/>
      <c r="H4" s="104"/>
      <c r="I4" s="104"/>
      <c r="J4" s="104"/>
      <c r="K4" s="32"/>
      <c r="L4" s="32"/>
      <c r="M4" s="32"/>
      <c r="N4" s="32"/>
      <c r="O4" s="32"/>
      <c r="P4" s="32"/>
      <c r="Q4" s="32"/>
      <c r="R4" s="32" t="s">
        <v>240</v>
      </c>
      <c r="S4" s="32" t="s">
        <v>241</v>
      </c>
      <c r="T4" s="32" t="s">
        <v>242</v>
      </c>
      <c r="U4" s="32" t="s">
        <v>243</v>
      </c>
      <c r="V4" s="32" t="s">
        <v>244</v>
      </c>
      <c r="W4" s="32" t="s">
        <v>245</v>
      </c>
      <c r="X4" s="32" t="s">
        <v>242</v>
      </c>
      <c r="Y4" s="32" t="s">
        <v>243</v>
      </c>
      <c r="Z4" s="32" t="s">
        <v>244</v>
      </c>
      <c r="AA4" s="32" t="s">
        <v>246</v>
      </c>
      <c r="AB4" s="32"/>
      <c r="AC4" s="32"/>
      <c r="AD4" s="32"/>
      <c r="AE4" s="32"/>
    </row>
    <row r="5" spans="1:32" s="35" customFormat="1" x14ac:dyDescent="0.25">
      <c r="A5" s="49" t="s">
        <v>28</v>
      </c>
      <c r="B5" s="40" t="str">
        <f>IF(Running!H3="Incorrect Bx please specify C or P",  "Error (Running)", "")</f>
        <v/>
      </c>
      <c r="C5" s="57" t="s">
        <v>247</v>
      </c>
      <c r="D5" s="57"/>
      <c r="E5" s="57" t="s">
        <v>247</v>
      </c>
      <c r="F5" s="57" t="s">
        <v>247</v>
      </c>
      <c r="G5" s="57"/>
      <c r="H5" s="57">
        <f>IF(Input!D4=0, "", Input!D4)</f>
        <v>1984</v>
      </c>
      <c r="I5" s="57" t="str">
        <f>IF(Input!G4=0, "", DEC2HEX(Input!G4, 2))</f>
        <v>0B</v>
      </c>
      <c r="J5" s="57" t="str">
        <f>IF(Input!F4=0, "", DEC2HEX(Input!F4, 2))</f>
        <v>21</v>
      </c>
      <c r="K5" s="31">
        <f>IF('Pax Tick'!K3=0, "", 'Pax Tick'!K3)</f>
        <v>17</v>
      </c>
      <c r="L5" s="31" t="str">
        <f>IF(Input!N4&gt;400,"01",IF(Input!N4&gt;0,"00",IF(Input!P4&gt;80000,"01",IF(Input!P4&gt;0,"00", ""))))</f>
        <v>00</v>
      </c>
      <c r="M5" s="31" t="str">
        <f>Speed!E3</f>
        <v>3D</v>
      </c>
      <c r="N5" s="31">
        <f>IF(Input!C4="C","-",IF(AND(Input!C4="P",Input!N4=0),"",IF(Input!C4="P",Input!N4,IF(Input!C4=0,""))))</f>
        <v>48</v>
      </c>
      <c r="O5" s="31">
        <f>IF(AND(Input!C4="P",Input!O4=0),"",IF(Input!C4="P",Input!O4,IF(Input!C4="C",'Pax Tick'!S3,"")))</f>
        <v>5</v>
      </c>
      <c r="P5" s="31">
        <f>MROUND(Input!T4/3, 5)</f>
        <v>165</v>
      </c>
      <c r="Q5" s="31">
        <f>MROUND(Input!T4/2, 5)</f>
        <v>245</v>
      </c>
      <c r="R5" s="31" t="str">
        <f>IF(HEX2DEC(Speed!L3)=0, "", Speed!L3)</f>
        <v>1E</v>
      </c>
      <c r="S5" s="31" t="str">
        <f>IF(HEX2DEC(Speed!S3)=0, "", Speed!S3)</f>
        <v>2B</v>
      </c>
      <c r="T5" s="31" t="str">
        <f>IF(HEX2DEC(Speed!E3)=0, "", Speed!E3)</f>
        <v>3D</v>
      </c>
      <c r="U5" s="31" t="str">
        <f>IF(HEX2DEC(Speed!Z3)=0, "", Speed!Z3)</f>
        <v>2A</v>
      </c>
      <c r="V5" s="31" t="str">
        <f>IF(HEX2DEC(Speed!AG3)=0, "", Speed!AG3)</f>
        <v>1A</v>
      </c>
      <c r="W5" s="31">
        <f>IF(Running!U3=0, "",Running!U3+32768)</f>
        <v>32828</v>
      </c>
      <c r="X5" s="31">
        <f>IF(Running!K3=0, "",Running!K3+32768)</f>
        <v>32819</v>
      </c>
      <c r="Y5" s="31">
        <f>IF(Running!AB3=0, "",Running!AB3+32768)</f>
        <v>32821</v>
      </c>
      <c r="Z5" s="31">
        <f>IF(Running!AI3=0, "",Running!AI3+32768)</f>
        <v>32824</v>
      </c>
      <c r="AA5" s="31">
        <f>IF(Running!AP3=0, "",Running!AP3+32768)</f>
        <v>32790</v>
      </c>
      <c r="AB5" s="31">
        <f>IF(Running!AU3=0, "",Running!AU3+32768)</f>
        <v>32781</v>
      </c>
      <c r="AC5" s="31">
        <f>IF(Purchase!F3=0, "",Purchase!F3+32768)</f>
        <v>32779</v>
      </c>
      <c r="AD5" s="31">
        <f>IF(Running!I3=0, "",Running!I3+32768)</f>
        <v>32819</v>
      </c>
      <c r="AE5" s="31"/>
      <c r="AF5" s="34"/>
    </row>
    <row r="6" spans="1:32" x14ac:dyDescent="0.25">
      <c r="A6" s="49" t="s">
        <v>30</v>
      </c>
      <c r="B6" s="40" t="str">
        <f>IF(Running!H4="Incorrect Bx please specify C or P",  "Error (Running)", "")</f>
        <v/>
      </c>
      <c r="C6" s="57" t="s">
        <v>247</v>
      </c>
      <c r="D6" s="57"/>
      <c r="E6" s="57" t="s">
        <v>247</v>
      </c>
      <c r="F6" s="57" t="s">
        <v>247</v>
      </c>
      <c r="H6" s="57">
        <f>IF(Input!D5=0, "", Input!D5)</f>
        <v>1984</v>
      </c>
      <c r="I6" s="57" t="str">
        <f>IF(Input!G5=0, "", DEC2HEX(Input!G5, 2))</f>
        <v>0B</v>
      </c>
      <c r="J6" s="57" t="str">
        <f>IF(Input!F5=0, "", DEC2HEX(Input!F5, 2))</f>
        <v>21</v>
      </c>
      <c r="K6" s="31">
        <f>IF('Pax Tick'!K4=0, "", 'Pax Tick'!K4)</f>
        <v>5</v>
      </c>
      <c r="L6" s="31" t="str">
        <f>IF(Input!N5&gt;400,"01",IF(Input!N5&gt;0,"00",IF(Input!P5&gt;80000,"01",IF(Input!P5&gt;0,"00", ""))))</f>
        <v>00</v>
      </c>
      <c r="M6" s="106" t="str">
        <f>Speed!E4</f>
        <v>3D</v>
      </c>
      <c r="N6" s="31" t="str">
        <f>IF(Input!C5="C","-",IF(AND(Input!C5="P",Input!N5=0),"",IF(Input!C5="P",Input!N5,IF(Input!C5=0,""))))</f>
        <v>-</v>
      </c>
      <c r="O6" s="31">
        <f>IF(AND(Input!C5="P",Input!O5=0),"",IF(Input!C5="P",Input!O5,IF(Input!C5="C",'Pax Tick'!S4,"")))</f>
        <v>32</v>
      </c>
      <c r="P6" s="31">
        <f>MROUND(Input!T5/3, 5)</f>
        <v>165</v>
      </c>
      <c r="Q6" s="31">
        <f>MROUND(Input!T5/2, 5)</f>
        <v>245</v>
      </c>
      <c r="R6" s="31" t="str">
        <f>IF(HEX2DEC(Speed!L4)=0, "", Speed!L4)</f>
        <v>1E</v>
      </c>
      <c r="S6" s="31" t="str">
        <f>IF(HEX2DEC(Speed!S4)=0, "", Speed!S4)</f>
        <v>2B</v>
      </c>
      <c r="T6" s="31" t="str">
        <f>IF(HEX2DEC(Speed!E4)=0, "", Speed!E4)</f>
        <v>3D</v>
      </c>
      <c r="U6" s="31" t="str">
        <f>IF(HEX2DEC(Speed!Z4)=0, "", Speed!Z4)</f>
        <v>2A</v>
      </c>
      <c r="V6" s="31" t="str">
        <f>IF(HEX2DEC(Speed!AG4)=0, "", Speed!AG4)</f>
        <v>1A</v>
      </c>
      <c r="W6" s="31">
        <f>IF(Running!U4=0, "",Running!U4+32768)</f>
        <v>32828</v>
      </c>
      <c r="X6" s="31">
        <f>IF(Running!K4=0, "",Running!K4+32768)</f>
        <v>32819</v>
      </c>
      <c r="Y6" s="31">
        <f>IF(Running!AB4=0, "",Running!AB4+32768)</f>
        <v>32821</v>
      </c>
      <c r="Z6" s="31">
        <f>IF(Running!AI4=0, "",Running!AI4+32768)</f>
        <v>32824</v>
      </c>
      <c r="AA6" s="31">
        <f>IF(Running!AP4=0, "",Running!AP4+32768)</f>
        <v>32790</v>
      </c>
      <c r="AB6" s="31">
        <f>IF(Running!AU4=0, "",Running!AU4+32768)</f>
        <v>32781</v>
      </c>
      <c r="AC6" s="31">
        <f>IF(Purchase!F4=0, "",Purchase!F4+32768)</f>
        <v>32780</v>
      </c>
      <c r="AD6" s="31">
        <f>IF(Running!I4=0, "",Running!I4+32768)</f>
        <v>32819</v>
      </c>
      <c r="AE6" s="106"/>
      <c r="AF6" s="53"/>
    </row>
    <row r="7" spans="1:32" x14ac:dyDescent="0.25">
      <c r="A7" s="49" t="s">
        <v>33</v>
      </c>
      <c r="B7" s="40" t="str">
        <f>IF(Running!H5="Incorrect Bx please specify C or P",  "Error (Running)", "")</f>
        <v/>
      </c>
      <c r="C7" s="57" t="s">
        <v>247</v>
      </c>
      <c r="D7" s="57"/>
      <c r="E7" s="57" t="s">
        <v>247</v>
      </c>
      <c r="F7" s="57" t="s">
        <v>247</v>
      </c>
      <c r="H7" s="57">
        <f>IF(Input!D6=0, "", Input!D6)</f>
        <v>1995</v>
      </c>
      <c r="I7" s="57" t="str">
        <f>IF(Input!G6=0, "", DEC2HEX(Input!G6, 2))</f>
        <v>0B</v>
      </c>
      <c r="J7" s="57" t="str">
        <f>IF(Input!F6=0, "", DEC2HEX(Input!F6, 2))</f>
        <v>19</v>
      </c>
      <c r="K7" s="31">
        <f>IF('Pax Tick'!K5=0, "", 'Pax Tick'!K5)</f>
        <v>17</v>
      </c>
      <c r="L7" s="31" t="str">
        <f>IF(Input!N6&gt;400,"01",IF(Input!N6&gt;0,"00",IF(Input!P6&gt;80000,"01",IF(Input!P6&gt;0,"00", ""))))</f>
        <v>00</v>
      </c>
      <c r="M7" s="106" t="str">
        <f>Speed!E5</f>
        <v>46</v>
      </c>
      <c r="N7" s="31">
        <f>IF(Input!C6="C","-",IF(AND(Input!C6="P",Input!N6=0),"",IF(Input!C6="P",Input!N6,IF(Input!C6=0,""))))</f>
        <v>48</v>
      </c>
      <c r="O7" s="31">
        <f>IF(AND(Input!C6="P",Input!O6=0),"",IF(Input!C6="P",Input!O6,IF(Input!C6="C",'Pax Tick'!S5,"")))</f>
        <v>5</v>
      </c>
      <c r="P7" s="31">
        <f>MROUND(Input!T6/3, 5)</f>
        <v>280</v>
      </c>
      <c r="Q7" s="31">
        <f>MROUND(Input!T6/2, 5)</f>
        <v>420</v>
      </c>
      <c r="R7" s="31" t="str">
        <f>IF(HEX2DEC(Speed!L5)=0, "", Speed!L5)</f>
        <v>1E</v>
      </c>
      <c r="S7" s="31" t="str">
        <f>IF(HEX2DEC(Speed!S5)=0, "", Speed!S5)</f>
        <v>2B</v>
      </c>
      <c r="T7" s="31" t="str">
        <f>IF(HEX2DEC(Speed!E5)=0, "", Speed!E5)</f>
        <v>46</v>
      </c>
      <c r="U7" s="31" t="str">
        <f>IF(HEX2DEC(Speed!Z5)=0, "", Speed!Z5)</f>
        <v>2A</v>
      </c>
      <c r="V7" s="31" t="str">
        <f>IF(HEX2DEC(Speed!AG5)=0, "", Speed!AG5)</f>
        <v>1A</v>
      </c>
      <c r="W7" s="31">
        <f>IF(Running!U5=0, "",Running!U5+32768)</f>
        <v>32812</v>
      </c>
      <c r="X7" s="31">
        <f>IF(Running!K5=0, "",Running!K5+32768)</f>
        <v>32806</v>
      </c>
      <c r="Y7" s="31">
        <f>IF(Running!AB5=0, "",Running!AB5+32768)</f>
        <v>32808</v>
      </c>
      <c r="Z7" s="31">
        <f>IF(Running!AI5=0, "",Running!AI5+32768)</f>
        <v>32810</v>
      </c>
      <c r="AA7" s="31">
        <f>IF(Running!AP5=0, "",Running!AP5+32768)</f>
        <v>32789</v>
      </c>
      <c r="AB7" s="31">
        <f>IF(Running!AU5=0, "",Running!AU5+32768)</f>
        <v>32783</v>
      </c>
      <c r="AC7" s="31">
        <f>IF(Purchase!F5=0, "",Purchase!F5+32768)</f>
        <v>32782</v>
      </c>
      <c r="AD7" s="31">
        <f>IF(Running!I5=0, "",Running!I5+32768)</f>
        <v>32806</v>
      </c>
      <c r="AE7" s="106"/>
      <c r="AF7" s="53"/>
    </row>
    <row r="8" spans="1:32" x14ac:dyDescent="0.25">
      <c r="A8" s="49" t="s">
        <v>34</v>
      </c>
      <c r="B8" s="40" t="str">
        <f>IF(Running!H6="Incorrect Bx please specify C or P",  "Error (Running)", "")</f>
        <v/>
      </c>
      <c r="C8" s="57" t="s">
        <v>247</v>
      </c>
      <c r="D8" s="57"/>
      <c r="E8" s="57" t="s">
        <v>247</v>
      </c>
      <c r="F8" s="57" t="s">
        <v>247</v>
      </c>
      <c r="H8" s="57">
        <f>IF(Input!D7=0, "", Input!D7)</f>
        <v>1988</v>
      </c>
      <c r="I8" s="57" t="str">
        <f>IF(Input!G7=0, "", DEC2HEX(Input!G7, 2))</f>
        <v>0B</v>
      </c>
      <c r="J8" s="57" t="str">
        <f>IF(Input!F7=0, "", DEC2HEX(Input!F7, 2))</f>
        <v>21</v>
      </c>
      <c r="K8" s="31">
        <f>IF('Pax Tick'!K6=0, "", 'Pax Tick'!K6)</f>
        <v>16</v>
      </c>
      <c r="L8" s="31" t="str">
        <f>IF(Input!N7&gt;400,"01",IF(Input!N7&gt;0,"00",IF(Input!P7&gt;80000,"01",IF(Input!P7&gt;0,"00", ""))))</f>
        <v>00</v>
      </c>
      <c r="M8" s="106" t="str">
        <f>Speed!E6</f>
        <v>40</v>
      </c>
      <c r="N8" s="31">
        <f>IF(Input!C7="C","-",IF(AND(Input!C7="P",Input!N7=0),"",IF(Input!C7="P",Input!N7,IF(Input!C7=0,""))))</f>
        <v>74</v>
      </c>
      <c r="O8" s="31">
        <f>IF(AND(Input!C7="P",Input!O7=0),"",IF(Input!C7="P",Input!O7,IF(Input!C7="C",'Pax Tick'!S6,"")))</f>
        <v>7</v>
      </c>
      <c r="P8" s="31">
        <f>MROUND(Input!T7/3, 5)</f>
        <v>290</v>
      </c>
      <c r="Q8" s="31">
        <f>MROUND(Input!T7/2, 5)</f>
        <v>435</v>
      </c>
      <c r="R8" s="31" t="str">
        <f>IF(HEX2DEC(Speed!L6)=0, "", Speed!L6)</f>
        <v>20</v>
      </c>
      <c r="S8" s="31" t="str">
        <f>IF(HEX2DEC(Speed!S6)=0, "", Speed!S6)</f>
        <v>2B</v>
      </c>
      <c r="T8" s="31" t="str">
        <f>IF(HEX2DEC(Speed!E6)=0, "", Speed!E6)</f>
        <v>40</v>
      </c>
      <c r="U8" s="31" t="str">
        <f>IF(HEX2DEC(Speed!Z6)=0, "", Speed!Z6)</f>
        <v>2D</v>
      </c>
      <c r="V8" s="31" t="str">
        <f>IF(HEX2DEC(Speed!AG6)=0, "", Speed!AG6)</f>
        <v>1B</v>
      </c>
      <c r="W8" s="31">
        <f>IF(Running!U6=0, "",Running!U6+32768)</f>
        <v>32812</v>
      </c>
      <c r="X8" s="31">
        <f>IF(Running!K6=0, "",Running!K6+32768)</f>
        <v>32807</v>
      </c>
      <c r="Y8" s="31">
        <f>IF(Running!AB6=0, "",Running!AB6+32768)</f>
        <v>32808</v>
      </c>
      <c r="Z8" s="31">
        <f>IF(Running!AI6=0, "",Running!AI6+32768)</f>
        <v>32810</v>
      </c>
      <c r="AA8" s="31">
        <f>IF(Running!AP6=0, "",Running!AP6+32768)</f>
        <v>32789</v>
      </c>
      <c r="AB8" s="31">
        <f>IF(Running!AU6=0, "",Running!AU6+32768)</f>
        <v>32784</v>
      </c>
      <c r="AC8" s="31">
        <f>IF(Purchase!F6=0, "",Purchase!F6+32768)</f>
        <v>32784</v>
      </c>
      <c r="AD8" s="31">
        <f>IF(Running!I6=0, "",Running!I6+32768)</f>
        <v>32807</v>
      </c>
      <c r="AE8" s="106"/>
      <c r="AF8" s="53"/>
    </row>
    <row r="9" spans="1:32" x14ac:dyDescent="0.25">
      <c r="A9" s="49" t="s">
        <v>35</v>
      </c>
      <c r="B9" s="40" t="str">
        <f>IF(Running!H7="Incorrect Bx please specify C or P",  "Error (Running)", "")</f>
        <v/>
      </c>
      <c r="C9" s="57" t="s">
        <v>247</v>
      </c>
      <c r="D9" s="57"/>
      <c r="E9" s="57" t="s">
        <v>247</v>
      </c>
      <c r="F9" s="57" t="s">
        <v>247</v>
      </c>
      <c r="H9" s="57">
        <f>IF(Input!D8=0, "", Input!D8)</f>
        <v>1991</v>
      </c>
      <c r="I9" s="57" t="str">
        <f>IF(Input!G8=0, "", DEC2HEX(Input!G8, 2))</f>
        <v>0B</v>
      </c>
      <c r="J9" s="57" t="str">
        <f>IF(Input!F8=0, "", DEC2HEX(Input!F8, 2))</f>
        <v>21</v>
      </c>
      <c r="K9" s="31">
        <f>IF('Pax Tick'!K7=0, "", 'Pax Tick'!K7)</f>
        <v>5</v>
      </c>
      <c r="L9" s="31" t="str">
        <f>IF(Input!N8&gt;400,"01",IF(Input!N8&gt;0,"00",IF(Input!P8&gt;80000,"01",IF(Input!P8&gt;0,"00", ""))))</f>
        <v>00</v>
      </c>
      <c r="M9" s="106" t="str">
        <f>Speed!E7</f>
        <v>41</v>
      </c>
      <c r="N9" s="31" t="str">
        <f>IF(Input!C8="C","-",IF(AND(Input!C8="P",Input!N8=0),"",IF(Input!C8="P",Input!N8,IF(Input!C8=0,""))))</f>
        <v>-</v>
      </c>
      <c r="O9" s="31">
        <f>IF(AND(Input!C8="P",Input!O8=0),"",IF(Input!C8="P",Input!O8,IF(Input!C8="C",'Pax Tick'!S7,"")))</f>
        <v>66</v>
      </c>
      <c r="P9" s="31">
        <f>MROUND(Input!T8/3, 5)</f>
        <v>290</v>
      </c>
      <c r="Q9" s="31">
        <f>MROUND(Input!T8/2, 5)</f>
        <v>435</v>
      </c>
      <c r="R9" s="31" t="str">
        <f>IF(HEX2DEC(Speed!L7)=0, "", Speed!L7)</f>
        <v>20</v>
      </c>
      <c r="S9" s="31" t="str">
        <f>IF(HEX2DEC(Speed!S7)=0, "", Speed!S7)</f>
        <v>2B</v>
      </c>
      <c r="T9" s="31" t="str">
        <f>IF(HEX2DEC(Speed!E7)=0, "", Speed!E7)</f>
        <v>41</v>
      </c>
      <c r="U9" s="31" t="str">
        <f>IF(HEX2DEC(Speed!Z7)=0, "", Speed!Z7)</f>
        <v>2D</v>
      </c>
      <c r="V9" s="31" t="str">
        <f>IF(HEX2DEC(Speed!AG7)=0, "", Speed!AG7)</f>
        <v>1B</v>
      </c>
      <c r="W9" s="31">
        <f>IF(Running!U7=0, "",Running!U7+32768)</f>
        <v>32812</v>
      </c>
      <c r="X9" s="31">
        <f>IF(Running!K7=0, "",Running!K7+32768)</f>
        <v>32807</v>
      </c>
      <c r="Y9" s="31">
        <f>IF(Running!AB7=0, "",Running!AB7+32768)</f>
        <v>32808</v>
      </c>
      <c r="Z9" s="31">
        <f>IF(Running!AI7=0, "",Running!AI7+32768)</f>
        <v>32810</v>
      </c>
      <c r="AA9" s="31">
        <f>IF(Running!AP7=0, "",Running!AP7+32768)</f>
        <v>32789</v>
      </c>
      <c r="AB9" s="31">
        <f>IF(Running!AU7=0, "",Running!AU7+32768)</f>
        <v>32783</v>
      </c>
      <c r="AC9" s="31">
        <f>IF(Purchase!F7=0, "",Purchase!F7+32768)</f>
        <v>32787</v>
      </c>
      <c r="AD9" s="31">
        <f>IF(Running!I7=0, "",Running!I7+32768)</f>
        <v>32807</v>
      </c>
      <c r="AE9" s="106"/>
      <c r="AF9" s="53"/>
    </row>
    <row r="10" spans="1:32" x14ac:dyDescent="0.25">
      <c r="A10" s="49" t="s">
        <v>36</v>
      </c>
      <c r="B10" s="40" t="str">
        <f>IF(Running!H8="Incorrect Bx please specify C or P",  "Error (Running)", "")</f>
        <v/>
      </c>
      <c r="C10" s="57" t="s">
        <v>247</v>
      </c>
      <c r="D10" s="57"/>
      <c r="E10" s="57" t="s">
        <v>247</v>
      </c>
      <c r="F10" s="57" t="s">
        <v>247</v>
      </c>
      <c r="H10" s="57">
        <f>IF(Input!D9=0, "", Input!D9)</f>
        <v>1997</v>
      </c>
      <c r="I10" s="57" t="str">
        <f>IF(Input!G9=0, "", DEC2HEX(Input!G9, 2))</f>
        <v>0B</v>
      </c>
      <c r="J10" s="57" t="str">
        <f>IF(Input!F9=0, "", DEC2HEX(Input!F9, 2))</f>
        <v>17</v>
      </c>
      <c r="K10" s="31">
        <f>IF('Pax Tick'!K8=0, "", 'Pax Tick'!K8)</f>
        <v>16</v>
      </c>
      <c r="L10" s="31" t="str">
        <f>IF(Input!N9&gt;400,"01",IF(Input!N9&gt;0,"00",IF(Input!P9&gt;80000,"01",IF(Input!P9&gt;0,"00", ""))))</f>
        <v>00</v>
      </c>
      <c r="M10" s="106" t="str">
        <f>Speed!E8</f>
        <v>40</v>
      </c>
      <c r="N10" s="31">
        <f>IF(Input!C9="C","-",IF(AND(Input!C9="P",Input!N9=0),"",IF(Input!C9="P",Input!N9,IF(Input!C9=0,""))))</f>
        <v>74</v>
      </c>
      <c r="O10" s="31">
        <f>IF(AND(Input!C9="P",Input!O9=0),"",IF(Input!C9="P",Input!O9,IF(Input!C9="C",'Pax Tick'!S8,"")))</f>
        <v>7</v>
      </c>
      <c r="P10" s="31">
        <f>MROUND(Input!T9/3, 5)</f>
        <v>295</v>
      </c>
      <c r="Q10" s="31">
        <f>MROUND(Input!T9/2, 5)</f>
        <v>445</v>
      </c>
      <c r="R10" s="31" t="str">
        <f>IF(HEX2DEC(Speed!L8)=0, "", Speed!L8)</f>
        <v>20</v>
      </c>
      <c r="S10" s="31" t="str">
        <f>IF(HEX2DEC(Speed!S8)=0, "", Speed!S8)</f>
        <v>2B</v>
      </c>
      <c r="T10" s="31" t="str">
        <f>IF(HEX2DEC(Speed!E8)=0, "", Speed!E8)</f>
        <v>40</v>
      </c>
      <c r="U10" s="31" t="str">
        <f>IF(HEX2DEC(Speed!Z8)=0, "", Speed!Z8)</f>
        <v>2F</v>
      </c>
      <c r="V10" s="31" t="str">
        <f>IF(HEX2DEC(Speed!AG8)=0, "", Speed!AG8)</f>
        <v>1B</v>
      </c>
      <c r="W10" s="31">
        <f>IF(Running!U8=0, "",Running!U8+32768)</f>
        <v>32812</v>
      </c>
      <c r="X10" s="31">
        <f>IF(Running!K8=0, "",Running!K8+32768)</f>
        <v>32807</v>
      </c>
      <c r="Y10" s="31">
        <f>IF(Running!AB8=0, "",Running!AB8+32768)</f>
        <v>32808</v>
      </c>
      <c r="Z10" s="31">
        <f>IF(Running!AI8=0, "",Running!AI8+32768)</f>
        <v>32810</v>
      </c>
      <c r="AA10" s="31">
        <f>IF(Running!AP8=0, "",Running!AP8+32768)</f>
        <v>32789</v>
      </c>
      <c r="AB10" s="31">
        <f>IF(Running!AU8=0, "",Running!AU8+32768)</f>
        <v>32784</v>
      </c>
      <c r="AC10" s="31">
        <f>IF(Purchase!F8=0, "",Purchase!F8+32768)</f>
        <v>32786</v>
      </c>
      <c r="AD10" s="31">
        <f>IF(Running!I8=0, "",Running!I8+32768)</f>
        <v>32807</v>
      </c>
      <c r="AE10" s="106"/>
      <c r="AF10" s="53"/>
    </row>
    <row r="11" spans="1:32" x14ac:dyDescent="0.25">
      <c r="A11" s="49" t="s">
        <v>38</v>
      </c>
      <c r="B11" s="40" t="str">
        <f>IF(Running!H9="Incorrect Bx please specify C or P",  "Error (Running)", "")</f>
        <v/>
      </c>
      <c r="H11" s="57">
        <f>IF(Input!D10=0, "", Input!D10)</f>
        <v>1975</v>
      </c>
      <c r="I11" s="57" t="str">
        <f>IF(Input!G10=0, "", DEC2HEX(Input!G10, 2))</f>
        <v>11</v>
      </c>
      <c r="J11" s="57" t="str">
        <f>IF(Input!F10=0, "", DEC2HEX(Input!F10, 2))</f>
        <v>02</v>
      </c>
      <c r="K11" s="31">
        <f>IF('Pax Tick'!K9=0, "", 'Pax Tick'!K9)</f>
        <v>50</v>
      </c>
      <c r="L11" s="31" t="str">
        <f>IF(Input!N10&gt;400,"01",IF(Input!N10&gt;0,"00",IF(Input!P10&gt;80000,"01",IF(Input!P10&gt;0,"00", ""))))</f>
        <v>00</v>
      </c>
      <c r="M11" s="106" t="str">
        <f>Speed!E9</f>
        <v>6E</v>
      </c>
      <c r="N11" s="31">
        <f>IF(Input!C10="C","-",IF(AND(Input!C10="P",Input!N10=0),"",IF(Input!C10="P",Input!N10,IF(Input!C10=0,""))))</f>
        <v>220</v>
      </c>
      <c r="O11" s="31">
        <f>IF(AND(Input!C10="P",Input!O10=0),"",IF(Input!C10="P",Input!O10,IF(Input!C10="C",'Pax Tick'!S9,"")))</f>
        <v>22</v>
      </c>
      <c r="P11" s="31">
        <f>MROUND(Input!T10/3, 5)</f>
        <v>535</v>
      </c>
      <c r="Q11" s="31">
        <f>MROUND(Input!T10/2, 5)</f>
        <v>805</v>
      </c>
      <c r="R11" s="31" t="str">
        <f>IF(HEX2DEC(Speed!L9)=0, "", Speed!L9)</f>
        <v>1F</v>
      </c>
      <c r="S11" s="31" t="str">
        <f>IF(HEX2DEC(Speed!S9)=0, "", Speed!S9)</f>
        <v>2C</v>
      </c>
      <c r="T11" s="31" t="str">
        <f>IF(HEX2DEC(Speed!E9)=0, "", Speed!E9)</f>
        <v>6E</v>
      </c>
      <c r="U11" s="31" t="str">
        <f>IF(HEX2DEC(Speed!Z9)=0, "", Speed!Z9)</f>
        <v>2A</v>
      </c>
      <c r="V11" s="31" t="str">
        <f>IF(HEX2DEC(Speed!AG9)=0, "", Speed!AG9)</f>
        <v>1D</v>
      </c>
      <c r="W11" s="31">
        <f>IF(Running!U9=0, "",Running!U9+32768)</f>
        <v>32972</v>
      </c>
      <c r="X11" s="31">
        <f>IF(Running!K9=0, "",Running!K9+32768)</f>
        <v>32944</v>
      </c>
      <c r="Y11" s="31">
        <f>IF(Running!AB9=0, "",Running!AB9+32768)</f>
        <v>32950</v>
      </c>
      <c r="Z11" s="31">
        <f>IF(Running!AI9=0, "",Running!AI9+32768)</f>
        <v>32961</v>
      </c>
      <c r="AA11" s="31">
        <f>IF(Running!AP9=0, "",Running!AP9+32768)</f>
        <v>32855</v>
      </c>
      <c r="AB11" s="31">
        <f>IF(Running!AU9=0, "",Running!AU9+32768)</f>
        <v>32821</v>
      </c>
      <c r="AC11" s="31">
        <f>IF(Purchase!F9=0, "",Purchase!F9+32768)</f>
        <v>32882</v>
      </c>
      <c r="AD11" s="31">
        <f>IF(Running!I9=0, "",Running!I9+32768)</f>
        <v>32944</v>
      </c>
      <c r="AE11" s="106"/>
      <c r="AF11" s="53"/>
    </row>
    <row r="12" spans="1:32" x14ac:dyDescent="0.25">
      <c r="A12" s="49" t="s">
        <v>39</v>
      </c>
      <c r="B12" s="40" t="str">
        <f>IF(Running!H10="Incorrect Bx please specify C or P",  "Error (Running)", "")</f>
        <v/>
      </c>
      <c r="H12" s="57">
        <f>IF(Input!D11=0, "", Input!D11)</f>
        <v>1975</v>
      </c>
      <c r="I12" s="57" t="str">
        <f>IF(Input!G11=0, "", DEC2HEX(Input!G11, 2))</f>
        <v>14</v>
      </c>
      <c r="J12" s="57" t="str">
        <f>IF(Input!F11=0, "", DEC2HEX(Input!F11, 2))</f>
        <v>0C</v>
      </c>
      <c r="K12" s="31">
        <f>IF('Pax Tick'!K10=0, "", 'Pax Tick'!K10)</f>
        <v>50</v>
      </c>
      <c r="L12" s="31" t="str">
        <f>IF(Input!N11&gt;400,"01",IF(Input!N11&gt;0,"00",IF(Input!P11&gt;80000,"01",IF(Input!P11&gt;0,"00", ""))))</f>
        <v>00</v>
      </c>
      <c r="M12" s="106" t="str">
        <f>Speed!E10</f>
        <v>6C</v>
      </c>
      <c r="N12" s="31">
        <f>IF(Input!C11="C","-",IF(AND(Input!C11="P",Input!N11=0),"",IF(Input!C11="P",Input!N11,IF(Input!C11=0,""))))</f>
        <v>220</v>
      </c>
      <c r="O12" s="31">
        <f>IF(AND(Input!C11="P",Input!O11=0),"",IF(Input!C11="P",Input!O11,IF(Input!C11="C",'Pax Tick'!S10,"")))</f>
        <v>22</v>
      </c>
      <c r="P12" s="31">
        <f>MROUND(Input!T11/3, 5)</f>
        <v>1190</v>
      </c>
      <c r="Q12" s="31">
        <f>MROUND(Input!T11/2, 5)</f>
        <v>1785</v>
      </c>
      <c r="R12" s="31" t="str">
        <f>IF(HEX2DEC(Speed!L10)=0, "", Speed!L10)</f>
        <v>1F</v>
      </c>
      <c r="S12" s="31" t="str">
        <f>IF(HEX2DEC(Speed!S10)=0, "", Speed!S10)</f>
        <v>2C</v>
      </c>
      <c r="T12" s="31" t="str">
        <f>IF(HEX2DEC(Speed!E10)=0, "", Speed!E10)</f>
        <v>6C</v>
      </c>
      <c r="U12" s="31" t="str">
        <f>IF(HEX2DEC(Speed!Z10)=0, "", Speed!Z10)</f>
        <v>2A</v>
      </c>
      <c r="V12" s="31" t="str">
        <f>IF(HEX2DEC(Speed!AG10)=0, "", Speed!AG10)</f>
        <v>1D</v>
      </c>
      <c r="W12" s="31">
        <f>IF(Running!U10=0, "",Running!U10+32768)</f>
        <v>32932</v>
      </c>
      <c r="X12" s="31">
        <f>IF(Running!K10=0, "",Running!K10+32768)</f>
        <v>32915</v>
      </c>
      <c r="Y12" s="31">
        <f>IF(Running!AB10=0, "",Running!AB10+32768)</f>
        <v>32919</v>
      </c>
      <c r="Z12" s="31">
        <f>IF(Running!AI10=0, "",Running!AI10+32768)</f>
        <v>32925</v>
      </c>
      <c r="AA12" s="31">
        <f>IF(Running!AP10=0, "",Running!AP10+32768)</f>
        <v>32858</v>
      </c>
      <c r="AB12" s="31">
        <f>IF(Running!AU10=0, "",Running!AU10+32768)</f>
        <v>32834</v>
      </c>
      <c r="AC12" s="31">
        <f>IF(Purchase!F10=0, "",Purchase!F10+32768)</f>
        <v>32878</v>
      </c>
      <c r="AD12" s="31">
        <f>IF(Running!I10=0, "",Running!I10+32768)</f>
        <v>32915</v>
      </c>
      <c r="AE12" s="106"/>
      <c r="AF12" s="53"/>
    </row>
    <row r="13" spans="1:32" x14ac:dyDescent="0.25">
      <c r="A13" s="49" t="s">
        <v>40</v>
      </c>
      <c r="B13" s="40" t="str">
        <f>IF(Running!H11="Incorrect Bx please specify C or P",  "Error (Running)", "")</f>
        <v/>
      </c>
      <c r="H13" s="57">
        <f>IF(Input!D12=0, "", Input!D12)</f>
        <v>1986</v>
      </c>
      <c r="I13" s="57" t="str">
        <f>IF(Input!G12=0, "", DEC2HEX(Input!G12, 2))</f>
        <v>14</v>
      </c>
      <c r="J13" s="57" t="str">
        <f>IF(Input!F12=0, "", DEC2HEX(Input!F12, 2))</f>
        <v>08</v>
      </c>
      <c r="K13" s="31">
        <f>IF('Pax Tick'!K11=0, "", 'Pax Tick'!K11)</f>
        <v>20</v>
      </c>
      <c r="L13" s="31" t="str">
        <f>IF(Input!N12&gt;400,"01",IF(Input!N12&gt;0,"00",IF(Input!P12&gt;80000,"01",IF(Input!P12&gt;0,"00", ""))))</f>
        <v>00</v>
      </c>
      <c r="M13" s="106" t="str">
        <f>Speed!E11</f>
        <v>6C</v>
      </c>
      <c r="N13" s="31" t="str">
        <f>IF(Input!C12="C","-",IF(AND(Input!C12="P",Input!N12=0),"",IF(Input!C12="P",Input!N12,IF(Input!C12=0,""))))</f>
        <v>-</v>
      </c>
      <c r="O13" s="31">
        <f>IF(AND(Input!C12="P",Input!O12=0),"",IF(Input!C12="P",Input!O12,IF(Input!C12="C",'Pax Tick'!S11,"")))</f>
        <v>348</v>
      </c>
      <c r="P13" s="31">
        <f>MROUND(Input!T12/3, 5)</f>
        <v>1370</v>
      </c>
      <c r="Q13" s="31">
        <f>MROUND(Input!T12/2, 5)</f>
        <v>2050</v>
      </c>
      <c r="R13" s="31" t="str">
        <f>IF(HEX2DEC(Speed!L11)=0, "", Speed!L11)</f>
        <v>1F</v>
      </c>
      <c r="S13" s="31" t="str">
        <f>IF(HEX2DEC(Speed!S11)=0, "", Speed!S11)</f>
        <v>2C</v>
      </c>
      <c r="T13" s="31" t="str">
        <f>IF(HEX2DEC(Speed!E11)=0, "", Speed!E11)</f>
        <v>6C</v>
      </c>
      <c r="U13" s="31" t="str">
        <f>IF(HEX2DEC(Speed!Z11)=0, "", Speed!Z11)</f>
        <v>2A</v>
      </c>
      <c r="V13" s="31" t="str">
        <f>IF(HEX2DEC(Speed!AG11)=0, "", Speed!AG11)</f>
        <v>1D</v>
      </c>
      <c r="W13" s="31">
        <f>IF(Running!U11=0, "",Running!U11+32768)</f>
        <v>32918</v>
      </c>
      <c r="X13" s="31">
        <f>IF(Running!K11=0, "",Running!K11+32768)</f>
        <v>32903</v>
      </c>
      <c r="Y13" s="31">
        <f>IF(Running!AB11=0, "",Running!AB11+32768)</f>
        <v>32906</v>
      </c>
      <c r="Z13" s="31">
        <f>IF(Running!AI11=0, "",Running!AI11+32768)</f>
        <v>32912</v>
      </c>
      <c r="AA13" s="31">
        <f>IF(Running!AP11=0, "",Running!AP11+32768)</f>
        <v>32849</v>
      </c>
      <c r="AB13" s="31">
        <f>IF(Running!AU11=0, "",Running!AU11+32768)</f>
        <v>32824</v>
      </c>
      <c r="AC13" s="31">
        <f>IF(Purchase!F11=0, "",Purchase!F11+32768)</f>
        <v>32880</v>
      </c>
      <c r="AD13" s="31">
        <f>IF(Running!I11=0, "",Running!I11+32768)</f>
        <v>32903</v>
      </c>
      <c r="AE13" s="106"/>
      <c r="AF13" s="53"/>
    </row>
    <row r="14" spans="1:32" x14ac:dyDescent="0.25">
      <c r="A14" s="49" t="s">
        <v>41</v>
      </c>
      <c r="B14" s="40" t="str">
        <f>IF(Running!H12="Incorrect Bx please specify C or P",  "Error (Running)", "")</f>
        <v/>
      </c>
      <c r="H14" s="57">
        <f>IF(Input!D13=0, "", Input!D13)</f>
        <v>1983</v>
      </c>
      <c r="I14" s="57" t="str">
        <f>IF(Input!G13=0, "", DEC2HEX(Input!G13, 2))</f>
        <v>16</v>
      </c>
      <c r="J14" s="57" t="str">
        <f>IF(Input!F13=0, "", DEC2HEX(Input!F13, 2))</f>
        <v>0B</v>
      </c>
      <c r="K14" s="31">
        <f>IF('Pax Tick'!K12=0, "", 'Pax Tick'!K12)</f>
        <v>50</v>
      </c>
      <c r="L14" s="31" t="str">
        <f>IF(Input!N13&gt;400,"01",IF(Input!N13&gt;0,"00",IF(Input!P13&gt;80000,"01",IF(Input!P13&gt;0,"00", ""))))</f>
        <v>00</v>
      </c>
      <c r="M14" s="106" t="str">
        <f>Speed!E12</f>
        <v>6C</v>
      </c>
      <c r="N14" s="31">
        <f>IF(Input!C13="C","-",IF(AND(Input!C13="P",Input!N13=0),"",IF(Input!C13="P",Input!N13,IF(Input!C13=0,""))))</f>
        <v>220</v>
      </c>
      <c r="O14" s="31">
        <f>IF(AND(Input!C13="P",Input!O13=0),"",IF(Input!C13="P",Input!O13,IF(Input!C13="C",'Pax Tick'!S12,"")))</f>
        <v>22</v>
      </c>
      <c r="P14" s="31">
        <f>MROUND(Input!T13/3, 5)</f>
        <v>1925</v>
      </c>
      <c r="Q14" s="31">
        <f>MROUND(Input!T13/2, 5)</f>
        <v>2890</v>
      </c>
      <c r="R14" s="31" t="str">
        <f>IF(HEX2DEC(Speed!L12)=0, "", Speed!L12)</f>
        <v>1F</v>
      </c>
      <c r="S14" s="31" t="str">
        <f>IF(HEX2DEC(Speed!S12)=0, "", Speed!S12)</f>
        <v>2C</v>
      </c>
      <c r="T14" s="31" t="str">
        <f>IF(HEX2DEC(Speed!E12)=0, "", Speed!E12)</f>
        <v>6C</v>
      </c>
      <c r="U14" s="31" t="str">
        <f>IF(HEX2DEC(Speed!Z12)=0, "", Speed!Z12)</f>
        <v>2A</v>
      </c>
      <c r="V14" s="31" t="str">
        <f>IF(HEX2DEC(Speed!AG12)=0, "", Speed!AG12)</f>
        <v>1D</v>
      </c>
      <c r="W14" s="31">
        <f>IF(Running!U12=0, "",Running!U12+32768)</f>
        <v>32896</v>
      </c>
      <c r="X14" s="31">
        <f>IF(Running!K12=0, "",Running!K12+32768)</f>
        <v>32886</v>
      </c>
      <c r="Y14" s="31">
        <f>IF(Running!AB12=0, "",Running!AB12+32768)</f>
        <v>32888</v>
      </c>
      <c r="Z14" s="31">
        <f>IF(Running!AI12=0, "",Running!AI12+32768)</f>
        <v>32892</v>
      </c>
      <c r="AA14" s="31">
        <f>IF(Running!AP12=0, "",Running!AP12+32768)</f>
        <v>32845</v>
      </c>
      <c r="AB14" s="31">
        <f>IF(Running!AU12=0, "",Running!AU12+32768)</f>
        <v>32826</v>
      </c>
      <c r="AC14" s="31">
        <f>IF(Purchase!F12=0, "",Purchase!F12+32768)</f>
        <v>32888</v>
      </c>
      <c r="AD14" s="31">
        <f>IF(Running!I12=0, "",Running!I12+32768)</f>
        <v>32886</v>
      </c>
      <c r="AE14" s="106"/>
      <c r="AF14" s="53"/>
    </row>
    <row r="15" spans="1:32" x14ac:dyDescent="0.25">
      <c r="A15" s="49" t="s">
        <v>42</v>
      </c>
      <c r="B15" s="40" t="str">
        <f>IF(Running!H13="Incorrect Bx please specify C or P",  "Error (Running)", "")</f>
        <v/>
      </c>
      <c r="C15" s="57" t="s">
        <v>247</v>
      </c>
      <c r="D15" s="57" t="s">
        <v>247</v>
      </c>
      <c r="E15" s="57" t="s">
        <v>247</v>
      </c>
      <c r="F15" s="57" t="s">
        <v>247</v>
      </c>
      <c r="H15" s="57">
        <f>IF(Input!D14=0, "", Input!D14)</f>
        <v>1988</v>
      </c>
      <c r="I15" s="57" t="str">
        <f>IF(Input!G14=0, "", DEC2HEX(Input!G14, 2))</f>
        <v>16</v>
      </c>
      <c r="J15" s="57" t="str">
        <f>IF(Input!F14=0, "", DEC2HEX(Input!F14, 2))</f>
        <v>0E</v>
      </c>
      <c r="K15" s="31">
        <f>IF('Pax Tick'!K13=0, "", 'Pax Tick'!K13)</f>
        <v>50</v>
      </c>
      <c r="L15" s="31" t="str">
        <f>IF(Input!N14&gt;400,"01",IF(Input!N14&gt;0,"00",IF(Input!P14&gt;80000,"01",IF(Input!P14&gt;0,"00", ""))))</f>
        <v>00</v>
      </c>
      <c r="M15" s="106" t="str">
        <f>Speed!E13</f>
        <v>6C</v>
      </c>
      <c r="N15" s="31">
        <f>IF(Input!C14="C","-",IF(AND(Input!C14="P",Input!N14=0),"",IF(Input!C14="P",Input!N14,IF(Input!C14=0,""))))</f>
        <v>220</v>
      </c>
      <c r="O15" s="31">
        <f>IF(AND(Input!C14="P",Input!O14=0),"",IF(Input!C14="P",Input!O14,IF(Input!C14="C",'Pax Tick'!S13,"")))</f>
        <v>22</v>
      </c>
      <c r="P15" s="31">
        <f>MROUND(Input!T14/3, 5)</f>
        <v>2230</v>
      </c>
      <c r="Q15" s="31">
        <f>MROUND(Input!T14/2, 5)</f>
        <v>3345</v>
      </c>
      <c r="R15" s="31" t="str">
        <f>IF(HEX2DEC(Speed!L13)=0, "", Speed!L13)</f>
        <v>1F</v>
      </c>
      <c r="S15" s="31" t="str">
        <f>IF(HEX2DEC(Speed!S13)=0, "", Speed!S13)</f>
        <v>2C</v>
      </c>
      <c r="T15" s="31" t="str">
        <f>IF(HEX2DEC(Speed!E13)=0, "", Speed!E13)</f>
        <v>6C</v>
      </c>
      <c r="U15" s="31" t="str">
        <f>IF(HEX2DEC(Speed!Z13)=0, "", Speed!Z13)</f>
        <v>2A</v>
      </c>
      <c r="V15" s="31" t="str">
        <f>IF(HEX2DEC(Speed!AG13)=0, "", Speed!AG13)</f>
        <v>1D</v>
      </c>
      <c r="W15" s="31">
        <f>IF(Running!U13=0, "",Running!U13+32768)</f>
        <v>32896</v>
      </c>
      <c r="X15" s="31">
        <f>IF(Running!K13=0, "",Running!K13+32768)</f>
        <v>32885</v>
      </c>
      <c r="Y15" s="31">
        <f>IF(Running!AB13=0, "",Running!AB13+32768)</f>
        <v>32887</v>
      </c>
      <c r="Z15" s="31">
        <f>IF(Running!AI13=0, "",Running!AI13+32768)</f>
        <v>32892</v>
      </c>
      <c r="AA15" s="31">
        <f>IF(Running!AP13=0, "",Running!AP13+32768)</f>
        <v>32846</v>
      </c>
      <c r="AB15" s="31">
        <f>IF(Running!AU13=0, "",Running!AU13+32768)</f>
        <v>32827</v>
      </c>
      <c r="AC15" s="31">
        <f>IF(Purchase!F13=0, "",Purchase!F13+32768)</f>
        <v>32890</v>
      </c>
      <c r="AD15" s="31">
        <f>IF(Running!I13=0, "",Running!I13+32768)</f>
        <v>32885</v>
      </c>
      <c r="AE15" s="106"/>
      <c r="AF15" s="53"/>
    </row>
    <row r="16" spans="1:32" x14ac:dyDescent="0.25">
      <c r="A16" s="49" t="s">
        <v>43</v>
      </c>
      <c r="B16" s="40" t="str">
        <f>IF(Running!H14="Incorrect Bx please specify C or P",  "Error (Running)", "")</f>
        <v/>
      </c>
      <c r="D16" s="57" t="s">
        <v>247</v>
      </c>
      <c r="H16" s="57">
        <f>IF(Input!D15=0, "", Input!D15)</f>
        <v>1994</v>
      </c>
      <c r="I16" s="57" t="str">
        <f>IF(Input!G15=0, "", DEC2HEX(Input!G15, 2))</f>
        <v>23</v>
      </c>
      <c r="J16" s="57" t="str">
        <f>IF(Input!F15=0, "", DEC2HEX(Input!F15, 2))</f>
        <v>0F</v>
      </c>
      <c r="K16" s="31">
        <f>IF('Pax Tick'!K14=0, "", 'Pax Tick'!K14)</f>
        <v>20</v>
      </c>
      <c r="L16" s="31" t="str">
        <f>IF(Input!N15&gt;400,"01",IF(Input!N15&gt;0,"00",IF(Input!P15&gt;80000,"01",IF(Input!P15&gt;0,"00", ""))))</f>
        <v>00</v>
      </c>
      <c r="M16" s="106" t="str">
        <f>Speed!E14</f>
        <v>6C</v>
      </c>
      <c r="N16" s="31" t="str">
        <f>IF(Input!C15="C","-",IF(AND(Input!C15="P",Input!N15=0),"",IF(Input!C15="P",Input!N15,IF(Input!C15=0,""))))</f>
        <v>-</v>
      </c>
      <c r="O16" s="31">
        <f>IF(AND(Input!C15="P",Input!O15=0),"",IF(Input!C15="P",Input!O15,IF(Input!C15="C",'Pax Tick'!S14,"")))</f>
        <v>438</v>
      </c>
      <c r="P16" s="31">
        <f>MROUND(Input!T15/3, 5)</f>
        <v>2565</v>
      </c>
      <c r="Q16" s="31">
        <f>MROUND(Input!T15/2, 5)</f>
        <v>3845</v>
      </c>
      <c r="R16" s="31" t="str">
        <f>IF(HEX2DEC(Speed!L14)=0, "", Speed!L14)</f>
        <v>1F</v>
      </c>
      <c r="S16" s="31" t="str">
        <f>IF(HEX2DEC(Speed!S14)=0, "", Speed!S14)</f>
        <v>2C</v>
      </c>
      <c r="T16" s="31" t="str">
        <f>IF(HEX2DEC(Speed!E14)=0, "", Speed!E14)</f>
        <v>6C</v>
      </c>
      <c r="U16" s="31" t="str">
        <f>IF(HEX2DEC(Speed!Z14)=0, "", Speed!Z14)</f>
        <v>2A</v>
      </c>
      <c r="V16" s="31" t="str">
        <f>IF(HEX2DEC(Speed!AG14)=0, "", Speed!AG14)</f>
        <v>1D</v>
      </c>
      <c r="W16" s="31">
        <f>IF(Running!U14=0, "",Running!U14+32768)</f>
        <v>32920</v>
      </c>
      <c r="X16" s="31">
        <f>IF(Running!K14=0, "",Running!K14+32768)</f>
        <v>32896</v>
      </c>
      <c r="Y16" s="31">
        <f>IF(Running!AB14=0, "",Running!AB14+32768)</f>
        <v>32898</v>
      </c>
      <c r="Z16" s="31">
        <f>IF(Running!AI14=0, "",Running!AI14+32768)</f>
        <v>32902</v>
      </c>
      <c r="AA16" s="31">
        <f>IF(Running!AP14=0, "",Running!AP14+32768)</f>
        <v>32858</v>
      </c>
      <c r="AB16" s="31">
        <f>IF(Running!AU14=0, "",Running!AU14+32768)</f>
        <v>32841</v>
      </c>
      <c r="AC16" s="31">
        <f>IF(Purchase!F14=0, "",Purchase!F14+32768)</f>
        <v>32890</v>
      </c>
      <c r="AD16" s="31">
        <f>IF(Running!I14=0, "",Running!I14+32768)</f>
        <v>32896</v>
      </c>
      <c r="AE16" s="106"/>
      <c r="AF16" s="53"/>
    </row>
    <row r="17" spans="1:32" x14ac:dyDescent="0.25">
      <c r="A17" s="49" t="s">
        <v>44</v>
      </c>
      <c r="B17" s="40" t="str">
        <f>IF(Running!H15="Incorrect Bx please specify C or P",  "Error (Running)", "")</f>
        <v/>
      </c>
      <c r="H17" s="57">
        <f>IF(Input!D16=0, "", Input!D16)</f>
        <v>1983</v>
      </c>
      <c r="I17" s="57" t="str">
        <f>IF(Input!G16=0, "", DEC2HEX(Input!G16, 2))</f>
        <v>1C</v>
      </c>
      <c r="J17" s="57" t="str">
        <f>IF(Input!F16=0, "", DEC2HEX(Input!F16, 2))</f>
        <v>05</v>
      </c>
      <c r="K17" s="31">
        <f>IF('Pax Tick'!K15=0, "", 'Pax Tick'!K15)</f>
        <v>50</v>
      </c>
      <c r="L17" s="31" t="str">
        <f>IF(Input!N16&gt;400,"01",IF(Input!N16&gt;0,"00",IF(Input!P16&gt;80000,"01",IF(Input!P16&gt;0,"00", ""))))</f>
        <v>00</v>
      </c>
      <c r="M17" s="106" t="str">
        <f>Speed!E15</f>
        <v>70</v>
      </c>
      <c r="N17" s="31">
        <f>IF(Input!C16="C","-",IF(AND(Input!C16="P",Input!N16=0),"",IF(Input!C16="P",Input!N16,IF(Input!C16=0,""))))</f>
        <v>218</v>
      </c>
      <c r="O17" s="31">
        <f>IF(AND(Input!C16="P",Input!O16=0),"",IF(Input!C16="P",Input!O16,IF(Input!C16="C",'Pax Tick'!S15,"")))</f>
        <v>22</v>
      </c>
      <c r="P17" s="31">
        <f>MROUND(Input!T16/3, 5)</f>
        <v>1225</v>
      </c>
      <c r="Q17" s="31">
        <f>MROUND(Input!T16/2, 5)</f>
        <v>1835</v>
      </c>
      <c r="R17" s="31" t="str">
        <f>IF(HEX2DEC(Speed!L15)=0, "", Speed!L15)</f>
        <v>1F</v>
      </c>
      <c r="S17" s="31" t="str">
        <f>IF(HEX2DEC(Speed!S15)=0, "", Speed!S15)</f>
        <v>2C</v>
      </c>
      <c r="T17" s="31" t="str">
        <f>IF(HEX2DEC(Speed!E15)=0, "", Speed!E15)</f>
        <v>70</v>
      </c>
      <c r="U17" s="31" t="str">
        <f>IF(HEX2DEC(Speed!Z15)=0, "", Speed!Z15)</f>
        <v>2A</v>
      </c>
      <c r="V17" s="31" t="str">
        <f>IF(HEX2DEC(Speed!AG15)=0, "", Speed!AG15)</f>
        <v>1D</v>
      </c>
      <c r="W17" s="31">
        <f>IF(Running!U15=0, "",Running!U15+32768)</f>
        <v>32910</v>
      </c>
      <c r="X17" s="31">
        <f>IF(Running!K15=0, "",Running!K15+32768)</f>
        <v>32895</v>
      </c>
      <c r="Y17" s="31">
        <f>IF(Running!AB15=0, "",Running!AB15+32768)</f>
        <v>32898</v>
      </c>
      <c r="Z17" s="31">
        <f>IF(Running!AI15=0, "",Running!AI15+32768)</f>
        <v>32904</v>
      </c>
      <c r="AA17" s="31">
        <f>IF(Running!AP15=0, "",Running!AP15+32768)</f>
        <v>32842</v>
      </c>
      <c r="AB17" s="31">
        <f>IF(Running!AU15=0, "",Running!AU15+32768)</f>
        <v>32821</v>
      </c>
      <c r="AC17" s="31">
        <f>IF(Purchase!F15=0, "",Purchase!F15+32768)</f>
        <v>32898</v>
      </c>
      <c r="AD17" s="31">
        <f>IF(Running!I15=0, "",Running!I15+32768)</f>
        <v>32895</v>
      </c>
      <c r="AE17" s="106"/>
      <c r="AF17" s="53"/>
    </row>
    <row r="18" spans="1:32" x14ac:dyDescent="0.25">
      <c r="A18" s="49" t="s">
        <v>45</v>
      </c>
      <c r="B18" s="40" t="str">
        <f>IF(Running!H16="Incorrect Bx please specify C or P",  "Error (Running)", "")</f>
        <v/>
      </c>
      <c r="H18" s="57">
        <f>IF(Input!D17=0, "", Input!D17)</f>
        <v>1984</v>
      </c>
      <c r="I18" s="57" t="str">
        <f>IF(Input!G17=0, "", DEC2HEX(Input!G17, 2))</f>
        <v>1E</v>
      </c>
      <c r="J18" s="57" t="str">
        <f>IF(Input!F17=0, "", DEC2HEX(Input!F17, 2))</f>
        <v>04</v>
      </c>
      <c r="K18" s="31">
        <f>IF('Pax Tick'!K16=0, "", 'Pax Tick'!K16)</f>
        <v>10</v>
      </c>
      <c r="L18" s="31" t="str">
        <f>IF(Input!N17&gt;400,"01",IF(Input!N17&gt;0,"00",IF(Input!P17&gt;80000,"01",IF(Input!P17&gt;0,"00", ""))))</f>
        <v>00</v>
      </c>
      <c r="M18" s="106" t="str">
        <f>Speed!E16</f>
        <v>70</v>
      </c>
      <c r="N18" s="31" t="str">
        <f>IF(Input!C17="C","-",IF(AND(Input!C17="P",Input!N17=0),"",IF(Input!C17="P",Input!N17,IF(Input!C17=0,""))))</f>
        <v>-</v>
      </c>
      <c r="O18" s="31">
        <f>IF(AND(Input!C17="P",Input!O17=0),"",IF(Input!C17="P",Input!O17,IF(Input!C17="C",'Pax Tick'!S16,"")))</f>
        <v>325</v>
      </c>
      <c r="P18" s="31">
        <f>MROUND(Input!T17/3, 5)</f>
        <v>1000</v>
      </c>
      <c r="Q18" s="31">
        <f>MROUND(Input!T17/2, 5)</f>
        <v>1500</v>
      </c>
      <c r="R18" s="31" t="str">
        <f>IF(HEX2DEC(Speed!L16)=0, "", Speed!L16)</f>
        <v>1F</v>
      </c>
      <c r="S18" s="31" t="str">
        <f>IF(HEX2DEC(Speed!S16)=0, "", Speed!S16)</f>
        <v>2C</v>
      </c>
      <c r="T18" s="31" t="str">
        <f>IF(HEX2DEC(Speed!E16)=0, "", Speed!E16)</f>
        <v>70</v>
      </c>
      <c r="U18" s="31" t="str">
        <f>IF(HEX2DEC(Speed!Z16)=0, "", Speed!Z16)</f>
        <v>2A</v>
      </c>
      <c r="V18" s="31" t="str">
        <f>IF(HEX2DEC(Speed!AG16)=0, "", Speed!AG16)</f>
        <v>1D</v>
      </c>
      <c r="W18" s="31">
        <f>IF(Running!U16=0, "",Running!U16+32768)</f>
        <v>32909</v>
      </c>
      <c r="X18" s="31">
        <f>IF(Running!K16=0, "",Running!K16+32768)</f>
        <v>32894</v>
      </c>
      <c r="Y18" s="31">
        <f>IF(Running!AB16=0, "",Running!AB16+32768)</f>
        <v>32897</v>
      </c>
      <c r="Z18" s="31">
        <f>IF(Running!AI16=0, "",Running!AI16+32768)</f>
        <v>32903</v>
      </c>
      <c r="AA18" s="31">
        <f>IF(Running!AP16=0, "",Running!AP16+32768)</f>
        <v>32842</v>
      </c>
      <c r="AB18" s="31">
        <f>IF(Running!AU16=0, "",Running!AU16+32768)</f>
        <v>32819</v>
      </c>
      <c r="AC18" s="31">
        <f>IF(Purchase!F16=0, "",Purchase!F16+32768)</f>
        <v>32902</v>
      </c>
      <c r="AD18" s="31">
        <f>IF(Running!I16=0, "",Running!I16+32768)</f>
        <v>32894</v>
      </c>
      <c r="AE18" s="106"/>
      <c r="AF18" s="53"/>
    </row>
    <row r="19" spans="1:32" x14ac:dyDescent="0.25">
      <c r="A19" s="49" t="s">
        <v>46</v>
      </c>
      <c r="B19" s="40" t="str">
        <f>IF(Running!H17="Incorrect Bx please specify C or P",  "Error (Running)", "")</f>
        <v/>
      </c>
      <c r="H19" s="57">
        <f>IF(Input!D18=0, "", Input!D18)</f>
        <v>1985</v>
      </c>
      <c r="I19" s="57" t="str">
        <f>IF(Input!G18=0, "", DEC2HEX(Input!G18, 2))</f>
        <v>20</v>
      </c>
      <c r="J19" s="57" t="str">
        <f>IF(Input!F18=0, "", DEC2HEX(Input!F18, 2))</f>
        <v>0D</v>
      </c>
      <c r="K19" s="31">
        <f>IF('Pax Tick'!K17=0, "", 'Pax Tick'!K17)</f>
        <v>50</v>
      </c>
      <c r="L19" s="31" t="str">
        <f>IF(Input!N18&gt;400,"01",IF(Input!N18&gt;0,"00",IF(Input!P18&gt;80000,"01",IF(Input!P18&gt;0,"00", ""))))</f>
        <v>00</v>
      </c>
      <c r="M19" s="106" t="str">
        <f>Speed!E17</f>
        <v>70</v>
      </c>
      <c r="N19" s="31">
        <f>IF(Input!C18="C","-",IF(AND(Input!C18="P",Input!N18=0),"",IF(Input!C18="P",Input!N18,IF(Input!C18=0,""))))</f>
        <v>218</v>
      </c>
      <c r="O19" s="31">
        <f>IF(AND(Input!C18="P",Input!O18=0),"",IF(Input!C18="P",Input!O18,IF(Input!C18="C",'Pax Tick'!S17,"")))</f>
        <v>22</v>
      </c>
      <c r="P19" s="31">
        <f>MROUND(Input!T18/3, 5)</f>
        <v>1965</v>
      </c>
      <c r="Q19" s="31">
        <f>MROUND(Input!T18/2, 5)</f>
        <v>2950</v>
      </c>
      <c r="R19" s="31" t="str">
        <f>IF(HEX2DEC(Speed!L17)=0, "", Speed!L17)</f>
        <v>1F</v>
      </c>
      <c r="S19" s="31" t="str">
        <f>IF(HEX2DEC(Speed!S17)=0, "", Speed!S17)</f>
        <v>2C</v>
      </c>
      <c r="T19" s="31" t="str">
        <f>IF(HEX2DEC(Speed!E17)=0, "", Speed!E17)</f>
        <v>70</v>
      </c>
      <c r="U19" s="31" t="str">
        <f>IF(HEX2DEC(Speed!Z17)=0, "", Speed!Z17)</f>
        <v>2A</v>
      </c>
      <c r="V19" s="31" t="str">
        <f>IF(HEX2DEC(Speed!AG17)=0, "", Speed!AG17)</f>
        <v>1D</v>
      </c>
      <c r="W19" s="31">
        <f>IF(Running!U17=0, "",Running!U17+32768)</f>
        <v>32895</v>
      </c>
      <c r="X19" s="31">
        <f>IF(Running!K17=0, "",Running!K17+32768)</f>
        <v>32885</v>
      </c>
      <c r="Y19" s="31">
        <f>IF(Running!AB17=0, "",Running!AB17+32768)</f>
        <v>32887</v>
      </c>
      <c r="Z19" s="31">
        <f>IF(Running!AI17=0, "",Running!AI17+32768)</f>
        <v>32891</v>
      </c>
      <c r="AA19" s="31">
        <f>IF(Running!AP17=0, "",Running!AP17+32768)</f>
        <v>32844</v>
      </c>
      <c r="AB19" s="31">
        <f>IF(Running!AU17=0, "",Running!AU17+32768)</f>
        <v>32826</v>
      </c>
      <c r="AC19" s="31">
        <f>IF(Purchase!F17=0, "",Purchase!F17+32768)</f>
        <v>32905</v>
      </c>
      <c r="AD19" s="31">
        <f>IF(Running!I17=0, "",Running!I17+32768)</f>
        <v>32885</v>
      </c>
      <c r="AE19" s="106"/>
      <c r="AF19" s="53"/>
    </row>
    <row r="20" spans="1:32" x14ac:dyDescent="0.25">
      <c r="A20" s="49" t="s">
        <v>47</v>
      </c>
      <c r="B20" s="40" t="str">
        <f>IF(Running!H18="Incorrect Bx please specify C or P",  "Error (Running)", "")</f>
        <v/>
      </c>
      <c r="H20" s="57">
        <f>IF(Input!D19=0, "", Input!D19)</f>
        <v>1986</v>
      </c>
      <c r="I20" s="57" t="str">
        <f>IF(Input!G19=0, "", DEC2HEX(Input!G19, 2))</f>
        <v>23</v>
      </c>
      <c r="J20" s="57" t="str">
        <f>IF(Input!F19=0, "", DEC2HEX(Input!F19, 2))</f>
        <v>09</v>
      </c>
      <c r="K20" s="31">
        <f>IF('Pax Tick'!K18=0, "", 'Pax Tick'!K18)</f>
        <v>10</v>
      </c>
      <c r="L20" s="31" t="str">
        <f>IF(Input!N19&gt;400,"01",IF(Input!N19&gt;0,"00",IF(Input!P19&gt;80000,"01",IF(Input!P19&gt;0,"00", ""))))</f>
        <v>00</v>
      </c>
      <c r="M20" s="106" t="str">
        <f>Speed!E18</f>
        <v>70</v>
      </c>
      <c r="N20" s="31" t="str">
        <f>IF(Input!C19="C","-",IF(AND(Input!C19="P",Input!N19=0),"",IF(Input!C19="P",Input!N19,IF(Input!C19=0,""))))</f>
        <v>-</v>
      </c>
      <c r="O20" s="31">
        <f>IF(AND(Input!C19="P",Input!O19=0),"",IF(Input!C19="P",Input!O19,IF(Input!C19="C",'Pax Tick'!S18,"")))</f>
        <v>321</v>
      </c>
      <c r="P20" s="31">
        <f>MROUND(Input!T19/3, 5)</f>
        <v>1320</v>
      </c>
      <c r="Q20" s="31">
        <f>MROUND(Input!T19/2, 5)</f>
        <v>1980</v>
      </c>
      <c r="R20" s="31" t="str">
        <f>IF(HEX2DEC(Speed!L18)=0, "", Speed!L18)</f>
        <v>1D</v>
      </c>
      <c r="S20" s="31" t="str">
        <f>IF(HEX2DEC(Speed!S18)=0, "", Speed!S18)</f>
        <v>1F</v>
      </c>
      <c r="T20" s="31" t="str">
        <f>IF(HEX2DEC(Speed!E18)=0, "", Speed!E18)</f>
        <v>70</v>
      </c>
      <c r="U20" s="31" t="str">
        <f>IF(HEX2DEC(Speed!Z18)=0, "", Speed!Z18)</f>
        <v>2A</v>
      </c>
      <c r="V20" s="31" t="str">
        <f>IF(HEX2DEC(Speed!AG18)=0, "", Speed!AG18)</f>
        <v>1D</v>
      </c>
      <c r="W20" s="31">
        <f>IF(Running!U18=0, "",Running!U18+32768)</f>
        <v>32906</v>
      </c>
      <c r="X20" s="31">
        <f>IF(Running!K18=0, "",Running!K18+32768)</f>
        <v>32893</v>
      </c>
      <c r="Y20" s="31">
        <f>IF(Running!AB18=0, "",Running!AB18+32768)</f>
        <v>32896</v>
      </c>
      <c r="Z20" s="31">
        <f>IF(Running!AI18=0, "",Running!AI18+32768)</f>
        <v>32901</v>
      </c>
      <c r="AA20" s="31">
        <f>IF(Running!AP18=0, "",Running!AP18+32768)</f>
        <v>32846</v>
      </c>
      <c r="AB20" s="31">
        <f>IF(Running!AU18=0, "",Running!AU18+32768)</f>
        <v>32824</v>
      </c>
      <c r="AC20" s="31">
        <f>IF(Purchase!F18=0, "",Purchase!F18+32768)</f>
        <v>32910</v>
      </c>
      <c r="AD20" s="31">
        <f>IF(Running!I18=0, "",Running!I18+32768)</f>
        <v>32893</v>
      </c>
      <c r="AE20" s="106"/>
      <c r="AF20" s="53"/>
    </row>
    <row r="21" spans="1:32" x14ac:dyDescent="0.25">
      <c r="A21" s="49" t="s">
        <v>48</v>
      </c>
      <c r="B21" s="40" t="str">
        <f>IF(Running!H19="Incorrect Bx please specify C or P",  "Error (Running)", "")</f>
        <v/>
      </c>
      <c r="C21" s="57" t="s">
        <v>247</v>
      </c>
      <c r="D21" s="57" t="s">
        <v>247</v>
      </c>
      <c r="E21" s="57" t="s">
        <v>247</v>
      </c>
      <c r="F21" s="57" t="s">
        <v>247</v>
      </c>
      <c r="H21" s="57">
        <f>IF(Input!D20=0, "", Input!D20)</f>
        <v>2003</v>
      </c>
      <c r="I21" s="57" t="str">
        <f>IF(Input!G20=0, "", DEC2HEX(Input!G20, 2))</f>
        <v>19</v>
      </c>
      <c r="J21" s="57" t="str">
        <f>IF(Input!F20=0, "", DEC2HEX(Input!F20, 2))</f>
        <v>3C</v>
      </c>
      <c r="K21" s="31">
        <f>IF('Pax Tick'!K19=0, "", 'Pax Tick'!K19)</f>
        <v>19</v>
      </c>
      <c r="L21" s="31" t="str">
        <f>IF(Input!N20&gt;400,"01",IF(Input!N20&gt;0,"00",IF(Input!P20&gt;80000,"01",IF(Input!P20&gt;0,"00", ""))))</f>
        <v>00</v>
      </c>
      <c r="M21" s="106" t="str">
        <f>Speed!E19</f>
        <v>6A</v>
      </c>
      <c r="N21" s="31">
        <f>IF(Input!C20="C","-",IF(AND(Input!C20="P",Input!N20=0),"",IF(Input!C20="P",Input!N20,IF(Input!C20=0,""))))</f>
        <v>107</v>
      </c>
      <c r="O21" s="31">
        <f>IF(AND(Input!C20="P",Input!O20=0),"",IF(Input!C20="P",Input!O20,IF(Input!C20="C",'Pax Tick'!S19,"")))</f>
        <v>11</v>
      </c>
      <c r="P21" s="31">
        <f>MROUND(Input!T20/3, 5)</f>
        <v>665</v>
      </c>
      <c r="Q21" s="31">
        <f>MROUND(Input!T20/2, 5)</f>
        <v>1000</v>
      </c>
      <c r="R21" s="31" t="str">
        <f>IF(HEX2DEC(Speed!L19)=0, "", Speed!L19)</f>
        <v>1E</v>
      </c>
      <c r="S21" s="31" t="str">
        <f>IF(HEX2DEC(Speed!S19)=0, "", Speed!S19)</f>
        <v>2B</v>
      </c>
      <c r="T21" s="31" t="str">
        <f>IF(HEX2DEC(Speed!E19)=0, "", Speed!E19)</f>
        <v>6A</v>
      </c>
      <c r="U21" s="31" t="str">
        <f>IF(HEX2DEC(Speed!Z19)=0, "", Speed!Z19)</f>
        <v>38</v>
      </c>
      <c r="V21" s="31" t="str">
        <f>IF(HEX2DEC(Speed!AG19)=0, "", Speed!AG19)</f>
        <v>1B</v>
      </c>
      <c r="W21" s="31">
        <f>IF(Running!U19=0, "",Running!U19+32768)</f>
        <v>32870</v>
      </c>
      <c r="X21" s="31">
        <f>IF(Running!K19=0, "",Running!K19+32768)</f>
        <v>32858</v>
      </c>
      <c r="Y21" s="31">
        <f>IF(Running!AB19=0, "",Running!AB19+32768)</f>
        <v>32861</v>
      </c>
      <c r="Z21" s="31">
        <f>IF(Running!AI19=0, "",Running!AI19+32768)</f>
        <v>32865</v>
      </c>
      <c r="AA21" s="31">
        <f>IF(Running!AP19=0, "",Running!AP19+32768)</f>
        <v>32819</v>
      </c>
      <c r="AB21" s="31">
        <f>IF(Running!AU19=0, "",Running!AU19+32768)</f>
        <v>32806</v>
      </c>
      <c r="AC21" s="31">
        <f>IF(Purchase!F19=0, "",Purchase!F19+32768)</f>
        <v>32825</v>
      </c>
      <c r="AD21" s="31">
        <f>IF(Running!I19=0, "",Running!I19+32768)</f>
        <v>32858</v>
      </c>
      <c r="AE21" s="106"/>
      <c r="AF21" s="53"/>
    </row>
    <row r="22" spans="1:32" x14ac:dyDescent="0.25">
      <c r="A22" s="49" t="s">
        <v>49</v>
      </c>
      <c r="B22" s="40" t="str">
        <f>IF(Running!H20="Incorrect Bx please specify C or P",  "Error (Running)", "")</f>
        <v/>
      </c>
      <c r="C22" s="57" t="s">
        <v>247</v>
      </c>
      <c r="D22" s="57" t="s">
        <v>247</v>
      </c>
      <c r="E22" s="57" t="s">
        <v>247</v>
      </c>
      <c r="F22" s="57" t="s">
        <v>247</v>
      </c>
      <c r="H22" s="57">
        <f>IF(Input!D21=0, "", Input!D21)</f>
        <v>1996</v>
      </c>
      <c r="I22" s="57" t="str">
        <f>IF(Input!G21=0, "", DEC2HEX(Input!G21, 2))</f>
        <v>19</v>
      </c>
      <c r="J22" s="57" t="str">
        <f>IF(Input!F21=0, "", DEC2HEX(Input!F21, 2))</f>
        <v>3C</v>
      </c>
      <c r="K22" s="31">
        <f>IF('Pax Tick'!K20=0, "", 'Pax Tick'!K20)</f>
        <v>18</v>
      </c>
      <c r="L22" s="31" t="str">
        <f>IF(Input!N21&gt;400,"01",IF(Input!N21&gt;0,"00",IF(Input!P21&gt;80000,"01",IF(Input!P21&gt;0,"00", ""))))</f>
        <v>00</v>
      </c>
      <c r="M22" s="106" t="str">
        <f>Speed!E20</f>
        <v>6C</v>
      </c>
      <c r="N22" s="31">
        <f>IF(Input!C21="C","-",IF(AND(Input!C21="P",Input!N21=0),"",IF(Input!C21="P",Input!N21,IF(Input!C21=0,""))))</f>
        <v>124</v>
      </c>
      <c r="O22" s="31">
        <f>IF(AND(Input!C21="P",Input!O21=0),"",IF(Input!C21="P",Input!O21,IF(Input!C21="C",'Pax Tick'!S20,"")))</f>
        <v>12</v>
      </c>
      <c r="P22" s="31">
        <f>MROUND(Input!T21/3, 5)</f>
        <v>1230</v>
      </c>
      <c r="Q22" s="31">
        <f>MROUND(Input!T21/2, 5)</f>
        <v>1850</v>
      </c>
      <c r="R22" s="31" t="str">
        <f>IF(HEX2DEC(Speed!L20)=0, "", Speed!L20)</f>
        <v>1E</v>
      </c>
      <c r="S22" s="31" t="str">
        <f>IF(HEX2DEC(Speed!S20)=0, "", Speed!S20)</f>
        <v>2B</v>
      </c>
      <c r="T22" s="31" t="str">
        <f>IF(HEX2DEC(Speed!E20)=0, "", Speed!E20)</f>
        <v>6C</v>
      </c>
      <c r="U22" s="31" t="str">
        <f>IF(HEX2DEC(Speed!Z20)=0, "", Speed!Z20)</f>
        <v>38</v>
      </c>
      <c r="V22" s="31" t="str">
        <f>IF(HEX2DEC(Speed!AG20)=0, "", Speed!AG20)</f>
        <v>1B</v>
      </c>
      <c r="W22" s="31">
        <f>IF(Running!U20=0, "",Running!U20+32768)</f>
        <v>32845</v>
      </c>
      <c r="X22" s="31">
        <f>IF(Running!K20=0, "",Running!K20+32768)</f>
        <v>32839</v>
      </c>
      <c r="Y22" s="31">
        <f>IF(Running!AB20=0, "",Running!AB20+32768)</f>
        <v>32840</v>
      </c>
      <c r="Z22" s="31">
        <f>IF(Running!AI20=0, "",Running!AI20+32768)</f>
        <v>32843</v>
      </c>
      <c r="AA22" s="31">
        <f>IF(Running!AP20=0, "",Running!AP20+32768)</f>
        <v>32815</v>
      </c>
      <c r="AB22" s="31">
        <f>IF(Running!AU20=0, "",Running!AU20+32768)</f>
        <v>32807</v>
      </c>
      <c r="AC22" s="31">
        <f>IF(Purchase!F20=0, "",Purchase!F20+32768)</f>
        <v>32838</v>
      </c>
      <c r="AD22" s="31">
        <f>IF(Running!I20=0, "",Running!I20+32768)</f>
        <v>32839</v>
      </c>
      <c r="AE22" s="106"/>
      <c r="AF22" s="53"/>
    </row>
    <row r="23" spans="1:32" x14ac:dyDescent="0.25">
      <c r="A23" s="49" t="s">
        <v>50</v>
      </c>
      <c r="B23" s="40" t="str">
        <f>IF(Running!H21="Incorrect Bx please specify C or P",  "Error (Running)", "")</f>
        <v/>
      </c>
      <c r="D23" s="57" t="s">
        <v>247</v>
      </c>
      <c r="H23" s="57">
        <f>IF(Input!D22=0, "", Input!D22)</f>
        <v>1988</v>
      </c>
      <c r="I23" s="57" t="str">
        <f>IF(Input!G22=0, "", DEC2HEX(Input!G22, 2))</f>
        <v>12</v>
      </c>
      <c r="J23" s="57" t="str">
        <f>IF(Input!F22=0, "", DEC2HEX(Input!F22, 2))</f>
        <v>3C</v>
      </c>
      <c r="K23" s="31">
        <f>IF('Pax Tick'!K21=0, "", 'Pax Tick'!K21)</f>
        <v>23</v>
      </c>
      <c r="L23" s="31" t="str">
        <f>IF(Input!N22&gt;400,"01",IF(Input!N22&gt;0,"00",IF(Input!P22&gt;80000,"01",IF(Input!P22&gt;0,"00", ""))))</f>
        <v>00</v>
      </c>
      <c r="M23" s="106" t="str">
        <f>Speed!E21</f>
        <v>6E</v>
      </c>
      <c r="N23" s="31">
        <f>IF(Input!C22="C","-",IF(AND(Input!C22="P",Input!N22=0),"",IF(Input!C22="P",Input!N22,IF(Input!C22=0,""))))</f>
        <v>150</v>
      </c>
      <c r="O23" s="31">
        <f>IF(AND(Input!C22="P",Input!O22=0),"",IF(Input!C22="P",Input!O22,IF(Input!C22="C",'Pax Tick'!S21,"")))</f>
        <v>15</v>
      </c>
      <c r="P23" s="31">
        <f>MROUND(Input!T22/3, 5)</f>
        <v>980</v>
      </c>
      <c r="Q23" s="31">
        <f>MROUND(Input!T22/2, 5)</f>
        <v>1470</v>
      </c>
      <c r="R23" s="31" t="str">
        <f>IF(HEX2DEC(Speed!L21)=0, "", Speed!L21)</f>
        <v>20</v>
      </c>
      <c r="S23" s="31" t="str">
        <f>IF(HEX2DEC(Speed!S21)=0, "", Speed!S21)</f>
        <v>2D</v>
      </c>
      <c r="T23" s="31" t="str">
        <f>IF(HEX2DEC(Speed!E21)=0, "", Speed!E21)</f>
        <v>6E</v>
      </c>
      <c r="U23" s="31" t="str">
        <f>IF(HEX2DEC(Speed!Z21)=0, "", Speed!Z21)</f>
        <v>3A</v>
      </c>
      <c r="V23" s="31" t="str">
        <f>IF(HEX2DEC(Speed!AG21)=0, "", Speed!AG21)</f>
        <v>1D</v>
      </c>
      <c r="W23" s="31">
        <f>IF(Running!U21=0, "",Running!U21+32768)</f>
        <v>32838</v>
      </c>
      <c r="X23" s="31">
        <f>IF(Running!K21=0, "",Running!K21+32768)</f>
        <v>32832</v>
      </c>
      <c r="Y23" s="31">
        <f>IF(Running!AB21=0, "",Running!AB21+32768)</f>
        <v>32833</v>
      </c>
      <c r="Z23" s="31">
        <f>IF(Running!AI21=0, "",Running!AI21+32768)</f>
        <v>32835</v>
      </c>
      <c r="AA23" s="31">
        <f>IF(Running!AP21=0, "",Running!AP21+32768)</f>
        <v>32812</v>
      </c>
      <c r="AB23" s="31">
        <f>IF(Running!AU21=0, "",Running!AU21+32768)</f>
        <v>32806</v>
      </c>
      <c r="AC23" s="31">
        <f>IF(Purchase!F21=0, "",Purchase!F21+32768)</f>
        <v>32839</v>
      </c>
      <c r="AD23" s="31">
        <f>IF(Running!I21=0, "",Running!I21+32768)</f>
        <v>32832</v>
      </c>
      <c r="AE23" s="106"/>
      <c r="AF23" s="53"/>
    </row>
    <row r="24" spans="1:32" x14ac:dyDescent="0.25">
      <c r="A24" s="49" t="s">
        <v>51</v>
      </c>
      <c r="B24" s="40" t="str">
        <f>IF(Running!H22="Incorrect Bx please specify C or P",  "Error (Running)", "")</f>
        <v/>
      </c>
      <c r="C24" s="57" t="s">
        <v>247</v>
      </c>
      <c r="D24" s="57" t="s">
        <v>247</v>
      </c>
      <c r="E24" s="57" t="s">
        <v>247</v>
      </c>
      <c r="F24" s="57" t="s">
        <v>247</v>
      </c>
      <c r="H24" s="57">
        <f>IF(Input!D23=0, "", Input!D23)</f>
        <v>1989</v>
      </c>
      <c r="I24" s="57" t="str">
        <f>IF(Input!G23=0, "", DEC2HEX(Input!G23, 2))</f>
        <v>12</v>
      </c>
      <c r="J24" s="57" t="str">
        <f>IF(Input!F23=0, "", DEC2HEX(Input!F23, 2))</f>
        <v>3C</v>
      </c>
      <c r="K24" s="31">
        <f>IF('Pax Tick'!K22=0, "", 'Pax Tick'!K22)</f>
        <v>23</v>
      </c>
      <c r="L24" s="31" t="str">
        <f>IF(Input!N23&gt;400,"01",IF(Input!N23&gt;0,"00",IF(Input!P23&gt;80000,"01",IF(Input!P23&gt;0,"00", ""))))</f>
        <v>00</v>
      </c>
      <c r="M24" s="106" t="str">
        <f>Speed!E22</f>
        <v>70</v>
      </c>
      <c r="N24" s="31">
        <f>IF(Input!C23="C","-",IF(AND(Input!C23="P",Input!N23=0),"",IF(Input!C23="P",Input!N23,IF(Input!C23=0,""))))</f>
        <v>150</v>
      </c>
      <c r="O24" s="31">
        <f>IF(AND(Input!C23="P",Input!O23=0),"",IF(Input!C23="P",Input!O23,IF(Input!C23="C",'Pax Tick'!S22,"")))</f>
        <v>15</v>
      </c>
      <c r="P24" s="31">
        <f>MROUND(Input!T23/3, 5)</f>
        <v>1020</v>
      </c>
      <c r="Q24" s="31">
        <f>MROUND(Input!T23/2, 5)</f>
        <v>1535</v>
      </c>
      <c r="R24" s="31" t="str">
        <f>IF(HEX2DEC(Speed!L22)=0, "", Speed!L22)</f>
        <v>20</v>
      </c>
      <c r="S24" s="31" t="str">
        <f>IF(HEX2DEC(Speed!S22)=0, "", Speed!S22)</f>
        <v>2D</v>
      </c>
      <c r="T24" s="31" t="str">
        <f>IF(HEX2DEC(Speed!E22)=0, "", Speed!E22)</f>
        <v>70</v>
      </c>
      <c r="U24" s="31" t="str">
        <f>IF(HEX2DEC(Speed!Z22)=0, "", Speed!Z22)</f>
        <v>3A</v>
      </c>
      <c r="V24" s="31" t="str">
        <f>IF(HEX2DEC(Speed!AG22)=0, "", Speed!AG22)</f>
        <v>1D</v>
      </c>
      <c r="W24" s="31">
        <f>IF(Running!U22=0, "",Running!U22+32768)</f>
        <v>32852</v>
      </c>
      <c r="X24" s="31">
        <f>IF(Running!K22=0, "",Running!K22+32768)</f>
        <v>32845</v>
      </c>
      <c r="Y24" s="31">
        <f>IF(Running!AB22=0, "",Running!AB22+32768)</f>
        <v>32846</v>
      </c>
      <c r="Z24" s="31">
        <f>IF(Running!AI22=0, "",Running!AI22+32768)</f>
        <v>32849</v>
      </c>
      <c r="AA24" s="31">
        <f>IF(Running!AP22=0, "",Running!AP22+32768)</f>
        <v>32817</v>
      </c>
      <c r="AB24" s="31">
        <f>IF(Running!AU22=0, "",Running!AU22+32768)</f>
        <v>32807</v>
      </c>
      <c r="AC24" s="31">
        <f>IF(Purchase!F22=0, "",Purchase!F22+32768)</f>
        <v>32841</v>
      </c>
      <c r="AD24" s="31">
        <f>IF(Running!I22=0, "",Running!I22+32768)</f>
        <v>32845</v>
      </c>
      <c r="AE24" s="106"/>
      <c r="AF24" s="53"/>
    </row>
    <row r="25" spans="1:32" x14ac:dyDescent="0.25">
      <c r="A25" s="49" t="s">
        <v>52</v>
      </c>
      <c r="B25" s="40"/>
      <c r="C25" s="57"/>
      <c r="D25" s="57" t="s">
        <v>247</v>
      </c>
      <c r="E25" s="57"/>
      <c r="F25" s="57"/>
      <c r="H25" s="57">
        <f>IF(Input!D24=0, "", Input!D24)</f>
        <v>1994</v>
      </c>
      <c r="I25" s="57" t="str">
        <f>IF(Input!G24=0, "", DEC2HEX(Input!G24, 2))</f>
        <v>19</v>
      </c>
      <c r="J25" s="57" t="str">
        <f>IF(Input!F24=0, "", DEC2HEX(Input!F24, 2))</f>
        <v>3A</v>
      </c>
      <c r="K25" s="31">
        <f>IF('Pax Tick'!K23=0, "", 'Pax Tick'!K23)</f>
        <v>38</v>
      </c>
      <c r="L25" s="31" t="str">
        <f>IF(Input!N24&gt;400,"01",IF(Input!N24&gt;0,"00",IF(Input!P24&gt;80000,"01",IF(Input!P24&gt;0,"00", ""))))</f>
        <v>00</v>
      </c>
      <c r="M25" s="106" t="str">
        <f>Speed!E23</f>
        <v>70</v>
      </c>
      <c r="N25" s="31">
        <f>IF(Input!C24="C","-",IF(AND(Input!C24="P",Input!N24=0),"",IF(Input!C24="P",Input!N24,IF(Input!C24=0,""))))</f>
        <v>185</v>
      </c>
      <c r="O25" s="31">
        <f>IF(AND(Input!C24="P",Input!O24=0),"",IF(Input!C24="P",Input!O24,IF(Input!C24="C",'Pax Tick'!S23,"")))</f>
        <v>19</v>
      </c>
      <c r="P25" s="31">
        <f>MROUND(Input!T24/3, 5)</f>
        <v>785</v>
      </c>
      <c r="Q25" s="31">
        <f>MROUND(Input!T24/2, 5)</f>
        <v>1175</v>
      </c>
      <c r="R25" s="31" t="str">
        <f>IF(HEX2DEC(Speed!L23)=0, "", Speed!L23)</f>
        <v>20</v>
      </c>
      <c r="S25" s="31" t="str">
        <f>IF(HEX2DEC(Speed!S23)=0, "", Speed!S23)</f>
        <v>2D</v>
      </c>
      <c r="T25" s="31" t="str">
        <f>IF(HEX2DEC(Speed!E23)=0, "", Speed!E23)</f>
        <v>70</v>
      </c>
      <c r="U25" s="31" t="str">
        <f>IF(HEX2DEC(Speed!Z23)=0, "", Speed!Z23)</f>
        <v>3A</v>
      </c>
      <c r="V25" s="31" t="str">
        <f>IF(HEX2DEC(Speed!AG23)=0, "", Speed!AG23)</f>
        <v>1D</v>
      </c>
      <c r="W25" s="31">
        <f>IF(Running!U23=0, "",Running!U23+32768)</f>
        <v>32849</v>
      </c>
      <c r="X25" s="31">
        <f>IF(Running!K23=0, "",Running!K23+32768)</f>
        <v>32843</v>
      </c>
      <c r="Y25" s="31">
        <f>IF(Running!AB23=0, "",Running!AB23+32768)</f>
        <v>32844</v>
      </c>
      <c r="Z25" s="31">
        <f>IF(Running!AI23=0, "",Running!AI23+32768)</f>
        <v>32846</v>
      </c>
      <c r="AA25" s="31">
        <f>IF(Running!AP23=0, "",Running!AP23+32768)</f>
        <v>32818</v>
      </c>
      <c r="AB25" s="31">
        <f>IF(Running!AU23=0, "",Running!AU23+32768)</f>
        <v>32809</v>
      </c>
      <c r="AC25" s="31">
        <f>IF(Purchase!F23=0, "",Purchase!F23+32768)</f>
        <v>32841</v>
      </c>
      <c r="AD25" s="31">
        <f>IF(Running!I23=0, "",Running!I23+32768)</f>
        <v>32843</v>
      </c>
      <c r="AE25" s="106"/>
      <c r="AF25" s="53"/>
    </row>
    <row r="26" spans="1:32" x14ac:dyDescent="0.25">
      <c r="A26" s="49" t="s">
        <v>53</v>
      </c>
      <c r="B26" s="40" t="str">
        <f>IF(Running!H24="Incorrect Bx please specify C or P",  "Error (Running)", "")</f>
        <v/>
      </c>
      <c r="C26" s="57" t="s">
        <v>247</v>
      </c>
      <c r="D26" s="57" t="s">
        <v>247</v>
      </c>
      <c r="E26" s="57" t="s">
        <v>247</v>
      </c>
      <c r="F26" s="57" t="s">
        <v>247</v>
      </c>
      <c r="H26" s="57">
        <f>IF(Input!D25=0, "", Input!D25)</f>
        <v>1996</v>
      </c>
      <c r="I26" s="57" t="str">
        <f>IF(Input!G25=0, "", DEC2HEX(Input!G25, 2))</f>
        <v>19</v>
      </c>
      <c r="J26" s="57" t="str">
        <f>IF(Input!F25=0, "", DEC2HEX(Input!F25, 2))</f>
        <v>3A</v>
      </c>
      <c r="K26" s="31">
        <f>IF('Pax Tick'!K24=0, "", 'Pax Tick'!K24)</f>
        <v>38</v>
      </c>
      <c r="L26" s="31" t="str">
        <f>IF(Input!N25&gt;400,"01",IF(Input!N25&gt;0,"00",IF(Input!P25&gt;80000,"01",IF(Input!P25&gt;0,"00", ""))))</f>
        <v>00</v>
      </c>
      <c r="M26" s="106" t="str">
        <f>Speed!E24</f>
        <v>70</v>
      </c>
      <c r="N26" s="31">
        <f>IF(Input!C25="C","-",IF(AND(Input!C25="P",Input!N25=0),"",IF(Input!C25="P",Input!N25,IF(Input!C25=0,""))))</f>
        <v>185</v>
      </c>
      <c r="O26" s="31">
        <f>IF(AND(Input!C25="P",Input!O25=0),"",IF(Input!C25="P",Input!O25,IF(Input!C25="C",'Pax Tick'!S24,"")))</f>
        <v>19</v>
      </c>
      <c r="P26" s="31">
        <f>MROUND(Input!T25/3, 5)</f>
        <v>885</v>
      </c>
      <c r="Q26" s="31">
        <f>MROUND(Input!T25/2, 5)</f>
        <v>1325</v>
      </c>
      <c r="R26" s="31" t="str">
        <f>IF(HEX2DEC(Speed!L24)=0, "", Speed!L24)</f>
        <v>20</v>
      </c>
      <c r="S26" s="31" t="str">
        <f>IF(HEX2DEC(Speed!S24)=0, "", Speed!S24)</f>
        <v>2D</v>
      </c>
      <c r="T26" s="31" t="str">
        <f>IF(HEX2DEC(Speed!E24)=0, "", Speed!E24)</f>
        <v>70</v>
      </c>
      <c r="U26" s="31" t="str">
        <f>IF(HEX2DEC(Speed!Z24)=0, "", Speed!Z24)</f>
        <v>3A</v>
      </c>
      <c r="V26" s="31" t="str">
        <f>IF(HEX2DEC(Speed!AG24)=0, "", Speed!AG24)</f>
        <v>1D</v>
      </c>
      <c r="W26" s="31">
        <f>IF(Running!U24=0, "",Running!U24+32768)</f>
        <v>32864</v>
      </c>
      <c r="X26" s="31">
        <f>IF(Running!K24=0, "",Running!K24+32768)</f>
        <v>32855</v>
      </c>
      <c r="Y26" s="31">
        <f>IF(Running!AB24=0, "",Running!AB24+32768)</f>
        <v>32856</v>
      </c>
      <c r="Z26" s="31">
        <f>IF(Running!AI24=0, "",Running!AI24+32768)</f>
        <v>32860</v>
      </c>
      <c r="AA26" s="31">
        <f>IF(Running!AP24=0, "",Running!AP24+32768)</f>
        <v>32823</v>
      </c>
      <c r="AB26" s="31">
        <f>IF(Running!AU24=0, "",Running!AU24+32768)</f>
        <v>32811</v>
      </c>
      <c r="AC26" s="31">
        <f>IF(Purchase!F24=0, "",Purchase!F24+32768)</f>
        <v>32852</v>
      </c>
      <c r="AD26" s="31">
        <f>IF(Running!I24=0, "",Running!I24+32768)</f>
        <v>32855</v>
      </c>
      <c r="AE26" s="106"/>
      <c r="AF26" s="53"/>
    </row>
    <row r="27" spans="1:32" x14ac:dyDescent="0.25">
      <c r="A27" s="64" t="s">
        <v>518</v>
      </c>
      <c r="B27" s="40"/>
      <c r="C27" s="57"/>
      <c r="D27" s="57"/>
      <c r="E27" s="57"/>
      <c r="F27" s="57"/>
      <c r="H27" s="57" t="str">
        <f>IF(Input!D26=0, "", Input!D26)</f>
        <v>TBA</v>
      </c>
      <c r="I27" s="57" t="str">
        <f>IF(Input!G26=0, "", DEC2HEX(Input!G26, 2))</f>
        <v>1E</v>
      </c>
      <c r="J27" s="57" t="e">
        <f>IF(Input!F26=0, "", DEC2HEX(Input!F26, 2))</f>
        <v>#VALUE!</v>
      </c>
      <c r="K27" s="31">
        <f>IF('Pax Tick'!K25=0, "", 'Pax Tick'!K25)</f>
        <v>18</v>
      </c>
      <c r="L27" s="31" t="str">
        <f>IF(Input!N26&gt;400,"01",IF(Input!N26&gt;0,"00",IF(Input!P26&gt;80000,"01",IF(Input!P26&gt;0,"00", ""))))</f>
        <v>00</v>
      </c>
      <c r="M27" s="106" t="str">
        <f>Speed!E25</f>
        <v>67</v>
      </c>
      <c r="N27" s="31">
        <f>IF(Input!C26="C","-",IF(AND(Input!C26="P",Input!N26=0),"",IF(Input!C26="P",Input!N26,IF(Input!C26=0,""))))</f>
        <v>140</v>
      </c>
      <c r="O27" s="31">
        <f>IF(AND(Input!C26="P",Input!O26=0),"",IF(Input!C26="P",Input!O26,IF(Input!C26="C",'Pax Tick'!S25,"")))</f>
        <v>14</v>
      </c>
      <c r="P27" s="31">
        <f>MROUND(Input!T26/3, 5)</f>
        <v>1250</v>
      </c>
      <c r="Q27" s="31">
        <f>MROUND(Input!T26/2, 5)</f>
        <v>1875</v>
      </c>
      <c r="R27" s="31" t="str">
        <f>IF(HEX2DEC(Speed!L25)=0, "", Speed!L25)</f>
        <v>1E</v>
      </c>
      <c r="S27" s="31" t="str">
        <f>IF(HEX2DEC(Speed!S25)=0, "", Speed!S25)</f>
        <v>2B</v>
      </c>
      <c r="T27" s="31" t="str">
        <f>IF(HEX2DEC(Speed!E25)=0, "", Speed!E25)</f>
        <v>67</v>
      </c>
      <c r="U27" s="31" t="str">
        <f>IF(HEX2DEC(Speed!Z25)=0, "", Speed!Z25)</f>
        <v>38</v>
      </c>
      <c r="V27" s="31" t="str">
        <f>IF(HEX2DEC(Speed!AG25)=0, "", Speed!AG25)</f>
        <v>1D</v>
      </c>
      <c r="W27" s="31">
        <f>IF(Running!U25=0, "",Running!U25+32768)</f>
        <v>32842</v>
      </c>
      <c r="X27" s="31">
        <f>IF(Running!K25=0, "",Running!K25+32768)</f>
        <v>32836</v>
      </c>
      <c r="Y27" s="31">
        <f>IF(Running!AB25=0, "",Running!AB25+32768)</f>
        <v>32838</v>
      </c>
      <c r="Z27" s="31">
        <f>IF(Running!AI25=0, "",Running!AI25+32768)</f>
        <v>32840</v>
      </c>
      <c r="AA27" s="31">
        <f>IF(Running!AP25=0, "",Running!AP25+32768)</f>
        <v>32815</v>
      </c>
      <c r="AB27" s="31">
        <f>IF(Running!AU25=0, "",Running!AU25+32768)</f>
        <v>32807</v>
      </c>
      <c r="AC27" s="31">
        <f>IF(Purchase!F25=0, "",Purchase!F25+32768)</f>
        <v>32860</v>
      </c>
      <c r="AD27" s="31">
        <f>IF(Running!I25=0, "",Running!I25+32768)</f>
        <v>32836</v>
      </c>
      <c r="AE27" s="106"/>
      <c r="AF27" s="53"/>
    </row>
    <row r="28" spans="1:32" x14ac:dyDescent="0.25">
      <c r="A28" s="64" t="s">
        <v>519</v>
      </c>
      <c r="B28" s="40"/>
      <c r="C28" s="57"/>
      <c r="D28" s="57"/>
      <c r="E28" s="57"/>
      <c r="F28" s="57"/>
      <c r="H28" s="57">
        <f>IF(Input!D27=0, "", Input!D27)</f>
        <v>2016</v>
      </c>
      <c r="I28" s="57" t="str">
        <f>IF(Input!G27=0, "", DEC2HEX(Input!G27, 2))</f>
        <v>1E</v>
      </c>
      <c r="J28" s="57" t="str">
        <f>IF(Input!F27=0, "", DEC2HEX(Input!F27, 2))</f>
        <v>FF</v>
      </c>
      <c r="K28" s="31">
        <f>IF('Pax Tick'!K26=0, "", 'Pax Tick'!K26)</f>
        <v>22</v>
      </c>
      <c r="L28" s="31" t="str">
        <f>IF(Input!N27&gt;400,"01",IF(Input!N27&gt;0,"00",IF(Input!P27&gt;80000,"01",IF(Input!P27&gt;0,"00", ""))))</f>
        <v>00</v>
      </c>
      <c r="M28" s="106" t="str">
        <f>Speed!E26</f>
        <v>67</v>
      </c>
      <c r="N28" s="31">
        <f>IF(Input!C27="C","-",IF(AND(Input!C27="P",Input!N27=0),"",IF(Input!C27="P",Input!N27,IF(Input!C27=0,""))))</f>
        <v>165</v>
      </c>
      <c r="O28" s="31">
        <f>IF(AND(Input!C27="P",Input!O27=0),"",IF(Input!C27="P",Input!O27,IF(Input!C27="C",'Pax Tick'!S26,"")))</f>
        <v>17</v>
      </c>
      <c r="P28" s="31">
        <f>MROUND(Input!T27/3, 5)</f>
        <v>1165</v>
      </c>
      <c r="Q28" s="31">
        <f>MROUND(Input!T27/2, 5)</f>
        <v>1750</v>
      </c>
      <c r="R28" s="31" t="str">
        <f>IF(HEX2DEC(Speed!L26)=0, "", Speed!L26)</f>
        <v>20</v>
      </c>
      <c r="S28" s="31" t="str">
        <f>IF(HEX2DEC(Speed!S26)=0, "", Speed!S26)</f>
        <v>2D</v>
      </c>
      <c r="T28" s="31" t="str">
        <f>IF(HEX2DEC(Speed!E26)=0, "", Speed!E26)</f>
        <v>67</v>
      </c>
      <c r="U28" s="31" t="str">
        <f>IF(HEX2DEC(Speed!Z26)=0, "", Speed!Z26)</f>
        <v>3A</v>
      </c>
      <c r="V28" s="31" t="str">
        <f>IF(HEX2DEC(Speed!AG26)=0, "", Speed!AG26)</f>
        <v>1E</v>
      </c>
      <c r="W28" s="31">
        <f>IF(Running!U26=0, "",Running!U26+32768)</f>
        <v>32846</v>
      </c>
      <c r="X28" s="31">
        <f>IF(Running!K26=0, "",Running!K26+32768)</f>
        <v>32839</v>
      </c>
      <c r="Y28" s="31">
        <f>IF(Running!AB26=0, "",Running!AB26+32768)</f>
        <v>32841</v>
      </c>
      <c r="Z28" s="31">
        <f>IF(Running!AI26=0, "",Running!AI26+32768)</f>
        <v>32843</v>
      </c>
      <c r="AA28" s="31">
        <f>IF(Running!AP26=0, "",Running!AP26+32768)</f>
        <v>32816</v>
      </c>
      <c r="AB28" s="31">
        <f>IF(Running!AU26=0, "",Running!AU26+32768)</f>
        <v>32808</v>
      </c>
      <c r="AC28" s="31">
        <f>IF(Purchase!F26=0, "",Purchase!F26+32768)</f>
        <v>32869</v>
      </c>
      <c r="AD28" s="31">
        <f>IF(Running!I26=0, "",Running!I26+32768)</f>
        <v>32839</v>
      </c>
      <c r="AE28" s="106"/>
      <c r="AF28" s="53"/>
    </row>
    <row r="29" spans="1:32" x14ac:dyDescent="0.25">
      <c r="A29" s="64" t="s">
        <v>520</v>
      </c>
      <c r="B29" s="40"/>
      <c r="C29" s="57"/>
      <c r="D29" s="57"/>
      <c r="E29" s="57"/>
      <c r="F29" s="57"/>
      <c r="H29" s="57">
        <f>IF(Input!D28=0, "", Input!D28)</f>
        <v>2017</v>
      </c>
      <c r="I29" s="57" t="str">
        <f>IF(Input!G28=0, "", DEC2HEX(Input!G28, 2))</f>
        <v>1E</v>
      </c>
      <c r="J29" s="57" t="str">
        <f>IF(Input!F28=0, "", DEC2HEX(Input!F28, 2))</f>
        <v>FF</v>
      </c>
      <c r="K29" s="31">
        <f>IF('Pax Tick'!K27=0, "", 'Pax Tick'!K27)</f>
        <v>14</v>
      </c>
      <c r="L29" s="31" t="str">
        <f>IF(Input!N28&gt;400,"01",IF(Input!N28&gt;0,"00",IF(Input!P28&gt;80000,"01",IF(Input!P28&gt;0,"00", ""))))</f>
        <v>00</v>
      </c>
      <c r="M29" s="106" t="str">
        <f>Speed!E27</f>
        <v>67</v>
      </c>
      <c r="N29" s="31">
        <f>IF(Input!C28="C","-",IF(AND(Input!C28="P",Input!N28=0),"",IF(Input!C28="P",Input!N28,IF(Input!C28=0,""))))</f>
        <v>206</v>
      </c>
      <c r="O29" s="31">
        <f>IF(AND(Input!C28="P",Input!O28=0),"",IF(Input!C28="P",Input!O28,IF(Input!C28="C",'Pax Tick'!S27,"")))</f>
        <v>21</v>
      </c>
      <c r="P29" s="31">
        <f>MROUND(Input!T28/3, 5)</f>
        <v>1335</v>
      </c>
      <c r="Q29" s="31">
        <f>MROUND(Input!T28/2, 5)</f>
        <v>2000</v>
      </c>
      <c r="R29" s="31" t="str">
        <f>IF(HEX2DEC(Speed!L27)=0, "", Speed!L27)</f>
        <v>20</v>
      </c>
      <c r="S29" s="31" t="str">
        <f>IF(HEX2DEC(Speed!S27)=0, "", Speed!S27)</f>
        <v>2D</v>
      </c>
      <c r="T29" s="31" t="str">
        <f>IF(HEX2DEC(Speed!E27)=0, "", Speed!E27)</f>
        <v>67</v>
      </c>
      <c r="U29" s="31" t="str">
        <f>IF(HEX2DEC(Speed!Z27)=0, "", Speed!Z27)</f>
        <v>3A</v>
      </c>
      <c r="V29" s="31" t="str">
        <f>IF(HEX2DEC(Speed!AG27)=0, "", Speed!AG27)</f>
        <v>1F</v>
      </c>
      <c r="W29" s="31">
        <f>IF(Running!U27=0, "",Running!U27+32768)</f>
        <v>32854</v>
      </c>
      <c r="X29" s="31">
        <f>IF(Running!K27=0, "",Running!K27+32768)</f>
        <v>32847</v>
      </c>
      <c r="Y29" s="31">
        <f>IF(Running!AB27=0, "",Running!AB27+32768)</f>
        <v>32849</v>
      </c>
      <c r="Z29" s="31">
        <f>IF(Running!AI27=0, "",Running!AI27+32768)</f>
        <v>32851</v>
      </c>
      <c r="AA29" s="31">
        <f>IF(Running!AP27=0, "",Running!AP27+32768)</f>
        <v>32822</v>
      </c>
      <c r="AB29" s="31">
        <f>IF(Running!AU27=0, "",Running!AU27+32768)</f>
        <v>32812</v>
      </c>
      <c r="AC29" s="31">
        <f>IF(Purchase!F27=0, "",Purchase!F27+32768)</f>
        <v>32886</v>
      </c>
      <c r="AD29" s="31">
        <f>IF(Running!I27=0, "",Running!I27+32768)</f>
        <v>32847</v>
      </c>
      <c r="AE29" s="106"/>
      <c r="AF29" s="53"/>
    </row>
    <row r="30" spans="1:32" x14ac:dyDescent="0.25">
      <c r="A30" s="49" t="s">
        <v>54</v>
      </c>
      <c r="B30" s="40" t="str">
        <f>IF(Running!H28="Incorrect Bx please specify C or P",  "Error (Running)", "")</f>
        <v/>
      </c>
      <c r="C30" s="57" t="s">
        <v>247</v>
      </c>
      <c r="D30" s="57" t="s">
        <v>247</v>
      </c>
      <c r="E30" s="57" t="s">
        <v>247</v>
      </c>
      <c r="F30" s="57" t="s">
        <v>247</v>
      </c>
      <c r="H30" s="57">
        <f>IF(Input!D29=0, "", Input!D29)</f>
        <v>1998</v>
      </c>
      <c r="I30" s="57" t="str">
        <f>IF(Input!G29=0, "", DEC2HEX(Input!G29, 2))</f>
        <v>19</v>
      </c>
      <c r="J30" s="57" t="str">
        <f>IF(Input!F29=0, "", DEC2HEX(Input!F29, 2))</f>
        <v>16</v>
      </c>
      <c r="K30" s="31">
        <f>IF('Pax Tick'!K28=0, "", 'Pax Tick'!K28)</f>
        <v>49</v>
      </c>
      <c r="L30" s="31" t="str">
        <f>IF(Input!N29&gt;300,"01",IF(Input!N29&gt;0,"00",IF(Input!P29&gt;80000,"01",IF(Input!P29&gt;0,"00", ""))))</f>
        <v>00</v>
      </c>
      <c r="M30" s="106" t="str">
        <f>Speed!E28</f>
        <v>6D</v>
      </c>
      <c r="N30" s="31">
        <f>IF(Input!C29="C","-",IF(AND(Input!C29="P",Input!N29=0),"",IF(Input!C29="P",Input!N29,IF(Input!C29=0,""))))</f>
        <v>253</v>
      </c>
      <c r="O30" s="31">
        <f>IF(AND(Input!C29="P",Input!O29=0),"",IF(Input!C29="P",Input!O29,IF(Input!C29="C",'Pax Tick'!S28,"")))</f>
        <v>25</v>
      </c>
      <c r="P30" s="31">
        <f>MROUND(Input!T29/3, 5)</f>
        <v>2415</v>
      </c>
      <c r="Q30" s="31">
        <f>MROUND(Input!T29/2, 5)</f>
        <v>3625</v>
      </c>
      <c r="R30" s="31" t="str">
        <f>IF(HEX2DEC(Speed!L28)=0, "", Speed!L28)</f>
        <v>23</v>
      </c>
      <c r="S30" s="31" t="str">
        <f>IF(HEX2DEC(Speed!S28)=0, "", Speed!S28)</f>
        <v>3C</v>
      </c>
      <c r="T30" s="31" t="str">
        <f>IF(HEX2DEC(Speed!E28)=0, "", Speed!E28)</f>
        <v>6D</v>
      </c>
      <c r="U30" s="31" t="str">
        <f>IF(HEX2DEC(Speed!Z28)=0, "", Speed!Z28)</f>
        <v>37</v>
      </c>
      <c r="V30" s="31" t="str">
        <f>IF(HEX2DEC(Speed!AG28)=0, "", Speed!AG28)</f>
        <v>1E</v>
      </c>
      <c r="W30" s="31">
        <f>IF(Running!U28=0, "",Running!U28+32768)</f>
        <v>32944</v>
      </c>
      <c r="X30" s="31">
        <f>IF(Running!K28=0, "",Running!K28+32768)</f>
        <v>32928</v>
      </c>
      <c r="Y30" s="31">
        <f>IF(Running!AB28=0, "",Running!AB28+32768)</f>
        <v>32932</v>
      </c>
      <c r="Z30" s="31">
        <f>IF(Running!AI28=0, "",Running!AI28+32768)</f>
        <v>32938</v>
      </c>
      <c r="AA30" s="31">
        <f>IF(Running!AP28=0, "",Running!AP28+32768)</f>
        <v>32868</v>
      </c>
      <c r="AB30" s="31">
        <f>IF(Running!AU28=0, "",Running!AU28+32768)</f>
        <v>32840</v>
      </c>
      <c r="AC30" s="31">
        <f>IF(Purchase!F28=0, "",Purchase!F28+32768)</f>
        <v>32937</v>
      </c>
      <c r="AD30" s="31">
        <f>IF(Running!I28=0, "",Running!I28+32768)</f>
        <v>32928</v>
      </c>
      <c r="AE30" s="106"/>
      <c r="AF30" s="53"/>
    </row>
    <row r="31" spans="1:32" x14ac:dyDescent="0.25">
      <c r="A31" s="49" t="s">
        <v>55</v>
      </c>
      <c r="B31" s="40" t="str">
        <f>IF(Running!H29="Incorrect Bx please specify C or P",  "Error (Running)", "")</f>
        <v/>
      </c>
      <c r="D31" s="57" t="s">
        <v>247</v>
      </c>
      <c r="H31" s="57">
        <f>IF(Input!D30=0, "", Input!D30)</f>
        <v>2010</v>
      </c>
      <c r="I31" s="57" t="str">
        <f>IF(Input!G30=0, "", DEC2HEX(Input!G30, 2))</f>
        <v>1C</v>
      </c>
      <c r="J31" s="57" t="str">
        <f>IF(Input!F30=0, "", DEC2HEX(Input!F30, 2))</f>
        <v>FE</v>
      </c>
      <c r="K31" s="31">
        <f>IF('Pax Tick'!K29=0, "", 'Pax Tick'!K29)</f>
        <v>20</v>
      </c>
      <c r="L31" s="31" t="str">
        <f>IF(Input!N30&gt;300,"01",IF(Input!N30&gt;0,"00",IF(Input!P30&gt;80000,"01",IF(Input!P30&gt;0,"00", ""))))</f>
        <v>00</v>
      </c>
      <c r="M31" s="106" t="str">
        <f>Speed!E29</f>
        <v>6D</v>
      </c>
      <c r="N31" s="31" t="str">
        <f>IF(Input!C30="C","-",IF(AND(Input!C30="P",Input!N30=0),"",IF(Input!C30="P",Input!N30,IF(Input!C30=0,""))))</f>
        <v>-</v>
      </c>
      <c r="O31" s="31">
        <f>IF(AND(Input!C30="P",Input!O30=0),"",IF(Input!C30="P",Input!O30,IF(Input!C30="C",'Pax Tick'!S29,"")))</f>
        <v>396</v>
      </c>
      <c r="P31" s="31">
        <f>MROUND(Input!T30/3, 5)</f>
        <v>1335</v>
      </c>
      <c r="Q31" s="31">
        <f>MROUND(Input!T30/2, 5)</f>
        <v>2000</v>
      </c>
      <c r="R31" s="31" t="str">
        <f>IF(HEX2DEC(Speed!L29)=0, "", Speed!L29)</f>
        <v>23</v>
      </c>
      <c r="S31" s="31" t="str">
        <f>IF(HEX2DEC(Speed!S29)=0, "", Speed!S29)</f>
        <v>3C</v>
      </c>
      <c r="T31" s="31" t="str">
        <f>IF(HEX2DEC(Speed!E29)=0, "", Speed!E29)</f>
        <v>6D</v>
      </c>
      <c r="U31" s="31" t="str">
        <f>IF(HEX2DEC(Speed!Z29)=0, "", Speed!Z29)</f>
        <v>37</v>
      </c>
      <c r="V31" s="31" t="str">
        <f>IF(HEX2DEC(Speed!AG29)=0, "", Speed!AG29)</f>
        <v>1E</v>
      </c>
      <c r="W31" s="31">
        <f>IF(Running!U29=0, "",Running!U29+32768)</f>
        <v>32963</v>
      </c>
      <c r="X31" s="31">
        <f>IF(Running!K29=0, "",Running!K29+32768)</f>
        <v>32943</v>
      </c>
      <c r="Y31" s="31">
        <f>IF(Running!AB29=0, "",Running!AB29+32768)</f>
        <v>32947</v>
      </c>
      <c r="Z31" s="31">
        <f>IF(Running!AI29=0, "",Running!AI29+32768)</f>
        <v>32955</v>
      </c>
      <c r="AA31" s="31">
        <f>IF(Running!AP29=0, "",Running!AP29+32768)</f>
        <v>32871</v>
      </c>
      <c r="AB31" s="31">
        <f>IF(Running!AU29=0, "",Running!AU29+32768)</f>
        <v>32837</v>
      </c>
      <c r="AC31" s="31">
        <f>IF(Purchase!F29=0, "",Purchase!F29+32768)</f>
        <v>32939</v>
      </c>
      <c r="AD31" s="31">
        <f>IF(Running!I29=0, "",Running!I29+32768)</f>
        <v>32943</v>
      </c>
      <c r="AE31" s="106"/>
      <c r="AF31" s="53"/>
    </row>
    <row r="32" spans="1:32" x14ac:dyDescent="0.25">
      <c r="A32" s="49" t="s">
        <v>56</v>
      </c>
      <c r="B32" s="40" t="str">
        <f>IF(Running!H30="Incorrect Bx please specify C or P",  "Error (Running)", "")</f>
        <v/>
      </c>
      <c r="C32" s="57" t="s">
        <v>247</v>
      </c>
      <c r="D32" s="57" t="s">
        <v>247</v>
      </c>
      <c r="E32" s="57" t="s">
        <v>247</v>
      </c>
      <c r="F32" s="57" t="s">
        <v>247</v>
      </c>
      <c r="H32" s="57">
        <f>IF(Input!D31=0, "", Input!D31)</f>
        <v>1994</v>
      </c>
      <c r="I32" s="57" t="str">
        <f>IF(Input!G31=0, "", DEC2HEX(Input!G31, 2))</f>
        <v>1E</v>
      </c>
      <c r="J32" s="57" t="str">
        <f>IF(Input!F31=0, "", DEC2HEX(Input!F31, 2))</f>
        <v>16</v>
      </c>
      <c r="K32" s="31">
        <f>IF('Pax Tick'!K30=0, "", 'Pax Tick'!K30)</f>
        <v>49</v>
      </c>
      <c r="L32" s="31" t="str">
        <f>IF(Input!N31&gt;300,"01",IF(Input!N31&gt;0,"00",IF(Input!P31&gt;80000,"01",IF(Input!P31&gt;0,"00", ""))))</f>
        <v>00</v>
      </c>
      <c r="M32" s="106" t="str">
        <f>Speed!E30</f>
        <v>73</v>
      </c>
      <c r="N32" s="31">
        <f>IF(Input!C31="C","-",IF(AND(Input!C31="P",Input!N31=0),"",IF(Input!C31="P",Input!N31,IF(Input!C31=0,""))))</f>
        <v>295</v>
      </c>
      <c r="O32" s="31">
        <f>IF(AND(Input!C31="P",Input!O31=0),"",IF(Input!C31="P",Input!O31,IF(Input!C31="C",'Pax Tick'!S30,"")))</f>
        <v>30</v>
      </c>
      <c r="P32" s="31">
        <f>MROUND(Input!T31/3, 5)</f>
        <v>1950</v>
      </c>
      <c r="Q32" s="31">
        <f>MROUND(Input!T31/2, 5)</f>
        <v>2925</v>
      </c>
      <c r="R32" s="31" t="str">
        <f>IF(HEX2DEC(Speed!L30)=0, "", Speed!L30)</f>
        <v>23</v>
      </c>
      <c r="S32" s="31" t="str">
        <f>IF(HEX2DEC(Speed!S30)=0, "", Speed!S30)</f>
        <v>3C</v>
      </c>
      <c r="T32" s="31" t="str">
        <f>IF(HEX2DEC(Speed!E30)=0, "", Speed!E30)</f>
        <v>73</v>
      </c>
      <c r="U32" s="31" t="str">
        <f>IF(HEX2DEC(Speed!Z30)=0, "", Speed!Z30)</f>
        <v>37</v>
      </c>
      <c r="V32" s="31" t="str">
        <f>IF(HEX2DEC(Speed!AG30)=0, "", Speed!AG30)</f>
        <v>1E</v>
      </c>
      <c r="W32" s="31">
        <f>IF(Running!U30=0, "",Running!U30+32768)</f>
        <v>32934</v>
      </c>
      <c r="X32" s="31">
        <f>IF(Running!K30=0, "",Running!K30+32768)</f>
        <v>32920</v>
      </c>
      <c r="Y32" s="31">
        <f>IF(Running!AB30=0, "",Running!AB30+32768)</f>
        <v>32923</v>
      </c>
      <c r="Z32" s="31">
        <f>IF(Running!AI30=0, "",Running!AI30+32768)</f>
        <v>32928</v>
      </c>
      <c r="AA32" s="31">
        <f>IF(Running!AP30=0, "",Running!AP30+32768)</f>
        <v>32866</v>
      </c>
      <c r="AB32" s="31">
        <f>IF(Running!AU30=0, "",Running!AU30+32768)</f>
        <v>32840</v>
      </c>
      <c r="AC32" s="31">
        <f>IF(Purchase!F30=0, "",Purchase!F30+32768)</f>
        <v>32955</v>
      </c>
      <c r="AD32" s="31">
        <f>IF(Running!I30=0, "",Running!I30+32768)</f>
        <v>32920</v>
      </c>
      <c r="AE32" s="106"/>
      <c r="AF32" s="53"/>
    </row>
    <row r="33" spans="1:32" x14ac:dyDescent="0.25">
      <c r="A33" s="49" t="s">
        <v>57</v>
      </c>
      <c r="B33" s="40" t="str">
        <f>IF(Running!H31="Incorrect Bx please specify C or P",  "Error (Running)", "")</f>
        <v/>
      </c>
      <c r="D33" s="57" t="s">
        <v>247</v>
      </c>
      <c r="H33" s="57">
        <f>IF(Input!D32=0, "", Input!D32)</f>
        <v>1993</v>
      </c>
      <c r="I33" s="57" t="str">
        <f>IF(Input!G32=0, "", DEC2HEX(Input!G32, 2))</f>
        <v>19</v>
      </c>
      <c r="J33" s="57" t="str">
        <f>IF(Input!F32=0, "", DEC2HEX(Input!F32, 2))</f>
        <v>11</v>
      </c>
      <c r="K33" s="31">
        <f>IF('Pax Tick'!K31=0, "", 'Pax Tick'!K31)</f>
        <v>50</v>
      </c>
      <c r="L33" s="31" t="str">
        <f>IF(Input!N32&gt;300,"01",IF(Input!N32&gt;0,"00",IF(Input!P32&gt;80000,"01",IF(Input!P32&gt;0,"00", ""))))</f>
        <v>00</v>
      </c>
      <c r="M33" s="106" t="str">
        <f>Speed!E31</f>
        <v>6F</v>
      </c>
      <c r="N33" s="31">
        <f>IF(Input!C32="C","-",IF(AND(Input!C32="P",Input!N32=0),"",IF(Input!C32="P",Input!N32,IF(Input!C32=0,""))))</f>
        <v>240</v>
      </c>
      <c r="O33" s="31">
        <f>IF(AND(Input!C32="P",Input!O32=0),"",IF(Input!C32="P",Input!O32,IF(Input!C32="C",'Pax Tick'!S31,"")))</f>
        <v>24</v>
      </c>
      <c r="P33" s="31">
        <f>MROUND(Input!T32/3, 5)</f>
        <v>2665</v>
      </c>
      <c r="Q33" s="31">
        <f>MROUND(Input!T32/2, 5)</f>
        <v>4000</v>
      </c>
      <c r="R33" s="31" t="str">
        <f>IF(HEX2DEC(Speed!L31)=0, "", Speed!L31)</f>
        <v>23</v>
      </c>
      <c r="S33" s="31" t="str">
        <f>IF(HEX2DEC(Speed!S31)=0, "", Speed!S31)</f>
        <v>3C</v>
      </c>
      <c r="T33" s="31" t="str">
        <f>IF(HEX2DEC(Speed!E31)=0, "", Speed!E31)</f>
        <v>6F</v>
      </c>
      <c r="U33" s="31" t="str">
        <f>IF(HEX2DEC(Speed!Z31)=0, "", Speed!Z31)</f>
        <v>37</v>
      </c>
      <c r="V33" s="31" t="str">
        <f>IF(HEX2DEC(Speed!AG31)=0, "", Speed!AG31)</f>
        <v>1E</v>
      </c>
      <c r="W33" s="31">
        <f>IF(Running!U31=0, "",Running!U31+32768)</f>
        <v>32967</v>
      </c>
      <c r="X33" s="31">
        <f>IF(Running!K31=0, "",Running!K31+32768)</f>
        <v>32949</v>
      </c>
      <c r="Y33" s="31">
        <f>IF(Running!AB31=0, "",Running!AB31+32768)</f>
        <v>32953</v>
      </c>
      <c r="Z33" s="31">
        <f>IF(Running!AI31=0, "",Running!AI31+32768)</f>
        <v>32960</v>
      </c>
      <c r="AA33" s="31">
        <f>IF(Running!AP31=0, "",Running!AP31+32768)</f>
        <v>32882</v>
      </c>
      <c r="AB33" s="31">
        <f>IF(Running!AU31=0, "",Running!AU31+32768)</f>
        <v>32849</v>
      </c>
      <c r="AC33" s="31">
        <f>IF(Purchase!F31=0, "",Purchase!F31+32768)</f>
        <v>32937</v>
      </c>
      <c r="AD33" s="31">
        <f>IF(Running!I31=0, "",Running!I31+32768)</f>
        <v>32949</v>
      </c>
      <c r="AE33" s="106"/>
      <c r="AF33" s="53"/>
    </row>
    <row r="34" spans="1:32" x14ac:dyDescent="0.25">
      <c r="A34" s="49" t="s">
        <v>58</v>
      </c>
      <c r="B34" s="40" t="str">
        <f>IF(Running!H32="Incorrect Bx please specify C or P",  "Error (Running)", "")</f>
        <v/>
      </c>
      <c r="C34" s="57" t="s">
        <v>247</v>
      </c>
      <c r="D34" s="57" t="s">
        <v>247</v>
      </c>
      <c r="E34" s="57" t="s">
        <v>247</v>
      </c>
      <c r="F34" s="57" t="s">
        <v>247</v>
      </c>
      <c r="H34" s="57">
        <f>IF(Input!D33=0, "", Input!D33)</f>
        <v>1993</v>
      </c>
      <c r="I34" s="57" t="str">
        <f>IF(Input!G33=0, "", DEC2HEX(Input!G33, 2))</f>
        <v>19</v>
      </c>
      <c r="J34" s="57" t="str">
        <f>IF(Input!F33=0, "", DEC2HEX(Input!F33, 2))</f>
        <v>FF</v>
      </c>
      <c r="K34" s="31">
        <f>IF('Pax Tick'!K32=0, "", 'Pax Tick'!K32)</f>
        <v>49</v>
      </c>
      <c r="L34" s="31" t="str">
        <f>IF(Input!N33&gt;300,"01",IF(Input!N33&gt;0,"00",IF(Input!P33&gt;80000,"01",IF(Input!P33&gt;0,"00", ""))))</f>
        <v>00</v>
      </c>
      <c r="M34" s="106" t="str">
        <f>Speed!E32</f>
        <v>70</v>
      </c>
      <c r="N34" s="31">
        <f>IF(Input!C33="C","-",IF(AND(Input!C33="P",Input!N33=0),"",IF(Input!C33="P",Input!N33,IF(Input!C33=0,""))))</f>
        <v>295</v>
      </c>
      <c r="O34" s="31">
        <f>IF(AND(Input!C33="P",Input!O33=0),"",IF(Input!C33="P",Input!O33,IF(Input!C33="C",'Pax Tick'!S32,"")))</f>
        <v>30</v>
      </c>
      <c r="P34" s="31">
        <f>MROUND(Input!T33/3, 5)</f>
        <v>2465</v>
      </c>
      <c r="Q34" s="31">
        <f>MROUND(Input!T33/2, 5)</f>
        <v>3700</v>
      </c>
      <c r="R34" s="31" t="str">
        <f>IF(HEX2DEC(Speed!L32)=0, "", Speed!L32)</f>
        <v>23</v>
      </c>
      <c r="S34" s="31" t="str">
        <f>IF(HEX2DEC(Speed!S32)=0, "", Speed!S32)</f>
        <v>3C</v>
      </c>
      <c r="T34" s="31" t="str">
        <f>IF(HEX2DEC(Speed!E32)=0, "", Speed!E32)</f>
        <v>70</v>
      </c>
      <c r="U34" s="31" t="str">
        <f>IF(HEX2DEC(Speed!Z32)=0, "", Speed!Z32)</f>
        <v>37</v>
      </c>
      <c r="V34" s="31" t="str">
        <f>IF(HEX2DEC(Speed!AG32)=0, "", Speed!AG32)</f>
        <v>1E</v>
      </c>
      <c r="W34" s="31">
        <f>IF(Running!U32=0, "",Running!U32+32768)</f>
        <v>32974</v>
      </c>
      <c r="X34" s="31">
        <f>IF(Running!K32=0, "",Running!K32+32768)</f>
        <v>32955</v>
      </c>
      <c r="Y34" s="31">
        <f>IF(Running!AB32=0, "",Running!AB32+32768)</f>
        <v>32959</v>
      </c>
      <c r="Z34" s="31">
        <f>IF(Running!AI32=0, "",Running!AI32+32768)</f>
        <v>32967</v>
      </c>
      <c r="AA34" s="31">
        <f>IF(Running!AP32=0, "",Running!AP32+32768)</f>
        <v>32884</v>
      </c>
      <c r="AB34" s="31">
        <f>IF(Running!AU32=0, "",Running!AU32+32768)</f>
        <v>32849</v>
      </c>
      <c r="AC34" s="31">
        <f>IF(Purchase!F32=0, "",Purchase!F32+32768)</f>
        <v>32968</v>
      </c>
      <c r="AD34" s="31">
        <f>IF(Running!I32=0, "",Running!I32+32768)</f>
        <v>32955</v>
      </c>
      <c r="AE34" s="106"/>
      <c r="AF34" s="53"/>
    </row>
    <row r="35" spans="1:32" x14ac:dyDescent="0.25">
      <c r="A35" s="49" t="s">
        <v>59</v>
      </c>
      <c r="B35" s="40" t="str">
        <f>IF(Running!H33="Incorrect Bx please specify C or P",  "Error (Running)", "")</f>
        <v/>
      </c>
      <c r="C35" s="57" t="s">
        <v>247</v>
      </c>
      <c r="D35" s="57" t="s">
        <v>247</v>
      </c>
      <c r="E35" s="57" t="s">
        <v>247</v>
      </c>
      <c r="F35" s="57" t="s">
        <v>247</v>
      </c>
      <c r="G35" s="57" t="s">
        <v>247</v>
      </c>
      <c r="H35" s="57">
        <f>IF(Input!D34=0, "", Input!D34)</f>
        <v>2002</v>
      </c>
      <c r="I35" s="57" t="str">
        <f>IF(Input!G34=0, "", DEC2HEX(Input!G34, 2))</f>
        <v>1E</v>
      </c>
      <c r="J35" s="57" t="str">
        <f>IF(Input!F34=0, "", DEC2HEX(Input!F34, 2))</f>
        <v>FF</v>
      </c>
      <c r="K35" s="31">
        <f>IF('Pax Tick'!K33=0, "", 'Pax Tick'!K33)</f>
        <v>43</v>
      </c>
      <c r="L35" s="31" t="str">
        <f>IF(Input!N34&gt;300,"01",IF(Input!N34&gt;0,"00",IF(Input!P34&gt;80000,"01",IF(Input!P34&gt;0,"00", ""))))</f>
        <v>01</v>
      </c>
      <c r="M35" s="106" t="str">
        <f>Speed!E33</f>
        <v>72</v>
      </c>
      <c r="N35" s="31">
        <f>IF(Input!C34="C","-",IF(AND(Input!C34="P",Input!N34=0),"",IF(Input!C34="P",Input!N34,IF(Input!C34=0,""))))</f>
        <v>313</v>
      </c>
      <c r="O35" s="31">
        <f>IF(AND(Input!C34="P",Input!O34=0),"",IF(Input!C34="P",Input!O34,IF(Input!C34="C",'Pax Tick'!S33,"")))</f>
        <v>31</v>
      </c>
      <c r="P35" s="31">
        <f>MROUND(Input!T34/3, 5)</f>
        <v>3000</v>
      </c>
      <c r="Q35" s="31">
        <f>MROUND(Input!T34/2, 5)</f>
        <v>4500</v>
      </c>
      <c r="R35" s="31" t="str">
        <f>IF(HEX2DEC(Speed!L33)=0, "", Speed!L33)</f>
        <v>23</v>
      </c>
      <c r="S35" s="31" t="str">
        <f>IF(HEX2DEC(Speed!S33)=0, "", Speed!S33)</f>
        <v>3C</v>
      </c>
      <c r="T35" s="31" t="str">
        <f>IF(HEX2DEC(Speed!E33)=0, "", Speed!E33)</f>
        <v>72</v>
      </c>
      <c r="U35" s="31" t="str">
        <f>IF(HEX2DEC(Speed!Z33)=0, "", Speed!Z33)</f>
        <v>37</v>
      </c>
      <c r="V35" s="31" t="str">
        <f>IF(HEX2DEC(Speed!AG33)=0, "", Speed!AG33)</f>
        <v>1E</v>
      </c>
      <c r="W35" s="31">
        <f>IF(Running!U33=0, "",Running!U33+32768)</f>
        <v>33047</v>
      </c>
      <c r="X35" s="31">
        <f>IF(Running!K33=0, "",Running!K33+32768)</f>
        <v>33023</v>
      </c>
      <c r="Y35" s="31">
        <f>IF(Running!AB33=0, "",Running!AB33+32768)</f>
        <v>33028</v>
      </c>
      <c r="Z35" s="31">
        <f>IF(Running!AI33=0, "",Running!AI33+32768)</f>
        <v>33037</v>
      </c>
      <c r="AA35" s="31">
        <f>IF(Running!AP33=0, "",Running!AP33+32768)</f>
        <v>32931</v>
      </c>
      <c r="AB35" s="31">
        <f>IF(Running!AU33=0, "",Running!AU33+32768)</f>
        <v>32887</v>
      </c>
      <c r="AC35" s="31">
        <f>IF(Purchase!F33=0, "",Purchase!F33+32768)</f>
        <v>32988</v>
      </c>
      <c r="AD35" s="31">
        <f>IF(Running!I33=0, "",Running!I33+32768)</f>
        <v>33023</v>
      </c>
      <c r="AE35" s="106"/>
      <c r="AF35" s="53"/>
    </row>
    <row r="36" spans="1:32" x14ac:dyDescent="0.25">
      <c r="A36" s="49" t="s">
        <v>60</v>
      </c>
      <c r="B36" s="40" t="str">
        <f>IF(Running!H34="Incorrect Bx please specify C or P",  "Error (Running)", "")</f>
        <v/>
      </c>
      <c r="C36" s="57" t="s">
        <v>247</v>
      </c>
      <c r="D36" s="57" t="s">
        <v>247</v>
      </c>
      <c r="E36" s="57" t="s">
        <v>247</v>
      </c>
      <c r="F36" s="57" t="s">
        <v>247</v>
      </c>
      <c r="H36" s="57">
        <f>IF(Input!D35=0, "", Input!D35)</f>
        <v>2002</v>
      </c>
      <c r="I36" s="57" t="str">
        <f>IF(Input!G35=0, "", DEC2HEX(Input!G35, 2))</f>
        <v>1E</v>
      </c>
      <c r="J36" s="57" t="str">
        <f>IF(Input!F35=0, "", DEC2HEX(Input!F35, 2))</f>
        <v>FF</v>
      </c>
      <c r="K36" s="31">
        <f>IF('Pax Tick'!K34=0, "", 'Pax Tick'!K34)</f>
        <v>54</v>
      </c>
      <c r="L36" s="31" t="str">
        <f>IF(Input!N35&gt;300,"01",IF(Input!N35&gt;0,"00",IF(Input!P35&gt;80000,"01",IF(Input!P35&gt;0,"00", ""))))</f>
        <v>01</v>
      </c>
      <c r="M36" s="106" t="str">
        <f>Speed!E34</f>
        <v>72</v>
      </c>
      <c r="N36" s="31">
        <f>IF(Input!C35="C","-",IF(AND(Input!C35="P",Input!N35=0),"",IF(Input!C35="P",Input!N35,IF(Input!C35=0,""))))</f>
        <v>380</v>
      </c>
      <c r="O36" s="31">
        <f>IF(AND(Input!C35="P",Input!O35=0),"",IF(Input!C35="P",Input!O35,IF(Input!C35="C",'Pax Tick'!S34,"")))</f>
        <v>38</v>
      </c>
      <c r="P36" s="31">
        <f>MROUND(Input!T35/3, 5)</f>
        <v>2635</v>
      </c>
      <c r="Q36" s="31">
        <f>MROUND(Input!T35/2, 5)</f>
        <v>3950</v>
      </c>
      <c r="R36" s="31" t="str">
        <f>IF(HEX2DEC(Speed!L34)=0, "", Speed!L34)</f>
        <v>23</v>
      </c>
      <c r="S36" s="31" t="str">
        <f>IF(HEX2DEC(Speed!S34)=0, "", Speed!S34)</f>
        <v>3C</v>
      </c>
      <c r="T36" s="31" t="str">
        <f>IF(HEX2DEC(Speed!E34)=0, "", Speed!E34)</f>
        <v>72</v>
      </c>
      <c r="U36" s="31" t="str">
        <f>IF(HEX2DEC(Speed!Z34)=0, "", Speed!Z34)</f>
        <v>37</v>
      </c>
      <c r="V36" s="31" t="str">
        <f>IF(HEX2DEC(Speed!AG34)=0, "", Speed!AG34)</f>
        <v>1E</v>
      </c>
      <c r="W36" s="31">
        <f>IF(Running!U34=0, "",Running!U34+32768)</f>
        <v>33052</v>
      </c>
      <c r="X36" s="31">
        <f>IF(Running!K34=0, "",Running!K34+32768)</f>
        <v>33027</v>
      </c>
      <c r="Y36" s="31">
        <f>IF(Running!AB34=0, "",Running!AB34+32768)</f>
        <v>33032</v>
      </c>
      <c r="Z36" s="31">
        <f>IF(Running!AI34=0, "",Running!AI34+32768)</f>
        <v>33042</v>
      </c>
      <c r="AA36" s="31">
        <f>IF(Running!AP34=0, "",Running!AP34+32768)</f>
        <v>32932</v>
      </c>
      <c r="AB36" s="31">
        <f>IF(Running!AU34=0, "",Running!AU34+32768)</f>
        <v>32887</v>
      </c>
      <c r="AC36" s="31">
        <f>IF(Purchase!F34=0, "",Purchase!F34+32768)</f>
        <v>32999</v>
      </c>
      <c r="AD36" s="31">
        <f>IF(Running!I34=0, "",Running!I34+32768)</f>
        <v>33027</v>
      </c>
      <c r="AE36" s="106"/>
      <c r="AF36" s="53"/>
    </row>
    <row r="37" spans="1:32" x14ac:dyDescent="0.25">
      <c r="A37" s="49" t="s">
        <v>61</v>
      </c>
      <c r="B37" s="40" t="str">
        <f>IF(Running!H35="Incorrect Bx please specify C or P",  "Error (Running)", "")</f>
        <v/>
      </c>
      <c r="H37" s="57" t="str">
        <f>IF(Input!D36=0, "", Input!D36)</f>
        <v>TBA</v>
      </c>
      <c r="I37" s="57" t="str">
        <f>IF(Input!G36=0, "", DEC2HEX(Input!G36, 2))</f>
        <v>1E</v>
      </c>
      <c r="J37" s="57" t="e">
        <f>IF(Input!F36=0, "", DEC2HEX(Input!F36, 2))</f>
        <v>#VALUE!</v>
      </c>
      <c r="K37" s="31">
        <f>IF('Pax Tick'!K35=0, "", 'Pax Tick'!K35)</f>
        <v>49</v>
      </c>
      <c r="L37" s="31" t="str">
        <f>IF(Input!N36&gt;300,"01",IF(Input!N36&gt;0,"00",IF(Input!P36&gt;80000,"01",IF(Input!P36&gt;0,"00", ""))))</f>
        <v>00</v>
      </c>
      <c r="M37" s="106" t="str">
        <f>Speed!E35</f>
        <v>75</v>
      </c>
      <c r="N37" s="31">
        <f>IF(Input!C36="C","-",IF(AND(Input!C36="P",Input!N36=0),"",IF(Input!C36="P",Input!N36,IF(Input!C36=0,""))))</f>
        <v>270</v>
      </c>
      <c r="O37" s="31">
        <f>IF(AND(Input!C36="P",Input!O36=0),"",IF(Input!C36="P",Input!O36,IF(Input!C36="C",'Pax Tick'!S35,"")))</f>
        <v>27</v>
      </c>
      <c r="P37" s="31">
        <f>MROUND(Input!T36/3, 5)</f>
        <v>2855</v>
      </c>
      <c r="Q37" s="31">
        <f>MROUND(Input!T36/2, 5)</f>
        <v>4280</v>
      </c>
      <c r="R37" s="31" t="str">
        <f>IF(HEX2DEC(Speed!L35)=0, "", Speed!L35)</f>
        <v>22</v>
      </c>
      <c r="S37" s="31" t="str">
        <f>IF(HEX2DEC(Speed!S35)=0, "", Speed!S35)</f>
        <v>37</v>
      </c>
      <c r="T37" s="31" t="str">
        <f>IF(HEX2DEC(Speed!E35)=0, "", Speed!E35)</f>
        <v>75</v>
      </c>
      <c r="U37" s="31" t="str">
        <f>IF(HEX2DEC(Speed!Z35)=0, "", Speed!Z35)</f>
        <v>35</v>
      </c>
      <c r="V37" s="31" t="str">
        <f>IF(HEX2DEC(Speed!AG35)=0, "", Speed!AG35)</f>
        <v>1E</v>
      </c>
      <c r="W37" s="31">
        <f>IF(Running!U35=0, "",Running!U35+32768)</f>
        <v>32949</v>
      </c>
      <c r="X37" s="31">
        <f>IF(Running!K35=0, "",Running!K35+32768)</f>
        <v>32934</v>
      </c>
      <c r="Y37" s="31">
        <f>IF(Running!AB35=0, "",Running!AB35+32768)</f>
        <v>32937</v>
      </c>
      <c r="Z37" s="31">
        <f>IF(Running!AI35=0, "",Running!AI35+32768)</f>
        <v>32943</v>
      </c>
      <c r="AA37" s="31">
        <f>IF(Running!AP35=0, "",Running!AP35+32768)</f>
        <v>32875</v>
      </c>
      <c r="AB37" s="31">
        <f>IF(Running!AU35=0, "",Running!AU35+32768)</f>
        <v>32845</v>
      </c>
      <c r="AC37" s="31">
        <f>IF(Purchase!F35=0, "",Purchase!F35+32768)</f>
        <v>32959</v>
      </c>
      <c r="AD37" s="31">
        <f>IF(Running!I35=0, "",Running!I35+32768)</f>
        <v>32934</v>
      </c>
      <c r="AE37" s="106"/>
      <c r="AF37" s="53"/>
    </row>
    <row r="38" spans="1:32" x14ac:dyDescent="0.25">
      <c r="A38" s="49" t="s">
        <v>62</v>
      </c>
      <c r="B38" s="40" t="str">
        <f>IF(Running!H36="Incorrect Bx please specify C or P",  "Error (Running)", "")</f>
        <v/>
      </c>
      <c r="C38" s="57"/>
      <c r="D38" s="57"/>
      <c r="E38" s="57"/>
      <c r="F38" s="57"/>
      <c r="H38" s="57">
        <f>IF(Input!D37=0, "", Input!D37)</f>
        <v>2015</v>
      </c>
      <c r="I38" s="57" t="str">
        <f>IF(Input!G37=0, "", DEC2HEX(Input!G37, 2))</f>
        <v>1E</v>
      </c>
      <c r="J38" s="57" t="str">
        <f>IF(Input!F37=0, "", DEC2HEX(Input!F37, 2))</f>
        <v>FF</v>
      </c>
      <c r="K38" s="31">
        <f>IF('Pax Tick'!K36=0, "", 'Pax Tick'!K36)</f>
        <v>43</v>
      </c>
      <c r="L38" s="31" t="str">
        <f>IF(Input!N37&gt;300,"01",IF(Input!N37&gt;0,"00",IF(Input!P37&gt;80000,"01",IF(Input!P37&gt;0,"00", ""))))</f>
        <v>01</v>
      </c>
      <c r="M38" s="106" t="str">
        <f>Speed!E36</f>
        <v>75</v>
      </c>
      <c r="N38" s="31">
        <f>IF(Input!C37="C","-",IF(AND(Input!C37="P",Input!N37=0),"",IF(Input!C37="P",Input!N37,IF(Input!C37=0,""))))</f>
        <v>314</v>
      </c>
      <c r="O38" s="31">
        <f>IF(AND(Input!C37="P",Input!O37=0),"",IF(Input!C37="P",Input!O37,IF(Input!C37="C",'Pax Tick'!S36,"")))</f>
        <v>31</v>
      </c>
      <c r="P38" s="31">
        <f>MROUND(Input!T37/3, 5)</f>
        <v>2700</v>
      </c>
      <c r="Q38" s="31">
        <f>MROUND(Input!T37/2, 5)</f>
        <v>4050</v>
      </c>
      <c r="R38" s="31" t="str">
        <f>IF(HEX2DEC(Speed!L36)=0, "", Speed!L36)</f>
        <v>22</v>
      </c>
      <c r="S38" s="31" t="str">
        <f>IF(HEX2DEC(Speed!S36)=0, "", Speed!S36)</f>
        <v>37</v>
      </c>
      <c r="T38" s="31" t="str">
        <f>IF(HEX2DEC(Speed!E36)=0, "", Speed!E36)</f>
        <v>75</v>
      </c>
      <c r="U38" s="31" t="str">
        <f>IF(HEX2DEC(Speed!Z36)=0, "", Speed!Z36)</f>
        <v>35</v>
      </c>
      <c r="V38" s="31" t="str">
        <f>IF(HEX2DEC(Speed!AG36)=0, "", Speed!AG36)</f>
        <v>1E</v>
      </c>
      <c r="W38" s="31">
        <f>IF(Running!U36=0, "",Running!U36+32768)</f>
        <v>32976</v>
      </c>
      <c r="X38" s="31">
        <f>IF(Running!K36=0, "",Running!K36+32768)</f>
        <v>32959</v>
      </c>
      <c r="Y38" s="31">
        <f>IF(Running!AB36=0, "",Running!AB36+32768)</f>
        <v>32962</v>
      </c>
      <c r="Z38" s="31">
        <f>IF(Running!AI36=0, "",Running!AI36+32768)</f>
        <v>32969</v>
      </c>
      <c r="AA38" s="31">
        <f>IF(Running!AP36=0, "",Running!AP36+32768)</f>
        <v>32893</v>
      </c>
      <c r="AB38" s="31">
        <f>IF(Running!AU36=0, "",Running!AU36+32768)</f>
        <v>32864</v>
      </c>
      <c r="AC38" s="31">
        <f>IF(Purchase!F36=0, "",Purchase!F36+32768)</f>
        <v>32988</v>
      </c>
      <c r="AD38" s="31">
        <f>IF(Running!I36=0, "",Running!I36+32768)</f>
        <v>32959</v>
      </c>
      <c r="AE38" s="106"/>
      <c r="AF38" s="53"/>
    </row>
    <row r="39" spans="1:32" x14ac:dyDescent="0.25">
      <c r="A39" s="49" t="s">
        <v>63</v>
      </c>
      <c r="B39" s="40"/>
      <c r="H39" s="57" t="str">
        <f>IF(Input!D38=0, "", Input!D38)</f>
        <v>TBA</v>
      </c>
      <c r="I39" s="57" t="str">
        <f>IF(Input!G38=0, "", DEC2HEX(Input!G38, 2))</f>
        <v>1E</v>
      </c>
      <c r="J39" s="57" t="e">
        <f>IF(Input!F38=0, "", DEC2HEX(Input!F38, 2))</f>
        <v>#VALUE!</v>
      </c>
      <c r="K39" s="31">
        <f>IF('Pax Tick'!K37=0, "", 'Pax Tick'!K37)</f>
        <v>43</v>
      </c>
      <c r="L39" s="31" t="str">
        <f>IF(Input!N38&gt;300,"01",IF(Input!N38&gt;0,"00",IF(Input!P38&gt;80000,"01",IF(Input!P38&gt;0,"00", ""))))</f>
        <v>01</v>
      </c>
      <c r="M39" s="106" t="str">
        <f>Speed!E37</f>
        <v>75</v>
      </c>
      <c r="N39" s="31">
        <f>IF(Input!C38="C","-",IF(AND(Input!C38="P",Input!N38=0),"",IF(Input!C38="P",Input!N38,IF(Input!C38=0,""))))</f>
        <v>314</v>
      </c>
      <c r="O39" s="31">
        <f>IF(AND(Input!C38="P",Input!O38=0),"",IF(Input!C38="P",Input!O38,IF(Input!C38="C",'Pax Tick'!S37,"")))</f>
        <v>31</v>
      </c>
      <c r="P39" s="31">
        <f>MROUND(Input!T38/3, 5)</f>
        <v>3440</v>
      </c>
      <c r="Q39" s="31">
        <f>MROUND(Input!T38/2, 5)</f>
        <v>5160</v>
      </c>
      <c r="R39" s="31" t="str">
        <f>IF(HEX2DEC(Speed!L37)=0, "", Speed!L37)</f>
        <v>22</v>
      </c>
      <c r="S39" s="31" t="str">
        <f>IF(HEX2DEC(Speed!S37)=0, "", Speed!S37)</f>
        <v>37</v>
      </c>
      <c r="T39" s="31" t="str">
        <f>IF(HEX2DEC(Speed!E37)=0, "", Speed!E37)</f>
        <v>75</v>
      </c>
      <c r="U39" s="31" t="str">
        <f>IF(HEX2DEC(Speed!Z37)=0, "", Speed!Z37)</f>
        <v>35</v>
      </c>
      <c r="V39" s="31" t="str">
        <f>IF(HEX2DEC(Speed!AG37)=0, "", Speed!AG37)</f>
        <v>1E</v>
      </c>
      <c r="W39" s="31">
        <f>IF(Running!U37=0, "",Running!U37+32768)</f>
        <v>32967</v>
      </c>
      <c r="X39" s="31">
        <f>IF(Running!K37=0, "",Running!K37+32768)</f>
        <v>32954</v>
      </c>
      <c r="Y39" s="31">
        <f>IF(Running!AB37=0, "",Running!AB37+32768)</f>
        <v>32957</v>
      </c>
      <c r="Z39" s="31">
        <f>IF(Running!AI37=0, "",Running!AI37+32768)</f>
        <v>32962</v>
      </c>
      <c r="AA39" s="31">
        <f>IF(Running!AP37=0, "",Running!AP37+32768)</f>
        <v>32897</v>
      </c>
      <c r="AB39" s="31">
        <f>IF(Running!AU37=0, "",Running!AU37+32768)</f>
        <v>32870</v>
      </c>
      <c r="AC39" s="31">
        <f>IF(Purchase!F37=0, "",Purchase!F37+32768)</f>
        <v>32995</v>
      </c>
      <c r="AD39" s="31">
        <f>IF(Running!I37=0, "",Running!I37+32768)</f>
        <v>32954</v>
      </c>
      <c r="AE39" s="106"/>
      <c r="AF39" s="53"/>
    </row>
    <row r="40" spans="1:32" x14ac:dyDescent="0.25">
      <c r="A40" s="49" t="s">
        <v>64</v>
      </c>
      <c r="B40" s="40"/>
      <c r="H40" s="57" t="str">
        <f>IF(Input!D39=0, "", Input!D39)</f>
        <v>TBA</v>
      </c>
      <c r="I40" s="57" t="str">
        <f>IF(Input!G39=0, "", DEC2HEX(Input!G39, 2))</f>
        <v>1E</v>
      </c>
      <c r="J40" s="57" t="e">
        <f>IF(Input!F39=0, "", DEC2HEX(Input!F39, 2))</f>
        <v>#VALUE!</v>
      </c>
      <c r="K40" s="31">
        <f>IF('Pax Tick'!K38=0, "", 'Pax Tick'!K38)</f>
        <v>20</v>
      </c>
      <c r="L40" s="31" t="str">
        <f>IF(Input!N39&gt;300,"01",IF(Input!N39&gt;0,"00",IF(Input!P39&gt;80000,"01",IF(Input!P39&gt;0,"00", ""))))</f>
        <v>01</v>
      </c>
      <c r="M40" s="106" t="str">
        <f>Speed!E38</f>
        <v>75</v>
      </c>
      <c r="N40" s="31" t="str">
        <f>IF(Input!C39="C","-",IF(AND(Input!C39="P",Input!N39=0),"",IF(Input!C39="P",Input!N39,IF(Input!C39=0,""))))</f>
        <v>-</v>
      </c>
      <c r="O40" s="31">
        <f>IF(AND(Input!C39="P",Input!O39=0),"",IF(Input!C39="P",Input!O39,IF(Input!C39="C",'Pax Tick'!S38,"")))</f>
        <v>720</v>
      </c>
      <c r="P40" s="31">
        <f>MROUND(Input!T39/3, 5)</f>
        <v>1665</v>
      </c>
      <c r="Q40" s="31">
        <f>MROUND(Input!T39/2, 5)</f>
        <v>2495</v>
      </c>
      <c r="R40" s="31" t="str">
        <f>IF(HEX2DEC(Speed!L38)=0, "", Speed!L38)</f>
        <v>22</v>
      </c>
      <c r="S40" s="31" t="str">
        <f>IF(HEX2DEC(Speed!S38)=0, "", Speed!S38)</f>
        <v>37</v>
      </c>
      <c r="T40" s="31" t="str">
        <f>IF(HEX2DEC(Speed!E38)=0, "", Speed!E38)</f>
        <v>75</v>
      </c>
      <c r="U40" s="31" t="str">
        <f>IF(HEX2DEC(Speed!Z38)=0, "", Speed!Z38)</f>
        <v>35</v>
      </c>
      <c r="V40" s="31" t="str">
        <f>IF(HEX2DEC(Speed!AG38)=0, "", Speed!AG38)</f>
        <v>1E</v>
      </c>
      <c r="W40" s="31">
        <f>IF(Running!U38=0, "",Running!U38+32768)</f>
        <v>33063</v>
      </c>
      <c r="X40" s="31">
        <f>IF(Running!K38=0, "",Running!K38+32768)</f>
        <v>33011</v>
      </c>
      <c r="Y40" s="31">
        <f>IF(Running!AB38=0, "",Running!AB38+32768)</f>
        <v>33016</v>
      </c>
      <c r="Z40" s="31">
        <f>IF(Running!AI38=0, "",Running!AI38+32768)</f>
        <v>33028</v>
      </c>
      <c r="AA40" s="31">
        <f>IF(Running!AP38=0, "",Running!AP38+32768)</f>
        <v>32912</v>
      </c>
      <c r="AB40" s="31">
        <f>IF(Running!AU38=0, "",Running!AU38+32768)</f>
        <v>32868</v>
      </c>
      <c r="AC40" s="31">
        <f>IF(Purchase!F38=0, "",Purchase!F38+32768)</f>
        <v>33001</v>
      </c>
      <c r="AD40" s="31">
        <f>IF(Running!I38=0, "",Running!I38+32768)</f>
        <v>33011</v>
      </c>
      <c r="AE40" s="106"/>
      <c r="AF40" s="53"/>
    </row>
    <row r="41" spans="1:32" x14ac:dyDescent="0.25">
      <c r="A41" s="49" t="s">
        <v>65</v>
      </c>
      <c r="B41" s="40" t="str">
        <f>IF(Running!H39="Incorrect Bx please specify C or P",  "Error (Running)", "")</f>
        <v/>
      </c>
      <c r="H41" s="57">
        <f>IF(Input!D40=0, "", Input!D40)</f>
        <v>2018</v>
      </c>
      <c r="I41" s="57" t="str">
        <f>IF(Input!G40=0, "", DEC2HEX(Input!G40, 2))</f>
        <v>1E</v>
      </c>
      <c r="J41" s="57" t="str">
        <f>IF(Input!F40=0, "", DEC2HEX(Input!F40, 2))</f>
        <v>FF</v>
      </c>
      <c r="K41" s="31">
        <f>IF('Pax Tick'!K39=0, "", 'Pax Tick'!K39)</f>
        <v>43</v>
      </c>
      <c r="L41" s="31" t="str">
        <f>IF(Input!N40&gt;300,"01",IF(Input!N40&gt;0,"00",IF(Input!P40&gt;80000,"01",IF(Input!P40&gt;0,"00", ""))))</f>
        <v>01</v>
      </c>
      <c r="M41" s="106" t="str">
        <f>Speed!E39</f>
        <v>75</v>
      </c>
      <c r="N41" s="31">
        <f>IF(Input!C40="C","-",IF(AND(Input!C40="P",Input!N40=0),"",IF(Input!C40="P",Input!N40,IF(Input!C40=0,""))))</f>
        <v>315</v>
      </c>
      <c r="O41" s="31">
        <f>IF(AND(Input!C40="P",Input!O40=0),"",IF(Input!C40="P",Input!O40,IF(Input!C40="C",'Pax Tick'!S39,"")))</f>
        <v>32</v>
      </c>
      <c r="P41" s="31">
        <f>MROUND(Input!T40/3, 5)</f>
        <v>2665</v>
      </c>
      <c r="Q41" s="31">
        <f>MROUND(Input!T40/2, 5)</f>
        <v>3995</v>
      </c>
      <c r="R41" s="31" t="str">
        <f>IF(HEX2DEC(Speed!L39)=0, "", Speed!L39)</f>
        <v>22</v>
      </c>
      <c r="S41" s="31" t="str">
        <f>IF(HEX2DEC(Speed!S39)=0, "", Speed!S39)</f>
        <v>37</v>
      </c>
      <c r="T41" s="31" t="str">
        <f>IF(HEX2DEC(Speed!E39)=0, "", Speed!E39)</f>
        <v>75</v>
      </c>
      <c r="U41" s="31" t="str">
        <f>IF(HEX2DEC(Speed!Z39)=0, "", Speed!Z39)</f>
        <v>35</v>
      </c>
      <c r="V41" s="31" t="str">
        <f>IF(HEX2DEC(Speed!AG39)=0, "", Speed!AG39)</f>
        <v>1E</v>
      </c>
      <c r="W41" s="31">
        <f>IF(Running!U39=0, "",Running!U39+32768)</f>
        <v>32991</v>
      </c>
      <c r="X41" s="31">
        <f>IF(Running!K39=0, "",Running!K39+32768)</f>
        <v>32973</v>
      </c>
      <c r="Y41" s="31">
        <f>IF(Running!AB39=0, "",Running!AB39+32768)</f>
        <v>32976</v>
      </c>
      <c r="Z41" s="31">
        <f>IF(Running!AI39=0, "",Running!AI39+32768)</f>
        <v>32983</v>
      </c>
      <c r="AA41" s="31">
        <f>IF(Running!AP39=0, "",Running!AP39+32768)</f>
        <v>32902</v>
      </c>
      <c r="AB41" s="31">
        <f>IF(Running!AU39=0, "",Running!AU39+32768)</f>
        <v>32870</v>
      </c>
      <c r="AC41" s="31">
        <f>IF(Purchase!F39=0, "",Purchase!F39+32768)</f>
        <v>33015</v>
      </c>
      <c r="AD41" s="31">
        <f>IF(Running!I39=0, "",Running!I39+32768)</f>
        <v>32973</v>
      </c>
      <c r="AE41" s="106"/>
      <c r="AF41" s="53"/>
    </row>
    <row r="42" spans="1:32" x14ac:dyDescent="0.25">
      <c r="A42" s="49" t="s">
        <v>66</v>
      </c>
      <c r="B42" s="40" t="str">
        <f>IF(Running!H40="Incorrect Bx please specify C or P",  "Error (Running)", "")</f>
        <v/>
      </c>
      <c r="C42" s="57" t="s">
        <v>247</v>
      </c>
      <c r="D42" s="57"/>
      <c r="E42" s="57" t="s">
        <v>247</v>
      </c>
      <c r="F42" s="57" t="s">
        <v>247</v>
      </c>
      <c r="H42" s="57">
        <f>IF(Input!D41=0, "", Input!D41)</f>
        <v>2007</v>
      </c>
      <c r="I42" s="57" t="str">
        <f>IF(Input!G41=0, "", DEC2HEX(Input!G41, 2))</f>
        <v>1E</v>
      </c>
      <c r="J42" s="57" t="str">
        <f>IF(Input!F41=0, "", DEC2HEX(Input!F41, 2))</f>
        <v>FF</v>
      </c>
      <c r="K42" s="31">
        <f>IF('Pax Tick'!K40=0, "", 'Pax Tick'!K40)</f>
        <v>71</v>
      </c>
      <c r="L42" s="31" t="str">
        <f>IF(Input!N41&gt;300,"01",IF(Input!N41&gt;0,"00",IF(Input!P41&gt;80000,"01",IF(Input!P41&gt;0,"00", ""))))</f>
        <v>01</v>
      </c>
      <c r="M42" s="106" t="str">
        <f>Speed!E40</f>
        <v>7F</v>
      </c>
      <c r="N42" s="31">
        <f>IF(Input!C41="C","-",IF(AND(Input!C41="P",Input!N41=0),"",IF(Input!C41="P",Input!N41,IF(Input!C41=0,""))))</f>
        <v>652</v>
      </c>
      <c r="O42" s="31">
        <f>IF(AND(Input!C41="P",Input!O41=0),"",IF(Input!C41="P",Input!O41,IF(Input!C41="C",'Pax Tick'!S40,"")))</f>
        <v>65</v>
      </c>
      <c r="P42" s="31">
        <f>MROUND(Input!T41/3, 5)</f>
        <v>2735</v>
      </c>
      <c r="Q42" s="31">
        <f>MROUND(Input!T41/2, 5)</f>
        <v>4100</v>
      </c>
      <c r="R42" s="31" t="str">
        <f>IF(HEX2DEC(Speed!L40)=0, "", Speed!L40)</f>
        <v>23</v>
      </c>
      <c r="S42" s="31" t="str">
        <f>IF(HEX2DEC(Speed!S40)=0, "", Speed!S40)</f>
        <v>32</v>
      </c>
      <c r="T42" s="31" t="str">
        <f>IF(HEX2DEC(Speed!E40)=0, "", Speed!E40)</f>
        <v>7F</v>
      </c>
      <c r="U42" s="31" t="str">
        <f>IF(HEX2DEC(Speed!Z40)=0, "", Speed!Z40)</f>
        <v>37</v>
      </c>
      <c r="V42" s="31" t="str">
        <f>IF(HEX2DEC(Speed!AG40)=0, "", Speed!AG40)</f>
        <v>1E</v>
      </c>
      <c r="W42" s="31">
        <f>IF(Running!U40=0, "",Running!U40+32768)</f>
        <v>33177</v>
      </c>
      <c r="X42" s="31">
        <f>IF(Running!K40=0, "",Running!K40+32768)</f>
        <v>33139</v>
      </c>
      <c r="Y42" s="31">
        <f>IF(Running!AB40=0, "",Running!AB40+32768)</f>
        <v>33147</v>
      </c>
      <c r="Z42" s="31">
        <f>IF(Running!AI40=0, "",Running!AI40+32768)</f>
        <v>33162</v>
      </c>
      <c r="AA42" s="31">
        <f>IF(Running!AP40=0, "",Running!AP40+32768)</f>
        <v>32995</v>
      </c>
      <c r="AB42" s="31">
        <f>IF(Running!AU40=0, "",Running!AU40+32768)</f>
        <v>32925</v>
      </c>
      <c r="AC42" s="31">
        <f>IF(Purchase!F40=0, "",Purchase!F40+32768)</f>
        <v>33115</v>
      </c>
      <c r="AD42" s="31">
        <f>IF(Running!I40=0, "",Running!I40+32768)</f>
        <v>33139</v>
      </c>
      <c r="AE42" s="106"/>
      <c r="AF42" s="53"/>
    </row>
    <row r="43" spans="1:32" x14ac:dyDescent="0.25">
      <c r="A43" s="49" t="s">
        <v>67</v>
      </c>
      <c r="B43" s="40" t="str">
        <f>IF(Running!H41="Incorrect Bx please specify C or P",  "Error (Running)", "")</f>
        <v/>
      </c>
      <c r="C43" s="57" t="s">
        <v>247</v>
      </c>
      <c r="D43" s="57"/>
      <c r="E43" s="57" t="s">
        <v>247</v>
      </c>
      <c r="F43" s="57" t="s">
        <v>247</v>
      </c>
      <c r="H43" s="57" t="str">
        <f>IF(Input!D42=0, "", Input!D42)</f>
        <v>TBA</v>
      </c>
      <c r="I43" s="57" t="str">
        <f>IF(Input!G42=0, "", DEC2HEX(Input!G42, 2))</f>
        <v>1E</v>
      </c>
      <c r="J43" s="57" t="e">
        <f>IF(Input!F42=0, "", DEC2HEX(Input!F42, 2))</f>
        <v>#VALUE!</v>
      </c>
      <c r="K43" s="31">
        <f>IF('Pax Tick'!K41=0, "", 'Pax Tick'!K41)</f>
        <v>30</v>
      </c>
      <c r="L43" s="31" t="str">
        <f>IF(Input!N42&gt;300,"01",IF(Input!N42&gt;0,"00",IF(Input!P42&gt;80000,"01",IF(Input!P42&gt;0,"00", ""))))</f>
        <v>01</v>
      </c>
      <c r="M43" s="106" t="str">
        <f>Speed!E41</f>
        <v>7F</v>
      </c>
      <c r="N43" s="31" t="str">
        <f>IF(Input!C42="C","-",IF(AND(Input!C42="P",Input!N42=0),"",IF(Input!C42="P",Input!N42,IF(Input!C42=0,""))))</f>
        <v>-</v>
      </c>
      <c r="O43" s="31">
        <f>IF(AND(Input!C42="P",Input!O42=0),"",IF(Input!C42="P",Input!O42,IF(Input!C42="C",'Pax Tick'!S41,"")))</f>
        <v>1219</v>
      </c>
      <c r="P43" s="31">
        <f>MROUND(Input!T42/3, 5)</f>
        <v>1865</v>
      </c>
      <c r="Q43" s="31">
        <f>MROUND(Input!T42/2, 5)</f>
        <v>2800</v>
      </c>
      <c r="R43" s="31" t="str">
        <f>IF(HEX2DEC(Speed!L41)=0, "", Speed!L41)</f>
        <v>23</v>
      </c>
      <c r="S43" s="31" t="str">
        <f>IF(HEX2DEC(Speed!S41)=0, "", Speed!S41)</f>
        <v>3C</v>
      </c>
      <c r="T43" s="31" t="str">
        <f>IF(HEX2DEC(Speed!E41)=0, "", Speed!E41)</f>
        <v>7F</v>
      </c>
      <c r="U43" s="31" t="str">
        <f>IF(HEX2DEC(Speed!Z41)=0, "", Speed!Z41)</f>
        <v>37</v>
      </c>
      <c r="V43" s="31" t="str">
        <f>IF(HEX2DEC(Speed!AG41)=0, "", Speed!AG41)</f>
        <v>1E</v>
      </c>
      <c r="W43" s="31">
        <f>IF(Running!U41=0, "",Running!U41+32768)</f>
        <v>33362</v>
      </c>
      <c r="X43" s="31">
        <f>IF(Running!K41=0, "",Running!K41+32768)</f>
        <v>33250</v>
      </c>
      <c r="Y43" s="31">
        <f>IF(Running!AB41=0, "",Running!AB41+32768)</f>
        <v>33263</v>
      </c>
      <c r="Z43" s="31">
        <f>IF(Running!AI41=0, "",Running!AI41+32768)</f>
        <v>33288</v>
      </c>
      <c r="AA43" s="31">
        <f>IF(Running!AP41=0, "",Running!AP41+32768)</f>
        <v>33027</v>
      </c>
      <c r="AB43" s="31">
        <f>IF(Running!AU41=0, "",Running!AU41+32768)</f>
        <v>32927</v>
      </c>
      <c r="AC43" s="31">
        <f>IF(Purchase!F41=0, "",Purchase!F41+32768)</f>
        <v>33079</v>
      </c>
      <c r="AD43" s="31">
        <f>IF(Running!I41=0, "",Running!I41+32768)</f>
        <v>33250</v>
      </c>
      <c r="AE43" s="106"/>
      <c r="AF43" s="53"/>
    </row>
    <row r="44" spans="1:32" x14ac:dyDescent="0.25">
      <c r="A44" s="49" t="s">
        <v>68</v>
      </c>
      <c r="B44" s="40" t="str">
        <f>IF(Running!H42="Incorrect Bx please specify C or P",  "Error (Running)", "")</f>
        <v/>
      </c>
      <c r="C44" s="57" t="s">
        <v>247</v>
      </c>
      <c r="D44" s="57"/>
      <c r="E44" s="57" t="s">
        <v>247</v>
      </c>
      <c r="F44" s="57" t="s">
        <v>247</v>
      </c>
      <c r="H44" s="57" t="str">
        <f>IF(Input!D43=0, "", Input!D43)</f>
        <v>TBA</v>
      </c>
      <c r="I44" s="57" t="str">
        <f>IF(Input!G43=0, "", DEC2HEX(Input!G43, 2))</f>
        <v>1E</v>
      </c>
      <c r="J44" s="57" t="e">
        <f>IF(Input!F43=0, "", DEC2HEX(Input!F43, 2))</f>
        <v>#VALUE!</v>
      </c>
      <c r="K44" s="31">
        <f>IF('Pax Tick'!K42=0, "", 'Pax Tick'!K42)</f>
        <v>81</v>
      </c>
      <c r="L44" s="31" t="str">
        <f>IF(Input!N43&gt;300,"01",IF(Input!N43&gt;0,"00",IF(Input!P43&gt;80000,"01",IF(Input!P43&gt;0,"00", ""))))</f>
        <v>01</v>
      </c>
      <c r="M44" s="106" t="str">
        <f>Speed!E42</f>
        <v>7F</v>
      </c>
      <c r="N44" s="31">
        <f>IF(Input!C43="C","-",IF(AND(Input!C43="P",Input!N43=0),"",IF(Input!C43="P",Input!N43,IF(Input!C43=0,""))))</f>
        <v>700</v>
      </c>
      <c r="O44" s="31">
        <f>IF(AND(Input!C43="P",Input!O43=0),"",IF(Input!C43="P",Input!O43,IF(Input!C43="C",'Pax Tick'!S42,"")))</f>
        <v>70</v>
      </c>
      <c r="P44" s="31">
        <f>MROUND(Input!T43/3, 5)</f>
        <v>2835</v>
      </c>
      <c r="Q44" s="31">
        <f>MROUND(Input!T43/2, 5)</f>
        <v>4250</v>
      </c>
      <c r="R44" s="31" t="str">
        <f>IF(HEX2DEC(Speed!L42)=0, "", Speed!L42)</f>
        <v>23</v>
      </c>
      <c r="S44" s="31" t="str">
        <f>IF(HEX2DEC(Speed!S42)=0, "", Speed!S42)</f>
        <v>3C</v>
      </c>
      <c r="T44" s="31" t="str">
        <f>IF(HEX2DEC(Speed!E42)=0, "", Speed!E42)</f>
        <v>7F</v>
      </c>
      <c r="U44" s="31" t="str">
        <f>IF(HEX2DEC(Speed!Z42)=0, "", Speed!Z42)</f>
        <v>37</v>
      </c>
      <c r="V44" s="31" t="str">
        <f>IF(HEX2DEC(Speed!AG42)=0, "", Speed!AG42)</f>
        <v>1E</v>
      </c>
      <c r="W44" s="31">
        <f>IF(Running!U42=0, "",Running!U42+32768)</f>
        <v>33199</v>
      </c>
      <c r="X44" s="31">
        <f>IF(Running!K42=0, "",Running!K42+32768)</f>
        <v>33158</v>
      </c>
      <c r="Y44" s="31">
        <f>IF(Running!AB42=0, "",Running!AB42+32768)</f>
        <v>33166</v>
      </c>
      <c r="Z44" s="31">
        <f>IF(Running!AI42=0, "",Running!AI42+32768)</f>
        <v>33183</v>
      </c>
      <c r="AA44" s="31">
        <f>IF(Running!AP42=0, "",Running!AP42+32768)</f>
        <v>33005</v>
      </c>
      <c r="AB44" s="31">
        <f>IF(Running!AU42=0, "",Running!AU42+32768)</f>
        <v>32931</v>
      </c>
      <c r="AC44" s="31">
        <f>IF(Purchase!F42=0, "",Purchase!F42+32768)</f>
        <v>33125</v>
      </c>
      <c r="AD44" s="31">
        <f>IF(Running!I42=0, "",Running!I42+32768)</f>
        <v>33158</v>
      </c>
      <c r="AE44" s="106"/>
      <c r="AF44" s="53"/>
    </row>
    <row r="45" spans="1:32" x14ac:dyDescent="0.25">
      <c r="A45" s="49" t="s">
        <v>69</v>
      </c>
      <c r="B45" s="40" t="str">
        <f>IF(Running!H43="Incorrect Bx please specify C or P",  "Error (Running)", "")</f>
        <v/>
      </c>
      <c r="H45" s="57" t="str">
        <f>IF(Input!D44=0, "", Input!D44)</f>
        <v>TBA</v>
      </c>
      <c r="I45" s="57" t="str">
        <f>IF(Input!G44=0, "", DEC2HEX(Input!G44, 2))</f>
        <v>1E</v>
      </c>
      <c r="J45" s="57" t="e">
        <f>IF(Input!F44=0, "", DEC2HEX(Input!F44, 2))</f>
        <v>#VALUE!</v>
      </c>
      <c r="K45" s="31">
        <f>IF('Pax Tick'!K43=0, "", 'Pax Tick'!K43)</f>
        <v>30</v>
      </c>
      <c r="L45" s="31" t="str">
        <f>IF(Input!N44&gt;300,"01",IF(Input!N44&gt;0,"00",IF(Input!P44&gt;80000,"01",IF(Input!P44&gt;0,"00", ""))))</f>
        <v>01</v>
      </c>
      <c r="M45" s="106" t="str">
        <f>Speed!E43</f>
        <v>7F</v>
      </c>
      <c r="N45" s="31" t="str">
        <f>IF(Input!C44="C","-",IF(AND(Input!C44="P",Input!N44=0),"",IF(Input!C44="P",Input!N44,IF(Input!C44=0,""))))</f>
        <v>-</v>
      </c>
      <c r="O45" s="31">
        <f>IF(AND(Input!C44="P",Input!O44=0),"",IF(Input!C44="P",Input!O44,IF(Input!C44="C",'Pax Tick'!S43,"")))</f>
        <v>1323</v>
      </c>
      <c r="P45" s="31">
        <f>MROUND(Input!T44/3, 5)</f>
        <v>2000</v>
      </c>
      <c r="Q45" s="31">
        <f>MROUND(Input!T44/2, 5)</f>
        <v>3000</v>
      </c>
      <c r="R45" s="31" t="str">
        <f>IF(HEX2DEC(Speed!L43)=0, "", Speed!L43)</f>
        <v>23</v>
      </c>
      <c r="S45" s="31" t="str">
        <f>IF(HEX2DEC(Speed!S43)=0, "", Speed!S43)</f>
        <v>45</v>
      </c>
      <c r="T45" s="31" t="str">
        <f>IF(HEX2DEC(Speed!E43)=0, "", Speed!E43)</f>
        <v>7F</v>
      </c>
      <c r="U45" s="31" t="str">
        <f>IF(HEX2DEC(Speed!Z43)=0, "", Speed!Z43)</f>
        <v>37</v>
      </c>
      <c r="V45" s="31" t="str">
        <f>IF(HEX2DEC(Speed!AG43)=0, "", Speed!AG43)</f>
        <v>1E</v>
      </c>
      <c r="W45" s="31">
        <f>IF(Running!U43=0, "",Running!U43+32768)</f>
        <v>33384</v>
      </c>
      <c r="X45" s="31">
        <f>IF(Running!K43=0, "",Running!K43+32768)</f>
        <v>33267</v>
      </c>
      <c r="Y45" s="31">
        <f>IF(Running!AB43=0, "",Running!AB43+32768)</f>
        <v>33280</v>
      </c>
      <c r="Z45" s="31">
        <f>IF(Running!AI43=0, "",Running!AI43+32768)</f>
        <v>33306</v>
      </c>
      <c r="AA45" s="31">
        <f>IF(Running!AP43=0, "",Running!AP43+32768)</f>
        <v>33037</v>
      </c>
      <c r="AB45" s="31">
        <f>IF(Running!AU43=0, "",Running!AU43+32768)</f>
        <v>32933</v>
      </c>
      <c r="AC45" s="31">
        <f>IF(Purchase!F43=0, "",Purchase!F43+32768)</f>
        <v>33100</v>
      </c>
      <c r="AD45" s="31">
        <f>IF(Running!I43=0, "",Running!I43+32768)</f>
        <v>33267</v>
      </c>
      <c r="AE45" s="106"/>
      <c r="AF45" s="53"/>
    </row>
    <row r="46" spans="1:32" x14ac:dyDescent="0.25">
      <c r="A46" s="49" t="s">
        <v>71</v>
      </c>
      <c r="B46" s="40"/>
      <c r="D46" s="57" t="s">
        <v>247</v>
      </c>
      <c r="E46" s="57" t="s">
        <v>247</v>
      </c>
      <c r="F46" s="57" t="s">
        <v>247</v>
      </c>
      <c r="G46" s="57" t="s">
        <v>247</v>
      </c>
      <c r="H46" s="57">
        <f>IF(Input!D45=0, "", Input!D45)</f>
        <v>1986</v>
      </c>
      <c r="I46" s="57" t="str">
        <f>IF(Input!G45=0, "", DEC2HEX(Input!G45, 2))</f>
        <v>1E</v>
      </c>
      <c r="J46" s="57" t="str">
        <f>IF(Input!F45=0, "", DEC2HEX(Input!F45, 2))</f>
        <v>FF</v>
      </c>
      <c r="K46" s="31">
        <f>IF('Pax Tick'!K44=0, "", 'Pax Tick'!K44)</f>
        <v>15</v>
      </c>
      <c r="L46" s="31" t="str">
        <f>IF(Input!N45&gt;300,"01",IF(Input!N45&gt;0,"00",IF(Input!P45&gt;80000,"01",IF(Input!P45&gt;0,"00", ""))))</f>
        <v>01</v>
      </c>
      <c r="M46" s="106" t="str">
        <f>Speed!E44</f>
        <v>6B</v>
      </c>
      <c r="N46" s="31" t="str">
        <f>IF(Input!C45="C","-",IF(AND(Input!C45="P",Input!N45=0),"",IF(Input!C45="P",Input!N45,IF(Input!C45=0,""))))</f>
        <v>-</v>
      </c>
      <c r="O46" s="31">
        <f>IF(AND(Input!C45="P",Input!O45=0),"",IF(Input!C45="P",Input!O45,IF(Input!C45="C",'Pax Tick'!S44,"")))</f>
        <v>1200</v>
      </c>
      <c r="P46" s="31">
        <f>MROUND(Input!T45/3, 5)</f>
        <v>1075</v>
      </c>
      <c r="Q46" s="31">
        <f>MROUND(Input!T45/2, 5)</f>
        <v>1615</v>
      </c>
      <c r="R46" s="31" t="str">
        <f>IF(HEX2DEC(Speed!L44)=0, "", Speed!L44)</f>
        <v>22</v>
      </c>
      <c r="S46" s="31" t="str">
        <f>IF(HEX2DEC(Speed!S44)=0, "", Speed!S44)</f>
        <v>42</v>
      </c>
      <c r="T46" s="31" t="str">
        <f>IF(HEX2DEC(Speed!E44)=0, "", Speed!E44)</f>
        <v>6B</v>
      </c>
      <c r="U46" s="31" t="str">
        <f>IF(HEX2DEC(Speed!Z44)=0, "", Speed!Z44)</f>
        <v/>
      </c>
      <c r="V46" s="31" t="str">
        <f>IF(HEX2DEC(Speed!AG44)=0, "", Speed!AG44)</f>
        <v>20</v>
      </c>
      <c r="W46" s="31">
        <f>IF(Running!U44=0, "",Running!U44+32768)</f>
        <v>33035</v>
      </c>
      <c r="X46" s="31">
        <f>IF(Running!K44=0, "",Running!K44+32768)</f>
        <v>32995</v>
      </c>
      <c r="Y46" s="31">
        <f>IF(Running!AB44=0, "",Running!AB44+32768)</f>
        <v>32996</v>
      </c>
      <c r="Z46" s="31">
        <f>IF(Running!AI44=0, "",Running!AI44+32768)</f>
        <v>32999</v>
      </c>
      <c r="AA46" s="31">
        <f>IF(Running!AP44=0, "",Running!AP44+32768)</f>
        <v>32953</v>
      </c>
      <c r="AB46" s="31">
        <f>IF(Running!AU44=0, "",Running!AU44+32768)</f>
        <v>32923</v>
      </c>
      <c r="AC46" s="31">
        <f>IF(Purchase!F44=0, "",Purchase!F44+32768)</f>
        <v>32841</v>
      </c>
      <c r="AD46" s="31">
        <f>IF(Running!I44=0, "",Running!I44+32768)</f>
        <v>32995</v>
      </c>
      <c r="AE46" s="106"/>
      <c r="AF46" s="53"/>
    </row>
    <row r="47" spans="1:32" x14ac:dyDescent="0.25">
      <c r="A47" s="49" t="s">
        <v>72</v>
      </c>
      <c r="B47" s="40"/>
      <c r="H47" s="57">
        <f>IF(Input!D46=0, "", Input!D46)</f>
        <v>1988</v>
      </c>
      <c r="I47" s="57" t="str">
        <f>IF(Input!G46=0, "", DEC2HEX(Input!G46, 2))</f>
        <v>1E</v>
      </c>
      <c r="J47" s="57" t="str">
        <f>IF(Input!F46=0, "", DEC2HEX(Input!F46, 2))</f>
        <v>FF</v>
      </c>
      <c r="K47" s="31">
        <f>IF('Pax Tick'!K45=0, "", 'Pax Tick'!K45)</f>
        <v>10</v>
      </c>
      <c r="L47" s="31" t="str">
        <f>IF(Input!N46&gt;300,"01",IF(Input!N46&gt;0,"00",IF(Input!P46&gt;80000,"01",IF(Input!P46&gt;0,"00", ""))))</f>
        <v>01</v>
      </c>
      <c r="M47" s="106" t="str">
        <f>Speed!E45</f>
        <v>69</v>
      </c>
      <c r="N47" s="31" t="str">
        <f>IF(Input!C46="C","-",IF(AND(Input!C46="P",Input!N46=0),"",IF(Input!C46="P",Input!N46,IF(Input!C46=0,""))))</f>
        <v>-</v>
      </c>
      <c r="O47" s="31" t="str">
        <f>IF(AND(Input!C46="P",Input!O46=0),"",IF(Input!C46="P",Input!O46,IF(Input!C46="C",'Pax Tick'!S45,"")))</f>
        <v>-</v>
      </c>
      <c r="P47" s="31">
        <f>MROUND(Input!T46/3, 5)</f>
        <v>2770</v>
      </c>
      <c r="Q47" s="31">
        <f>MROUND(Input!T46/2, 5)</f>
        <v>4160</v>
      </c>
      <c r="R47" s="31" t="str">
        <f>IF(HEX2DEC(Speed!L45)=0, "", Speed!L45)</f>
        <v/>
      </c>
      <c r="S47" s="31" t="str">
        <f>IF(HEX2DEC(Speed!S45)=0, "", Speed!S45)</f>
        <v/>
      </c>
      <c r="T47" s="31" t="str">
        <f>IF(HEX2DEC(Speed!E45)=0, "", Speed!E45)</f>
        <v>69</v>
      </c>
      <c r="U47" s="31" t="str">
        <f>IF(HEX2DEC(Speed!Z45)=0, "", Speed!Z45)</f>
        <v/>
      </c>
      <c r="V47" s="31" t="str">
        <f>IF(HEX2DEC(Speed!AG45)=0, "", Speed!AG45)</f>
        <v>1F</v>
      </c>
      <c r="W47" s="31" t="str">
        <f>IF(Running!U45=0, "",Running!U45+32768)</f>
        <v/>
      </c>
      <c r="X47" s="31" t="str">
        <f>IF(Running!K45=0, "",Running!K45+32768)</f>
        <v/>
      </c>
      <c r="Y47" s="31" t="str">
        <f>IF(Running!AB45=0, "",Running!AB45+32768)</f>
        <v/>
      </c>
      <c r="Z47" s="31" t="str">
        <f>IF(Running!AI45=0, "",Running!AI45+32768)</f>
        <v/>
      </c>
      <c r="AA47" s="31" t="str">
        <f>IF(Running!AP45=0, "",Running!AP45+32768)</f>
        <v/>
      </c>
      <c r="AB47" s="31">
        <f>IF(Running!AU45=0, "",Running!AU45+32768)</f>
        <v>33006</v>
      </c>
      <c r="AC47" s="31">
        <f>IF(Purchase!F45=0, "",Purchase!F45+32768)</f>
        <v>32997</v>
      </c>
      <c r="AD47" s="31" t="str">
        <f>IF(Running!I45=0, "",Running!I45+32768)</f>
        <v/>
      </c>
      <c r="AE47" s="106"/>
      <c r="AF47" s="53"/>
    </row>
    <row r="48" spans="1:32" x14ac:dyDescent="0.25">
      <c r="A48" s="49" t="s">
        <v>74</v>
      </c>
      <c r="B48" s="40" t="str">
        <f>IF(Running!H46="Incorrect Bx please specify C or P",  "Error (Running)", "")</f>
        <v/>
      </c>
      <c r="C48" s="57" t="s">
        <v>247</v>
      </c>
      <c r="D48" s="57"/>
      <c r="E48" s="57" t="s">
        <v>247</v>
      </c>
      <c r="F48" s="57" t="s">
        <v>247</v>
      </c>
      <c r="H48" s="57">
        <f>IF(Input!D47=0, "", Input!D47)</f>
        <v>1964</v>
      </c>
      <c r="I48" s="57" t="str">
        <f>IF(Input!G47=0, "", DEC2HEX(Input!G47, 2))</f>
        <v>0C</v>
      </c>
      <c r="J48" s="57" t="str">
        <f>IF(Input!F47=0, "", DEC2HEX(Input!F47, 2))</f>
        <v>19</v>
      </c>
      <c r="K48" s="31">
        <f>IF('Pax Tick'!K46=0, "", 'Pax Tick'!K46)</f>
        <v>16</v>
      </c>
      <c r="L48" s="31" t="str">
        <f>IF(Input!N47&gt;300,"01",IF(Input!N47&gt;0,"00",IF(Input!P47&gt;80000,"01",IF(Input!P47&gt;0,"00", ""))))</f>
        <v>00</v>
      </c>
      <c r="M48" s="106" t="str">
        <f>Speed!E46</f>
        <v>6D</v>
      </c>
      <c r="N48" s="31">
        <f>IF(Input!C47="C","-",IF(AND(Input!C47="P",Input!N47=0),"",IF(Input!C47="P",Input!N47,IF(Input!C47=0,""))))</f>
        <v>75</v>
      </c>
      <c r="O48" s="31">
        <f>IF(AND(Input!C47="P",Input!O47=0),"",IF(Input!C47="P",Input!O47,IF(Input!C47="C",'Pax Tick'!S46,"")))</f>
        <v>8</v>
      </c>
      <c r="P48" s="31">
        <f>MROUND(Input!T47/3, 5)</f>
        <v>235</v>
      </c>
      <c r="Q48" s="31">
        <f>MROUND(Input!T47/2, 5)</f>
        <v>355</v>
      </c>
      <c r="R48" s="31" t="str">
        <f>IF(HEX2DEC(Speed!L46)=0, "", Speed!L46)</f>
        <v>1E</v>
      </c>
      <c r="S48" s="31" t="str">
        <f>IF(HEX2DEC(Speed!S46)=0, "", Speed!S46)</f>
        <v>2B</v>
      </c>
      <c r="T48" s="31" t="str">
        <f>IF(HEX2DEC(Speed!E46)=0, "", Speed!E46)</f>
        <v>6D</v>
      </c>
      <c r="U48" s="31" t="str">
        <f>IF(HEX2DEC(Speed!Z46)=0, "", Speed!Z46)</f>
        <v>38</v>
      </c>
      <c r="V48" s="31" t="str">
        <f>IF(HEX2DEC(Speed!AG46)=0, "", Speed!AG46)</f>
        <v>1B</v>
      </c>
      <c r="W48" s="31">
        <f>IF(Running!U46=0, "",Running!U46+32768)</f>
        <v>32861</v>
      </c>
      <c r="X48" s="31">
        <f>IF(Running!K46=0, "",Running!K46+32768)</f>
        <v>32847</v>
      </c>
      <c r="Y48" s="31">
        <f>IF(Running!AB46=0, "",Running!AB46+32768)</f>
        <v>32850</v>
      </c>
      <c r="Z48" s="31">
        <f>IF(Running!AI46=0, "",Running!AI46+32768)</f>
        <v>32856</v>
      </c>
      <c r="AA48" s="31">
        <f>IF(Running!AP46=0, "",Running!AP46+32768)</f>
        <v>32802</v>
      </c>
      <c r="AB48" s="31">
        <f>IF(Running!AU46=0, "",Running!AU46+32768)</f>
        <v>32787</v>
      </c>
      <c r="AC48" s="31">
        <f>IF(Purchase!F46=0, "",Purchase!F46+32768)</f>
        <v>32792</v>
      </c>
      <c r="AD48" s="31">
        <f>IF(Running!I46=0, "",Running!I46+32768)</f>
        <v>32847</v>
      </c>
      <c r="AE48" s="106"/>
      <c r="AF48" s="53"/>
    </row>
    <row r="49" spans="1:32" x14ac:dyDescent="0.25">
      <c r="A49" s="49" t="s">
        <v>75</v>
      </c>
      <c r="B49" s="40" t="str">
        <f>IF(Running!H47="Incorrect Bx please specify C or P",  "Error (Running)", "")</f>
        <v/>
      </c>
      <c r="H49" s="57">
        <f>IF(Input!D48=0, "", Input!D48)</f>
        <v>1964</v>
      </c>
      <c r="I49" s="57" t="str">
        <f>IF(Input!G48=0, "", DEC2HEX(Input!G48, 2))</f>
        <v>0C</v>
      </c>
      <c r="J49" s="57" t="str">
        <f>IF(Input!F48=0, "", DEC2HEX(Input!F48, 2))</f>
        <v>19</v>
      </c>
      <c r="K49" s="31">
        <f>IF('Pax Tick'!K47=0, "", 'Pax Tick'!K47)</f>
        <v>16</v>
      </c>
      <c r="L49" s="31" t="str">
        <f>IF(Input!N48&gt;300,"01",IF(Input!N48&gt;0,"00",IF(Input!P48&gt;80000,"01",IF(Input!P48&gt;0,"00", ""))))</f>
        <v>00</v>
      </c>
      <c r="M49" s="106" t="str">
        <f>Speed!E47</f>
        <v>6D</v>
      </c>
      <c r="N49" s="31">
        <f>IF(Input!C48="C","-",IF(AND(Input!C48="P",Input!N48=0),"",IF(Input!C48="P",Input!N48,IF(Input!C48=0,""))))</f>
        <v>75</v>
      </c>
      <c r="O49" s="31">
        <f>IF(AND(Input!C48="P",Input!O48=0),"",IF(Input!C48="P",Input!O48,IF(Input!C48="C",'Pax Tick'!S47,"")))</f>
        <v>8</v>
      </c>
      <c r="P49" s="31">
        <f>MROUND(Input!T48/3, 5)</f>
        <v>465</v>
      </c>
      <c r="Q49" s="31">
        <f>MROUND(Input!T48/2, 5)</f>
        <v>700</v>
      </c>
      <c r="R49" s="31" t="str">
        <f>IF(HEX2DEC(Speed!L47)=0, "", Speed!L47)</f>
        <v>1E</v>
      </c>
      <c r="S49" s="31" t="str">
        <f>IF(HEX2DEC(Speed!S47)=0, "", Speed!S47)</f>
        <v>2B</v>
      </c>
      <c r="T49" s="31" t="str">
        <f>IF(HEX2DEC(Speed!E47)=0, "", Speed!E47)</f>
        <v>6D</v>
      </c>
      <c r="U49" s="31" t="str">
        <f>IF(HEX2DEC(Speed!Z47)=0, "", Speed!Z47)</f>
        <v>38</v>
      </c>
      <c r="V49" s="31" t="str">
        <f>IF(HEX2DEC(Speed!AG47)=0, "", Speed!AG47)</f>
        <v>1B</v>
      </c>
      <c r="W49" s="31">
        <f>IF(Running!U47=0, "",Running!U47+32768)</f>
        <v>32841</v>
      </c>
      <c r="X49" s="31">
        <f>IF(Running!K47=0, "",Running!K47+32768)</f>
        <v>32831</v>
      </c>
      <c r="Y49" s="31">
        <f>IF(Running!AB47=0, "",Running!AB47+32768)</f>
        <v>32833</v>
      </c>
      <c r="Z49" s="31">
        <f>IF(Running!AI47=0, "",Running!AI47+32768)</f>
        <v>32837</v>
      </c>
      <c r="AA49" s="31">
        <f>IF(Running!AP47=0, "",Running!AP47+32768)</f>
        <v>32799</v>
      </c>
      <c r="AB49" s="31">
        <f>IF(Running!AU47=0, "",Running!AU47+32768)</f>
        <v>32788</v>
      </c>
      <c r="AC49" s="31">
        <f>IF(Purchase!F47=0, "",Purchase!F47+32768)</f>
        <v>32793</v>
      </c>
      <c r="AD49" s="31">
        <f>IF(Running!I47=0, "",Running!I47+32768)</f>
        <v>32831</v>
      </c>
      <c r="AE49" s="106"/>
      <c r="AF49" s="53"/>
    </row>
    <row r="50" spans="1:32" x14ac:dyDescent="0.25">
      <c r="A50" s="49" t="s">
        <v>76</v>
      </c>
      <c r="B50" s="40" t="str">
        <f>IF(Running!H48="Incorrect Bx please specify C or P",  "Error (Running)", "")</f>
        <v/>
      </c>
      <c r="H50" s="57">
        <f>IF(Input!D49=0, "", Input!D49)</f>
        <v>1964</v>
      </c>
      <c r="I50" s="57" t="str">
        <f>IF(Input!G49=0, "", DEC2HEX(Input!G49, 2))</f>
        <v>0C</v>
      </c>
      <c r="J50" s="57" t="str">
        <f>IF(Input!F49=0, "", DEC2HEX(Input!F49, 2))</f>
        <v>19</v>
      </c>
      <c r="K50" s="31">
        <f>IF('Pax Tick'!K48=0, "", 'Pax Tick'!K48)</f>
        <v>16</v>
      </c>
      <c r="L50" s="31" t="str">
        <f>IF(Input!N49&gt;300,"01",IF(Input!N49&gt;0,"00",IF(Input!P49&gt;80000,"01",IF(Input!P49&gt;0,"00", ""))))</f>
        <v>00</v>
      </c>
      <c r="M50" s="106" t="str">
        <f>Speed!E48</f>
        <v>6C</v>
      </c>
      <c r="N50" s="31">
        <f>IF(Input!C49="C","-",IF(AND(Input!C49="P",Input!N49=0),"",IF(Input!C49="P",Input!N49,IF(Input!C49=0,""))))</f>
        <v>89</v>
      </c>
      <c r="O50" s="31">
        <f>IF(AND(Input!C49="P",Input!O49=0),"",IF(Input!C49="P",Input!O49,IF(Input!C49="C",'Pax Tick'!S48,"")))</f>
        <v>9</v>
      </c>
      <c r="P50" s="31">
        <f>MROUND(Input!T49/3, 5)</f>
        <v>635</v>
      </c>
      <c r="Q50" s="31">
        <f>MROUND(Input!T49/2, 5)</f>
        <v>950</v>
      </c>
      <c r="R50" s="31" t="str">
        <f>IF(HEX2DEC(Speed!L48)=0, "", Speed!L48)</f>
        <v>1E</v>
      </c>
      <c r="S50" s="31" t="str">
        <f>IF(HEX2DEC(Speed!S48)=0, "", Speed!S48)</f>
        <v>2B</v>
      </c>
      <c r="T50" s="31" t="str">
        <f>IF(HEX2DEC(Speed!E48)=0, "", Speed!E48)</f>
        <v>6C</v>
      </c>
      <c r="U50" s="31" t="str">
        <f>IF(HEX2DEC(Speed!Z48)=0, "", Speed!Z48)</f>
        <v>38</v>
      </c>
      <c r="V50" s="31" t="str">
        <f>IF(HEX2DEC(Speed!AG48)=0, "", Speed!AG48)</f>
        <v>1C</v>
      </c>
      <c r="W50" s="31">
        <f>IF(Running!U48=0, "",Running!U48+32768)</f>
        <v>32828</v>
      </c>
      <c r="X50" s="31">
        <f>IF(Running!K48=0, "",Running!K48+32768)</f>
        <v>32821</v>
      </c>
      <c r="Y50" s="31">
        <f>IF(Running!AB48=0, "",Running!AB48+32768)</f>
        <v>32822</v>
      </c>
      <c r="Z50" s="31">
        <f>IF(Running!AI48=0, "",Running!AI48+32768)</f>
        <v>32825</v>
      </c>
      <c r="AA50" s="31">
        <f>IF(Running!AP48=0, "",Running!AP48+32768)</f>
        <v>32797</v>
      </c>
      <c r="AB50" s="31">
        <f>IF(Running!AU48=0, "",Running!AU48+32768)</f>
        <v>32788</v>
      </c>
      <c r="AC50" s="31">
        <f>IF(Purchase!F48=0, "",Purchase!F48+32768)</f>
        <v>32805</v>
      </c>
      <c r="AD50" s="31">
        <f>IF(Running!I48=0, "",Running!I48+32768)</f>
        <v>32821</v>
      </c>
      <c r="AE50" s="106"/>
      <c r="AF50" s="53"/>
    </row>
    <row r="51" spans="1:32" x14ac:dyDescent="0.25">
      <c r="A51" s="49" t="s">
        <v>77</v>
      </c>
      <c r="B51" s="40"/>
      <c r="H51" s="57">
        <f>IF(Input!D50=0, "", Input!D50)</f>
        <v>1965</v>
      </c>
      <c r="I51" s="57" t="str">
        <f>IF(Input!G50=0, "", DEC2HEX(Input!G50, 2))</f>
        <v>0C</v>
      </c>
      <c r="J51" s="57" t="str">
        <f>IF(Input!F50=0, "", DEC2HEX(Input!F50, 2))</f>
        <v>18</v>
      </c>
      <c r="K51" s="31">
        <f>IF('Pax Tick'!K49=0, "", 'Pax Tick'!K49)</f>
        <v>10</v>
      </c>
      <c r="L51" s="31" t="str">
        <f>IF(Input!N50&gt;300,"01",IF(Input!N50&gt;0,"00",IF(Input!P50&gt;80000,"01",IF(Input!P50&gt;0,"00", ""))))</f>
        <v>00</v>
      </c>
      <c r="M51" s="106" t="str">
        <f>Speed!E49</f>
        <v>6C</v>
      </c>
      <c r="N51" s="31">
        <f>IF(Input!C50="C","-",IF(AND(Input!C50="P",Input!N50=0),"",IF(Input!C50="P",Input!N50,IF(Input!C50=0,""))))</f>
        <v>119</v>
      </c>
      <c r="O51" s="31">
        <f>IF(AND(Input!C50="P",Input!O50=0),"",IF(Input!C50="P",Input!O50,IF(Input!C50="C",'Pax Tick'!S49,"")))</f>
        <v>12</v>
      </c>
      <c r="P51" s="31">
        <f>MROUND(Input!T50/3, 5)</f>
        <v>570</v>
      </c>
      <c r="Q51" s="31">
        <f>MROUND(Input!T50/2, 5)</f>
        <v>855</v>
      </c>
      <c r="R51" s="31" t="str">
        <f>IF(HEX2DEC(Speed!L49)=0, "", Speed!L49)</f>
        <v>1E</v>
      </c>
      <c r="S51" s="31" t="str">
        <f>IF(HEX2DEC(Speed!S49)=0, "", Speed!S49)</f>
        <v>2B</v>
      </c>
      <c r="T51" s="31" t="str">
        <f>IF(HEX2DEC(Speed!E49)=0, "", Speed!E49)</f>
        <v>6C</v>
      </c>
      <c r="U51" s="31" t="str">
        <f>IF(HEX2DEC(Speed!Z49)=0, "", Speed!Z49)</f>
        <v>38</v>
      </c>
      <c r="V51" s="31" t="str">
        <f>IF(HEX2DEC(Speed!AG49)=0, "", Speed!AG49)</f>
        <v>1C</v>
      </c>
      <c r="W51" s="31">
        <f>IF(Running!U49=0, "",Running!U49+32768)</f>
        <v>32852</v>
      </c>
      <c r="X51" s="31">
        <f>IF(Running!K49=0, "",Running!K49+32768)</f>
        <v>32843</v>
      </c>
      <c r="Y51" s="31">
        <f>IF(Running!AB49=0, "",Running!AB49+32768)</f>
        <v>32844</v>
      </c>
      <c r="Z51" s="31">
        <f>IF(Running!AI49=0, "",Running!AI49+32768)</f>
        <v>32848</v>
      </c>
      <c r="AA51" s="31">
        <f>IF(Running!AP49=0, "",Running!AP49+32768)</f>
        <v>32811</v>
      </c>
      <c r="AB51" s="31">
        <f>IF(Running!AU49=0, "",Running!AU49+32768)</f>
        <v>32801</v>
      </c>
      <c r="AC51" s="31">
        <f>IF(Purchase!F49=0, "",Purchase!F49+32768)</f>
        <v>32805</v>
      </c>
      <c r="AD51" s="31">
        <f>IF(Running!I49=0, "",Running!I49+32768)</f>
        <v>32843</v>
      </c>
      <c r="AE51" s="106"/>
      <c r="AF51" s="53"/>
    </row>
    <row r="52" spans="1:32" x14ac:dyDescent="0.25">
      <c r="A52" s="49" t="s">
        <v>78</v>
      </c>
      <c r="B52" s="40" t="str">
        <f>IF(Running!H50="Incorrect Bx please specify C or P",  "Error (Running)", "")</f>
        <v/>
      </c>
      <c r="C52" s="57" t="s">
        <v>247</v>
      </c>
      <c r="D52" s="57"/>
      <c r="E52" s="57" t="s">
        <v>247</v>
      </c>
      <c r="F52" s="57" t="s">
        <v>247</v>
      </c>
      <c r="H52" s="57">
        <f>IF(Input!D51=0, "", Input!D51)</f>
        <v>1976</v>
      </c>
      <c r="I52" s="57" t="str">
        <f>IF(Input!G51=0, "", DEC2HEX(Input!G51, 2))</f>
        <v>1B</v>
      </c>
      <c r="J52" s="57" t="str">
        <f>IF(Input!F51=0, "", DEC2HEX(Input!F51, 2))</f>
        <v>1B</v>
      </c>
      <c r="K52" s="31">
        <f>IF('Pax Tick'!K50=0, "", 'Pax Tick'!K50)</f>
        <v>11</v>
      </c>
      <c r="L52" s="31" t="str">
        <f>IF(Input!N51&gt;300,"01",IF(Input!N51&gt;0,"00",IF(Input!P51&gt;80000,"01",IF(Input!P51&gt;0,"00", ""))))</f>
        <v>00</v>
      </c>
      <c r="M52" s="106" t="e">
        <f>Speed!E50</f>
        <v>#NUM!</v>
      </c>
      <c r="N52" s="31">
        <f>IF(Input!C51="C","-",IF(AND(Input!C51="P",Input!N51=0),"",IF(Input!C51="P",Input!N51,IF(Input!C51=0,""))))</f>
        <v>100</v>
      </c>
      <c r="O52" s="31">
        <f>IF(AND(Input!C51="P",Input!O51=0),"",IF(Input!C51="P",Input!O51,IF(Input!C51="C",'Pax Tick'!S50,"")))</f>
        <v>10</v>
      </c>
      <c r="P52" s="31">
        <f>MROUND(Input!T51/3, 5)</f>
        <v>1230</v>
      </c>
      <c r="Q52" s="31">
        <f>MROUND(Input!T51/2, 5)</f>
        <v>1845</v>
      </c>
      <c r="R52" s="31" t="str">
        <f>IF(HEX2DEC(Speed!L50)=0, "", Speed!L50)</f>
        <v>38</v>
      </c>
      <c r="S52" s="31" t="str">
        <f>IF(HEX2DEC(Speed!S50)=0, "", Speed!S50)</f>
        <v>40</v>
      </c>
      <c r="T52" s="31" t="e">
        <f>IF(HEX2DEC(Speed!E50)=0, "", Speed!E50)</f>
        <v>#NUM!</v>
      </c>
      <c r="U52" s="31" t="str">
        <f>IF(HEX2DEC(Speed!Z50)=0, "", Speed!Z50)</f>
        <v>44</v>
      </c>
      <c r="V52" s="31" t="str">
        <f>IF(HEX2DEC(Speed!AG50)=0, "", Speed!AG50)</f>
        <v>25</v>
      </c>
      <c r="W52" s="31">
        <f>IF(Running!U50=0, "",Running!U50+32768)</f>
        <v>32992</v>
      </c>
      <c r="X52" s="31">
        <f>IF(Running!K50=0, "",Running!K50+32768)</f>
        <v>32966</v>
      </c>
      <c r="Y52" s="31">
        <f>IF(Running!AB50=0, "",Running!AB50+32768)</f>
        <v>32971</v>
      </c>
      <c r="Z52" s="31">
        <f>IF(Running!AI50=0, "",Running!AI50+32768)</f>
        <v>32982</v>
      </c>
      <c r="AA52" s="31">
        <f>IF(Running!AP50=0, "",Running!AP50+32768)</f>
        <v>32876</v>
      </c>
      <c r="AB52" s="31">
        <f>IF(Running!AU50=0, "",Running!AU50+32768)</f>
        <v>32840</v>
      </c>
      <c r="AC52" s="31">
        <f>IF(Purchase!F50=0, "",Purchase!F50+32768)</f>
        <v>32928</v>
      </c>
      <c r="AD52" s="31">
        <f>IF(Running!I50=0, "",Running!I50+32768)</f>
        <v>32966</v>
      </c>
      <c r="AE52" s="106"/>
      <c r="AF52" s="53"/>
    </row>
    <row r="53" spans="1:32" x14ac:dyDescent="0.25">
      <c r="A53" s="49" t="s">
        <v>80</v>
      </c>
      <c r="B53" s="40" t="str">
        <f>IF(Running!H51="Incorrect Bx please specify C or P",  "Error (Running)", "")</f>
        <v/>
      </c>
      <c r="H53" s="57">
        <f>IF(Input!D52=0, "", Input!D52)</f>
        <v>1983</v>
      </c>
      <c r="I53" s="57" t="str">
        <f>IF(Input!G52=0, "", DEC2HEX(Input!G52, 2))</f>
        <v>0E</v>
      </c>
      <c r="J53" s="57" t="str">
        <f>IF(Input!F52=0, "", DEC2HEX(Input!F52, 2))</f>
        <v>0D</v>
      </c>
      <c r="K53" s="31">
        <f>IF('Pax Tick'!K51=0, "", 'Pax Tick'!K51)</f>
        <v>28</v>
      </c>
      <c r="L53" s="31" t="str">
        <f>IF(Input!N52&gt;300,"01",IF(Input!N52&gt;0,"00",IF(Input!P52&gt;80000,"01",IF(Input!P52&gt;0,"00", ""))))</f>
        <v>00</v>
      </c>
      <c r="M53" s="106" t="str">
        <f>Speed!E51</f>
        <v>61</v>
      </c>
      <c r="N53" s="31">
        <f>IF(Input!C52="C","-",IF(AND(Input!C52="P",Input!N52=0),"",IF(Input!C52="P",Input!N52,IF(Input!C52=0,""))))</f>
        <v>92</v>
      </c>
      <c r="O53" s="31">
        <f>IF(AND(Input!C52="P",Input!O52=0),"",IF(Input!C52="P",Input!O52,IF(Input!C52="C",'Pax Tick'!S51,"")))</f>
        <v>9</v>
      </c>
      <c r="P53" s="31">
        <f>MROUND(Input!T52/3, 5)</f>
        <v>555</v>
      </c>
      <c r="Q53" s="31">
        <f>MROUND(Input!T52/2, 5)</f>
        <v>830</v>
      </c>
      <c r="R53" s="31" t="str">
        <f>IF(HEX2DEC(Speed!L51)=0, "", Speed!L51)</f>
        <v>1E</v>
      </c>
      <c r="S53" s="31" t="str">
        <f>IF(HEX2DEC(Speed!S51)=0, "", Speed!S51)</f>
        <v>33</v>
      </c>
      <c r="T53" s="31" t="str">
        <f>IF(HEX2DEC(Speed!E51)=0, "", Speed!E51)</f>
        <v>61</v>
      </c>
      <c r="U53" s="31" t="str">
        <f>IF(HEX2DEC(Speed!Z51)=0, "", Speed!Z51)</f>
        <v>3A</v>
      </c>
      <c r="V53" s="31" t="str">
        <f>IF(HEX2DEC(Speed!AG51)=0, "", Speed!AG51)</f>
        <v>1D</v>
      </c>
      <c r="W53" s="31">
        <f>IF(Running!U51=0, "",Running!U51+32768)</f>
        <v>32825</v>
      </c>
      <c r="X53" s="31">
        <f>IF(Running!K51=0, "",Running!K51+32768)</f>
        <v>32817</v>
      </c>
      <c r="Y53" s="31">
        <f>IF(Running!AB51=0, "",Running!AB51+32768)</f>
        <v>32819</v>
      </c>
      <c r="Z53" s="31">
        <f>IF(Running!AI51=0, "",Running!AI51+32768)</f>
        <v>32822</v>
      </c>
      <c r="AA53" s="31">
        <f>IF(Running!AP51=0, "",Running!AP51+32768)</f>
        <v>32794</v>
      </c>
      <c r="AB53" s="31">
        <f>IF(Running!AU51=0, "",Running!AU51+32768)</f>
        <v>32786</v>
      </c>
      <c r="AC53" s="31">
        <f>IF(Purchase!F51=0, "",Purchase!F51+32768)</f>
        <v>32788</v>
      </c>
      <c r="AD53" s="31">
        <f>IF(Running!I51=0, "",Running!I51+32768)</f>
        <v>32817</v>
      </c>
      <c r="AE53" s="106"/>
      <c r="AF53" s="53"/>
    </row>
    <row r="54" spans="1:32" x14ac:dyDescent="0.25">
      <c r="A54" s="49" t="s">
        <v>81</v>
      </c>
      <c r="B54" s="40" t="str">
        <f>IF(Running!H52="Incorrect Bx please specify C or P",  "Error (Running)", "")</f>
        <v/>
      </c>
      <c r="H54" s="57">
        <f>IF(Input!D53=0, "", Input!D53)</f>
        <v>1982</v>
      </c>
      <c r="I54" s="57" t="str">
        <f>IF(Input!G53=0, "", DEC2HEX(Input!G53, 2))</f>
        <v>0E</v>
      </c>
      <c r="J54" s="57" t="str">
        <f>IF(Input!F53=0, "", DEC2HEX(Input!F53, 2))</f>
        <v>14</v>
      </c>
      <c r="K54" s="31">
        <f>IF('Pax Tick'!K52=0, "", 'Pax Tick'!K52)</f>
        <v>19</v>
      </c>
      <c r="L54" s="31" t="str">
        <f>IF(Input!N53&gt;300,"01",IF(Input!N53&gt;0,"00",IF(Input!P53&gt;80000,"01",IF(Input!P53&gt;0,"00", ""))))</f>
        <v>00</v>
      </c>
      <c r="M54" s="106" t="str">
        <f>Speed!E52</f>
        <v>61</v>
      </c>
      <c r="N54" s="31">
        <f>IF(Input!C53="C","-",IF(AND(Input!C53="P",Input!N53=0),"",IF(Input!C53="P",Input!N53,IF(Input!C53=0,""))))</f>
        <v>112</v>
      </c>
      <c r="O54" s="31">
        <f>IF(AND(Input!C53="P",Input!O53=0),"",IF(Input!C53="P",Input!O53,IF(Input!C53="C",'Pax Tick'!S52,"")))</f>
        <v>11</v>
      </c>
      <c r="P54" s="31">
        <f>MROUND(Input!T53/3, 5)</f>
        <v>525</v>
      </c>
      <c r="Q54" s="31">
        <f>MROUND(Input!T53/2, 5)</f>
        <v>785</v>
      </c>
      <c r="R54" s="31" t="str">
        <f>IF(HEX2DEC(Speed!L52)=0, "", Speed!L52)</f>
        <v>1E</v>
      </c>
      <c r="S54" s="31" t="str">
        <f>IF(HEX2DEC(Speed!S52)=0, "", Speed!S52)</f>
        <v>33</v>
      </c>
      <c r="T54" s="31" t="str">
        <f>IF(HEX2DEC(Speed!E52)=0, "", Speed!E52)</f>
        <v>61</v>
      </c>
      <c r="U54" s="31" t="str">
        <f>IF(HEX2DEC(Speed!Z52)=0, "", Speed!Z52)</f>
        <v>3A</v>
      </c>
      <c r="V54" s="31" t="str">
        <f>IF(HEX2DEC(Speed!AG52)=0, "", Speed!AG52)</f>
        <v>1D</v>
      </c>
      <c r="W54" s="31">
        <f>IF(Running!U52=0, "",Running!U52+32768)</f>
        <v>32839</v>
      </c>
      <c r="X54" s="31">
        <f>IF(Running!K52=0, "",Running!K52+32768)</f>
        <v>32832</v>
      </c>
      <c r="Y54" s="31">
        <f>IF(Running!AB52=0, "",Running!AB52+32768)</f>
        <v>32833</v>
      </c>
      <c r="Z54" s="31">
        <f>IF(Running!AI52=0, "",Running!AI52+32768)</f>
        <v>32836</v>
      </c>
      <c r="AA54" s="31">
        <f>IF(Running!AP52=0, "",Running!AP52+32768)</f>
        <v>32807</v>
      </c>
      <c r="AB54" s="31">
        <f>IF(Running!AU52=0, "",Running!AU52+32768)</f>
        <v>32800</v>
      </c>
      <c r="AC54" s="31">
        <f>IF(Purchase!F52=0, "",Purchase!F52+32768)</f>
        <v>32790</v>
      </c>
      <c r="AD54" s="31">
        <f>IF(Running!I52=0, "",Running!I52+32768)</f>
        <v>32832</v>
      </c>
      <c r="AE54" s="106"/>
      <c r="AF54" s="53"/>
    </row>
    <row r="55" spans="1:32" x14ac:dyDescent="0.25">
      <c r="A55" s="49" t="s">
        <v>82</v>
      </c>
      <c r="B55" s="40"/>
      <c r="H55" s="57">
        <f>IF(Input!D54=0, "", Input!D54)</f>
        <v>1982</v>
      </c>
      <c r="I55" s="57" t="str">
        <f>IF(Input!G54=0, "", DEC2HEX(Input!G54, 2))</f>
        <v>0E</v>
      </c>
      <c r="J55" s="57" t="str">
        <f>IF(Input!F54=0, "", DEC2HEX(Input!F54, 2))</f>
        <v>14</v>
      </c>
      <c r="K55" s="31">
        <f>IF('Pax Tick'!K53=0, "", 'Pax Tick'!K53)</f>
        <v>5</v>
      </c>
      <c r="L55" s="31" t="str">
        <f>IF(Input!N54&gt;300,"01",IF(Input!N54&gt;0,"00",IF(Input!P54&gt;80000,"01",IF(Input!P54&gt;0,"00", ""))))</f>
        <v>00</v>
      </c>
      <c r="M55" s="106" t="str">
        <f>Speed!E53</f>
        <v>61</v>
      </c>
      <c r="N55" s="31" t="str">
        <f>IF(Input!C54="C","-",IF(AND(Input!C54="P",Input!N54=0),"",IF(Input!C54="P",Input!N54,IF(Input!C54=0,""))))</f>
        <v>-</v>
      </c>
      <c r="O55" s="31">
        <f>IF(AND(Input!C54="P",Input!O54=0),"",IF(Input!C54="P",Input!O54,IF(Input!C54="C",'Pax Tick'!S53,"")))</f>
        <v>95</v>
      </c>
      <c r="P55" s="31">
        <f>MROUND(Input!T54/3, 5)</f>
        <v>525</v>
      </c>
      <c r="Q55" s="31">
        <f>MROUND(Input!T54/2, 5)</f>
        <v>785</v>
      </c>
      <c r="R55" s="31" t="str">
        <f>IF(HEX2DEC(Speed!L53)=0, "", Speed!L53)</f>
        <v>1E</v>
      </c>
      <c r="S55" s="31" t="str">
        <f>IF(HEX2DEC(Speed!S53)=0, "", Speed!S53)</f>
        <v>33</v>
      </c>
      <c r="T55" s="31" t="str">
        <f>IF(HEX2DEC(Speed!E53)=0, "", Speed!E53)</f>
        <v>61</v>
      </c>
      <c r="U55" s="31" t="str">
        <f>IF(HEX2DEC(Speed!Z53)=0, "", Speed!Z53)</f>
        <v>3A</v>
      </c>
      <c r="V55" s="31" t="str">
        <f>IF(HEX2DEC(Speed!AG53)=0, "", Speed!AG53)</f>
        <v>1D</v>
      </c>
      <c r="W55" s="31">
        <f>IF(Running!U53=0, "",Running!U53+32768)</f>
        <v>32829</v>
      </c>
      <c r="X55" s="31">
        <f>IF(Running!K53=0, "",Running!K53+32768)</f>
        <v>32822</v>
      </c>
      <c r="Y55" s="31">
        <f>IF(Running!AB53=0, "",Running!AB53+32768)</f>
        <v>32823</v>
      </c>
      <c r="Z55" s="31">
        <f>IF(Running!AI53=0, "",Running!AI53+32768)</f>
        <v>32826</v>
      </c>
      <c r="AA55" s="31">
        <f>IF(Running!AP53=0, "",Running!AP53+32768)</f>
        <v>32797</v>
      </c>
      <c r="AB55" s="31">
        <f>IF(Running!AU53=0, "",Running!AU53+32768)</f>
        <v>32788</v>
      </c>
      <c r="AC55" s="31">
        <f>IF(Purchase!F53=0, "",Purchase!F53+32768)</f>
        <v>32790</v>
      </c>
      <c r="AD55" s="31">
        <f>IF(Running!I53=0, "",Running!I53+32768)</f>
        <v>32822</v>
      </c>
      <c r="AE55" s="106"/>
      <c r="AF55" s="53"/>
    </row>
    <row r="56" spans="1:32" x14ac:dyDescent="0.25">
      <c r="A56" s="49" t="s">
        <v>83</v>
      </c>
      <c r="B56" s="40" t="str">
        <f>IF(Running!H54="Incorrect Bx please specify C or P",  "Error (Running)", "")</f>
        <v/>
      </c>
      <c r="C56" s="57" t="s">
        <v>247</v>
      </c>
      <c r="D56" s="57"/>
      <c r="E56" s="57" t="s">
        <v>247</v>
      </c>
      <c r="F56" s="57" t="s">
        <v>247</v>
      </c>
      <c r="H56" s="57">
        <f>IF(Input!D55=0, "", Input!D55)</f>
        <v>1988</v>
      </c>
      <c r="I56" s="57" t="str">
        <f>IF(Input!G55=0, "", DEC2HEX(Input!G55, 2))</f>
        <v>0E</v>
      </c>
      <c r="J56" s="57" t="str">
        <f>IF(Input!F55=0, "", DEC2HEX(Input!F55, 2))</f>
        <v>0E</v>
      </c>
      <c r="K56" s="31">
        <f>IF('Pax Tick'!K54=0, "", 'Pax Tick'!K54)</f>
        <v>18</v>
      </c>
      <c r="L56" s="31" t="str">
        <f>IF(Input!N55&gt;300,"01",IF(Input!N55&gt;0,"00",IF(Input!P55&gt;80000,"01",IF(Input!P55&gt;0,"00", ""))))</f>
        <v>00</v>
      </c>
      <c r="M56" s="106" t="str">
        <f>Speed!E54</f>
        <v>64</v>
      </c>
      <c r="N56" s="31">
        <f>IF(Input!C55="C","-",IF(AND(Input!C55="P",Input!N55=0),"",IF(Input!C55="P",Input!N55,IF(Input!C55=0,""))))</f>
        <v>128</v>
      </c>
      <c r="O56" s="31">
        <f>IF(AND(Input!C55="P",Input!O55=0),"",IF(Input!C55="P",Input!O55,IF(Input!C55="C",'Pax Tick'!S54,"")))</f>
        <v>13</v>
      </c>
      <c r="P56" s="31">
        <f>MROUND(Input!T55/3, 5)</f>
        <v>495</v>
      </c>
      <c r="Q56" s="31">
        <f>MROUND(Input!T55/2, 5)</f>
        <v>745</v>
      </c>
      <c r="R56" s="31" t="str">
        <f>IF(HEX2DEC(Speed!L54)=0, "", Speed!L54)</f>
        <v>1E</v>
      </c>
      <c r="S56" s="31" t="str">
        <f>IF(HEX2DEC(Speed!S54)=0, "", Speed!S54)</f>
        <v>33</v>
      </c>
      <c r="T56" s="31" t="str">
        <f>IF(HEX2DEC(Speed!E54)=0, "", Speed!E54)</f>
        <v>64</v>
      </c>
      <c r="U56" s="31" t="str">
        <f>IF(HEX2DEC(Speed!Z54)=0, "", Speed!Z54)</f>
        <v>3A</v>
      </c>
      <c r="V56" s="31" t="str">
        <f>IF(HEX2DEC(Speed!AG54)=0, "", Speed!AG54)</f>
        <v>1D</v>
      </c>
      <c r="W56" s="31">
        <f>IF(Running!U54=0, "",Running!U54+32768)</f>
        <v>32842</v>
      </c>
      <c r="X56" s="31">
        <f>IF(Running!K54=0, "",Running!K54+32768)</f>
        <v>32834</v>
      </c>
      <c r="Y56" s="31">
        <f>IF(Running!AB54=0, "",Running!AB54+32768)</f>
        <v>32836</v>
      </c>
      <c r="Z56" s="31">
        <f>IF(Running!AI54=0, "",Running!AI54+32768)</f>
        <v>32839</v>
      </c>
      <c r="AA56" s="31">
        <f>IF(Running!AP54=0, "",Running!AP54+32768)</f>
        <v>32808</v>
      </c>
      <c r="AB56" s="31">
        <f>IF(Running!AU54=0, "",Running!AU54+32768)</f>
        <v>32801</v>
      </c>
      <c r="AC56" s="31">
        <f>IF(Purchase!F54=0, "",Purchase!F54+32768)</f>
        <v>32792</v>
      </c>
      <c r="AD56" s="31">
        <f>IF(Running!I54=0, "",Running!I54+32768)</f>
        <v>32834</v>
      </c>
      <c r="AE56" s="106"/>
      <c r="AF56" s="53"/>
    </row>
    <row r="57" spans="1:32" x14ac:dyDescent="0.25">
      <c r="A57" s="49" t="s">
        <v>84</v>
      </c>
      <c r="B57" s="40"/>
      <c r="C57" s="57"/>
      <c r="D57" s="57"/>
      <c r="E57" s="57"/>
      <c r="F57" s="57"/>
      <c r="H57" s="57">
        <f>IF(Input!D56=0, "", Input!D56)</f>
        <v>1988</v>
      </c>
      <c r="I57" s="57" t="str">
        <f>IF(Input!G56=0, "", DEC2HEX(Input!G56, 2))</f>
        <v>0E</v>
      </c>
      <c r="J57" s="57" t="str">
        <f>IF(Input!F56=0, "", DEC2HEX(Input!F56, 2))</f>
        <v>0E</v>
      </c>
      <c r="K57" s="31">
        <f>IF('Pax Tick'!K55=0, "", 'Pax Tick'!K55)</f>
        <v>5</v>
      </c>
      <c r="L57" s="31" t="str">
        <f>IF(Input!N56&gt;300,"01",IF(Input!N56&gt;0,"00",IF(Input!P56&gt;80000,"01",IF(Input!P56&gt;0,"00", ""))))</f>
        <v>00</v>
      </c>
      <c r="M57" s="106" t="str">
        <f>Speed!E55</f>
        <v>64</v>
      </c>
      <c r="N57" s="31" t="str">
        <f>IF(Input!C56="C","-",IF(AND(Input!C56="P",Input!N56=0),"",IF(Input!C56="P",Input!N56,IF(Input!C56=0,""))))</f>
        <v>-</v>
      </c>
      <c r="O57" s="31">
        <f>IF(AND(Input!C56="P",Input!O56=0),"",IF(Input!C56="P",Input!O56,IF(Input!C56="C",'Pax Tick'!S55,"")))</f>
        <v>100</v>
      </c>
      <c r="P57" s="31">
        <f>MROUND(Input!T56/3, 5)</f>
        <v>495</v>
      </c>
      <c r="Q57" s="31">
        <f>MROUND(Input!T56/2, 5)</f>
        <v>745</v>
      </c>
      <c r="R57" s="31" t="str">
        <f>IF(HEX2DEC(Speed!L55)=0, "", Speed!L55)</f>
        <v>1E</v>
      </c>
      <c r="S57" s="31" t="str">
        <f>IF(HEX2DEC(Speed!S55)=0, "", Speed!S55)</f>
        <v>33</v>
      </c>
      <c r="T57" s="31" t="str">
        <f>IF(HEX2DEC(Speed!E55)=0, "", Speed!E55)</f>
        <v>64</v>
      </c>
      <c r="U57" s="31" t="str">
        <f>IF(HEX2DEC(Speed!Z55)=0, "", Speed!Z55)</f>
        <v>3A</v>
      </c>
      <c r="V57" s="31" t="str">
        <f>IF(HEX2DEC(Speed!AG55)=0, "", Speed!AG55)</f>
        <v>1D</v>
      </c>
      <c r="W57" s="31">
        <f>IF(Running!U55=0, "",Running!U55+32768)</f>
        <v>32832</v>
      </c>
      <c r="X57" s="31">
        <f>IF(Running!K55=0, "",Running!K55+32768)</f>
        <v>32824</v>
      </c>
      <c r="Y57" s="31">
        <f>IF(Running!AB55=0, "",Running!AB55+32768)</f>
        <v>32826</v>
      </c>
      <c r="Z57" s="31">
        <f>IF(Running!AI55=0, "",Running!AI55+32768)</f>
        <v>32829</v>
      </c>
      <c r="AA57" s="31">
        <f>IF(Running!AP55=0, "",Running!AP55+32768)</f>
        <v>32798</v>
      </c>
      <c r="AB57" s="31">
        <f>IF(Running!AU55=0, "",Running!AU55+32768)</f>
        <v>32788</v>
      </c>
      <c r="AC57" s="31">
        <f>IF(Purchase!F55=0, "",Purchase!F55+32768)</f>
        <v>32792</v>
      </c>
      <c r="AD57" s="31">
        <f>IF(Running!I55=0, "",Running!I55+32768)</f>
        <v>32824</v>
      </c>
      <c r="AE57" s="106"/>
      <c r="AF57" s="53"/>
    </row>
    <row r="58" spans="1:32" x14ac:dyDescent="0.25">
      <c r="A58" s="49" t="s">
        <v>85</v>
      </c>
      <c r="B58" s="40" t="str">
        <f>IF(Running!H56="Incorrect Bx please specify C or P",  "Error (Running)", "")</f>
        <v/>
      </c>
      <c r="H58" s="57">
        <f>IF(Input!D57=0, "", Input!D57)</f>
        <v>1910</v>
      </c>
      <c r="I58" s="57" t="str">
        <f>IF(Input!G57=0, "", DEC2HEX(Input!G57, 2))</f>
        <v>08</v>
      </c>
      <c r="J58" s="57" t="str">
        <f>IF(Input!F57=0, "", DEC2HEX(Input!F57, 2))</f>
        <v>1E</v>
      </c>
      <c r="K58" s="31">
        <f>IF('Pax Tick'!K56=0, "", 'Pax Tick'!K56)</f>
        <v>8</v>
      </c>
      <c r="L58" s="31" t="str">
        <f>IF(Input!N57&gt;300,"01",IF(Input!N57&gt;0,"00",IF(Input!P57&gt;80000,"01",IF(Input!P57&gt;0,"00", ""))))</f>
        <v>00</v>
      </c>
      <c r="M58" s="106" t="str">
        <f>Speed!E56</f>
        <v>0B</v>
      </c>
      <c r="N58" s="31">
        <f>IF(Input!C57="C","-",IF(AND(Input!C57="P",Input!N57=0),"",IF(Input!C57="P",Input!N57,IF(Input!C57=0,""))))</f>
        <v>44</v>
      </c>
      <c r="O58" s="31">
        <f>IF(AND(Input!C57="P",Input!O57=0),"",IF(Input!C57="P",Input!O57,IF(Input!C57="C",'Pax Tick'!S56,"")))</f>
        <v>4</v>
      </c>
      <c r="P58" s="31">
        <f>MROUND(Input!T57/3, 5)</f>
        <v>1335</v>
      </c>
      <c r="Q58" s="31">
        <f>MROUND(Input!T57/2, 5)</f>
        <v>2000</v>
      </c>
      <c r="R58" s="31" t="str">
        <f>IF(HEX2DEC(Speed!L56)=0, "", Speed!L56)</f>
        <v/>
      </c>
      <c r="S58" s="31" t="str">
        <f>IF(HEX2DEC(Speed!S56)=0, "", Speed!S56)</f>
        <v/>
      </c>
      <c r="T58" s="31" t="str">
        <f>IF(HEX2DEC(Speed!E56)=0, "", Speed!E56)</f>
        <v>0B</v>
      </c>
      <c r="U58" s="31" t="str">
        <f>IF(HEX2DEC(Speed!Z56)=0, "", Speed!Z56)</f>
        <v/>
      </c>
      <c r="V58" s="31" t="str">
        <f>IF(HEX2DEC(Speed!AG56)=0, "", Speed!AG56)</f>
        <v/>
      </c>
      <c r="W58" s="31">
        <f>IF(Running!U56=0, "",Running!U56+32768)</f>
        <v>32807</v>
      </c>
      <c r="X58" s="31">
        <f>IF(Running!K56=0, "",Running!K56+32768)</f>
        <v>32803</v>
      </c>
      <c r="Y58" s="31">
        <f>IF(Running!AB56=0, "",Running!AB56+32768)</f>
        <v>32804</v>
      </c>
      <c r="Z58" s="31">
        <f>IF(Running!AI56=0, "",Running!AI56+32768)</f>
        <v>32805</v>
      </c>
      <c r="AA58" s="31">
        <f>IF(Running!AP56=0, "",Running!AP56+32768)</f>
        <v>32792</v>
      </c>
      <c r="AB58" s="31">
        <f>IF(Running!AU56=0, "",Running!AU56+32768)</f>
        <v>32788</v>
      </c>
      <c r="AC58" s="31">
        <f>IF(Purchase!F56=0, "",Purchase!F56+32768)</f>
        <v>32769</v>
      </c>
      <c r="AD58" s="31">
        <f>IF(Running!I56=0, "",Running!I56+32768)</f>
        <v>32803</v>
      </c>
      <c r="AE58" s="106"/>
      <c r="AF58" s="53"/>
    </row>
    <row r="59" spans="1:32" x14ac:dyDescent="0.25">
      <c r="A59" s="49" t="s">
        <v>86</v>
      </c>
      <c r="B59" s="40" t="str">
        <f>IF(Running!H57="Incorrect Bx please specify C or P",  "Error (Running)", "")</f>
        <v/>
      </c>
      <c r="H59" s="57">
        <f>IF(Input!D58=0, "", Input!D58)</f>
        <v>2001</v>
      </c>
      <c r="I59" s="57" t="str">
        <f>IF(Input!G58=0, "", DEC2HEX(Input!G58, 2))</f>
        <v>19</v>
      </c>
      <c r="J59" s="57" t="str">
        <f>IF(Input!F58=0, "", DEC2HEX(Input!F58, 2))</f>
        <v>FF</v>
      </c>
      <c r="K59" s="31">
        <f>IF('Pax Tick'!K57=0, "", 'Pax Tick'!K57)</f>
        <v>9</v>
      </c>
      <c r="L59" s="31" t="str">
        <f>IF(Input!N58&gt;300,"01",IF(Input!N58&gt;0,"00",IF(Input!P58&gt;80000,"01",IF(Input!P58&gt;0,"00", ""))))</f>
        <v>00</v>
      </c>
      <c r="M59" s="106" t="str">
        <f>Speed!E57</f>
        <v>10</v>
      </c>
      <c r="N59" s="31">
        <f>IF(Input!C58="C","-",IF(AND(Input!C58="P",Input!N58=0),"",IF(Input!C58="P",Input!N58,IF(Input!C58=0,""))))</f>
        <v>15</v>
      </c>
      <c r="O59" s="31">
        <f>IF(AND(Input!C58="P",Input!O58=0),"",IF(Input!C58="P",Input!O58,IF(Input!C58="C",'Pax Tick'!S57,"")))</f>
        <v>2</v>
      </c>
      <c r="P59" s="31">
        <f>MROUND(Input!T58/3, 5)</f>
        <v>160</v>
      </c>
      <c r="Q59" s="31">
        <f>MROUND(Input!T58/2, 5)</f>
        <v>245</v>
      </c>
      <c r="R59" s="31" t="str">
        <f>IF(HEX2DEC(Speed!L57)=0, "", Speed!L57)</f>
        <v/>
      </c>
      <c r="S59" s="31" t="str">
        <f>IF(HEX2DEC(Speed!S57)=0, "", Speed!S57)</f>
        <v/>
      </c>
      <c r="T59" s="31" t="str">
        <f>IF(HEX2DEC(Speed!E57)=0, "", Speed!E57)</f>
        <v>10</v>
      </c>
      <c r="U59" s="31" t="str">
        <f>IF(HEX2DEC(Speed!Z57)=0, "", Speed!Z57)</f>
        <v/>
      </c>
      <c r="V59" s="31" t="str">
        <f>IF(HEX2DEC(Speed!AG57)=0, "", Speed!AG57)</f>
        <v/>
      </c>
      <c r="W59" s="31">
        <f>IF(Running!U57=0, "",Running!U57+32768)</f>
        <v>32789</v>
      </c>
      <c r="X59" s="31">
        <f>IF(Running!K57=0, "",Running!K57+32768)</f>
        <v>32787</v>
      </c>
      <c r="Y59" s="31">
        <f>IF(Running!AB57=0, "",Running!AB57+32768)</f>
        <v>32788</v>
      </c>
      <c r="Z59" s="31">
        <f>IF(Running!AI57=0, "",Running!AI57+32768)</f>
        <v>32788</v>
      </c>
      <c r="AA59" s="31">
        <f>IF(Running!AP57=0, "",Running!AP57+32768)</f>
        <v>32782</v>
      </c>
      <c r="AB59" s="31">
        <f>IF(Running!AU57=0, "",Running!AU57+32768)</f>
        <v>32781</v>
      </c>
      <c r="AC59" s="31">
        <f>IF(Purchase!F57=0, "",Purchase!F57+32768)</f>
        <v>32782</v>
      </c>
      <c r="AD59" s="31">
        <f>IF(Running!I57=0, "",Running!I57+32768)</f>
        <v>32787</v>
      </c>
      <c r="AE59" s="106"/>
      <c r="AF59" s="53"/>
    </row>
    <row r="60" spans="1:32" x14ac:dyDescent="0.25">
      <c r="A60" s="49" t="s">
        <v>87</v>
      </c>
      <c r="B60" s="40" t="str">
        <f>IF(Running!H58="Incorrect Bx please specify C or P",  "Error (Running)", "")</f>
        <v/>
      </c>
      <c r="C60" s="57" t="s">
        <v>247</v>
      </c>
      <c r="D60" s="57"/>
      <c r="H60" s="57" t="str">
        <f>IF(Input!D59=0, "", Input!D59)</f>
        <v/>
      </c>
      <c r="I60" s="57" t="str">
        <f>IF(Input!G59=0, "", DEC2HEX(Input!G59, 2))</f>
        <v/>
      </c>
      <c r="J60" s="57" t="str">
        <f>IF(Input!F59=0, "", DEC2HEX(Input!F59, 2))</f>
        <v/>
      </c>
      <c r="K60" s="31" t="e">
        <f>IF('Pax Tick'!K58=0, "", 'Pax Tick'!K58)</f>
        <v>#VALUE!</v>
      </c>
      <c r="L60" s="31" t="str">
        <f>IF(Input!N59&gt;300,"01",IF(Input!N59&gt;0,"00",IF(Input!P59&gt;80000,"01",IF(Input!P59&gt;0,"00", ""))))</f>
        <v>01</v>
      </c>
      <c r="M60" s="106" t="str">
        <f>Speed!E58</f>
        <v>12</v>
      </c>
      <c r="N60" s="31" t="str">
        <f>IF(Input!C59="C","-",IF(AND(Input!C59="P",Input!N59=0),"",IF(Input!C59="P",Input!N59,IF(Input!C59=0,""))))</f>
        <v/>
      </c>
      <c r="O60" s="31" t="str">
        <f>IF(AND(Input!C59="P",Input!O59=0),"",IF(Input!C59="P",Input!O59,IF(Input!C59="C",'Pax Tick'!S58,"")))</f>
        <v/>
      </c>
      <c r="P60" s="31">
        <f>MROUND(Input!T59/3, 5)</f>
        <v>0</v>
      </c>
      <c r="Q60" s="31">
        <f>MROUND(Input!T59/2, 5)</f>
        <v>0</v>
      </c>
      <c r="R60" s="31" t="str">
        <f>IF(HEX2DEC(Speed!L58)=0, "", Speed!L58)</f>
        <v/>
      </c>
      <c r="S60" s="31" t="str">
        <f>IF(HEX2DEC(Speed!S58)=0, "", Speed!S58)</f>
        <v/>
      </c>
      <c r="T60" s="31" t="str">
        <f>IF(HEX2DEC(Speed!E58)=0, "", Speed!E58)</f>
        <v>12</v>
      </c>
      <c r="U60" s="31" t="str">
        <f>IF(HEX2DEC(Speed!Z58)=0, "", Speed!Z58)</f>
        <v/>
      </c>
      <c r="V60" s="31" t="str">
        <f>IF(HEX2DEC(Speed!AG58)=0, "", Speed!AG58)</f>
        <v/>
      </c>
      <c r="W60" s="31" t="str">
        <f>IF(Running!U58=0, "",Running!U58+32768)</f>
        <v/>
      </c>
      <c r="X60" s="31" t="str">
        <f>IF(Running!K58=0, "",Running!K58+32768)</f>
        <v/>
      </c>
      <c r="Y60" s="31" t="str">
        <f>IF(Running!AB58=0, "",Running!AB58+32768)</f>
        <v/>
      </c>
      <c r="Z60" s="31" t="str">
        <f>IF(Running!AI58=0, "",Running!AI58+32768)</f>
        <v/>
      </c>
      <c r="AA60" s="31" t="str">
        <f>IF(Running!AP58=0, "",Running!AP58+32768)</f>
        <v/>
      </c>
      <c r="AB60" s="31" t="str">
        <f>IF(Running!AU58=0, "",Running!AU58+32768)</f>
        <v/>
      </c>
      <c r="AC60" s="31" t="str">
        <f>IF(Purchase!F58=0, "",Purchase!F58+32768)</f>
        <v/>
      </c>
      <c r="AD60" s="31" t="str">
        <f>IF(Running!I58=0, "",Running!I58+32768)</f>
        <v/>
      </c>
      <c r="AE60" s="106"/>
      <c r="AF60" s="53"/>
    </row>
    <row r="61" spans="1:32" x14ac:dyDescent="0.25">
      <c r="A61" s="49" t="s">
        <v>89</v>
      </c>
      <c r="B61" s="40" t="str">
        <f>IF(Running!H59="Incorrect Bx please specify C or P",  "Error (Running)", "")</f>
        <v/>
      </c>
      <c r="H61" s="57">
        <f>IF(Input!D60=0, "", Input!D60)</f>
        <v>1957</v>
      </c>
      <c r="I61" s="57" t="str">
        <f>IF(Input!G60=0, "", DEC2HEX(Input!G60, 2))</f>
        <v>1E</v>
      </c>
      <c r="J61" s="57" t="str">
        <f>IF(Input!F60=0, "", DEC2HEX(Input!F60, 2))</f>
        <v>15</v>
      </c>
      <c r="K61" s="31">
        <f>IF('Pax Tick'!K59=0, "", 'Pax Tick'!K59)</f>
        <v>23</v>
      </c>
      <c r="L61" s="31" t="str">
        <f>IF(Input!N60&gt;300,"01",IF(Input!N60&gt;0,"00",IF(Input!P60&gt;80000,"01",IF(Input!P60&gt;0,"00", ""))))</f>
        <v>00</v>
      </c>
      <c r="M61" s="106" t="str">
        <f>Speed!E59</f>
        <v>7D</v>
      </c>
      <c r="N61" s="31">
        <f>IF(Input!C60="C","-",IF(AND(Input!C60="P",Input!N60=0),"",IF(Input!C60="P",Input!N60,IF(Input!C60=0,""))))</f>
        <v>149</v>
      </c>
      <c r="O61" s="31">
        <f>IF(AND(Input!C60="P",Input!O60=0),"",IF(Input!C60="P",Input!O60,IF(Input!C60="C",'Pax Tick'!S59,"")))</f>
        <v>15</v>
      </c>
      <c r="P61" s="31">
        <f>MROUND(Input!T60/3, 5)</f>
        <v>1960</v>
      </c>
      <c r="Q61" s="31">
        <f>MROUND(Input!T60/2, 5)</f>
        <v>2935</v>
      </c>
      <c r="R61" s="31" t="str">
        <f>IF(HEX2DEC(Speed!L59)=0, "", Speed!L59)</f>
        <v>1E</v>
      </c>
      <c r="S61" s="31" t="str">
        <f>IF(HEX2DEC(Speed!S59)=0, "", Speed!S59)</f>
        <v>35</v>
      </c>
      <c r="T61" s="31" t="str">
        <f>IF(HEX2DEC(Speed!E59)=0, "", Speed!E59)</f>
        <v>7D</v>
      </c>
      <c r="U61" s="31" t="str">
        <f>IF(HEX2DEC(Speed!Z59)=0, "", Speed!Z59)</f>
        <v>32</v>
      </c>
      <c r="V61" s="31" t="str">
        <f>IF(HEX2DEC(Speed!AG59)=0, "", Speed!AG59)</f>
        <v>18</v>
      </c>
      <c r="W61" s="31">
        <f>IF(Running!U59=0, "",Running!U59+32768)</f>
        <v>32893</v>
      </c>
      <c r="X61" s="31">
        <f>IF(Running!K59=0, "",Running!K59+32768)</f>
        <v>32881</v>
      </c>
      <c r="Y61" s="31">
        <f>IF(Running!AB59=0, "",Running!AB59+32768)</f>
        <v>32884</v>
      </c>
      <c r="Z61" s="31">
        <f>IF(Running!AI59=0, "",Running!AI59+32768)</f>
        <v>32888</v>
      </c>
      <c r="AA61" s="31">
        <f>IF(Running!AP59=0, "",Running!AP59+32768)</f>
        <v>32842</v>
      </c>
      <c r="AB61" s="31">
        <f>IF(Running!AU59=0, "",Running!AU59+32768)</f>
        <v>32826</v>
      </c>
      <c r="AC61" s="31">
        <f>IF(Purchase!F59=0, "",Purchase!F59+32768)</f>
        <v>32799</v>
      </c>
      <c r="AD61" s="31">
        <f>IF(Running!I59=0, "",Running!I59+32768)</f>
        <v>32881</v>
      </c>
      <c r="AE61" s="106"/>
      <c r="AF61" s="53"/>
    </row>
    <row r="62" spans="1:32" x14ac:dyDescent="0.25">
      <c r="A62" s="49" t="s">
        <v>90</v>
      </c>
      <c r="B62" s="40" t="str">
        <f>IF(Running!H60="Incorrect Bx please specify C or P",  "Error (Running)", "")</f>
        <v/>
      </c>
      <c r="H62" s="57">
        <f>IF(Input!D61=0, "", Input!D61)</f>
        <v>1958</v>
      </c>
      <c r="I62" s="57" t="str">
        <f>IF(Input!G61=0, "", DEC2HEX(Input!G61, 2))</f>
        <v>1E</v>
      </c>
      <c r="J62" s="57" t="str">
        <f>IF(Input!F61=0, "", DEC2HEX(Input!F61, 2))</f>
        <v>19</v>
      </c>
      <c r="K62" s="31">
        <f>IF('Pax Tick'!K60=0, "", 'Pax Tick'!K60)</f>
        <v>22</v>
      </c>
      <c r="L62" s="31" t="str">
        <f>IF(Input!N61&gt;300,"01",IF(Input!N61&gt;0,"00",IF(Input!P61&gt;80000,"01",IF(Input!P61&gt;0,"00", ""))))</f>
        <v>00</v>
      </c>
      <c r="M62" s="106" t="str">
        <f>Speed!E60</f>
        <v>7C</v>
      </c>
      <c r="N62" s="31">
        <f>IF(Input!C61="C","-",IF(AND(Input!C61="P",Input!N61=0),"",IF(Input!C61="P",Input!N61,IF(Input!C61=0,""))))</f>
        <v>189</v>
      </c>
      <c r="O62" s="31">
        <f>IF(AND(Input!C61="P",Input!O61=0),"",IF(Input!C61="P",Input!O61,IF(Input!C61="C",'Pax Tick'!S60,"")))</f>
        <v>19</v>
      </c>
      <c r="P62" s="31">
        <f>MROUND(Input!T61/3, 5)</f>
        <v>2050</v>
      </c>
      <c r="Q62" s="31">
        <f>MROUND(Input!T61/2, 5)</f>
        <v>3075</v>
      </c>
      <c r="R62" s="31" t="str">
        <f>IF(HEX2DEC(Speed!L60)=0, "", Speed!L60)</f>
        <v>1D</v>
      </c>
      <c r="S62" s="31" t="str">
        <f>IF(HEX2DEC(Speed!S60)=0, "", Speed!S60)</f>
        <v>35</v>
      </c>
      <c r="T62" s="31" t="str">
        <f>IF(HEX2DEC(Speed!E60)=0, "", Speed!E60)</f>
        <v>7C</v>
      </c>
      <c r="U62" s="31" t="str">
        <f>IF(HEX2DEC(Speed!Z60)=0, "", Speed!Z60)</f>
        <v>32</v>
      </c>
      <c r="V62" s="31" t="str">
        <f>IF(HEX2DEC(Speed!AG60)=0, "", Speed!AG60)</f>
        <v>18</v>
      </c>
      <c r="W62" s="31">
        <f>IF(Running!U60=0, "",Running!U60+32768)</f>
        <v>32922</v>
      </c>
      <c r="X62" s="31">
        <f>IF(Running!K60=0, "",Running!K60+32768)</f>
        <v>32907</v>
      </c>
      <c r="Y62" s="31">
        <f>IF(Running!AB60=0, "",Running!AB60+32768)</f>
        <v>32910</v>
      </c>
      <c r="Z62" s="31">
        <f>IF(Running!AI60=0, "",Running!AI60+32768)</f>
        <v>32916</v>
      </c>
      <c r="AA62" s="31">
        <f>IF(Running!AP60=0, "",Running!AP60+32768)</f>
        <v>32855</v>
      </c>
      <c r="AB62" s="31">
        <f>IF(Running!AU60=0, "",Running!AU60+32768)</f>
        <v>32833</v>
      </c>
      <c r="AC62" s="31">
        <f>IF(Purchase!F60=0, "",Purchase!F60+32768)</f>
        <v>32807</v>
      </c>
      <c r="AD62" s="31">
        <f>IF(Running!I60=0, "",Running!I60+32768)</f>
        <v>32907</v>
      </c>
      <c r="AE62" s="106"/>
      <c r="AF62" s="53"/>
    </row>
    <row r="63" spans="1:32" x14ac:dyDescent="0.25">
      <c r="A63" s="49" t="s">
        <v>91</v>
      </c>
      <c r="B63" s="40" t="str">
        <f>IF(Running!H61="Incorrect Bx please specify C or P",  "Error (Running)", "")</f>
        <v/>
      </c>
      <c r="H63" s="57">
        <f>IF(Input!D62=0, "", Input!D62)</f>
        <v>1960</v>
      </c>
      <c r="I63" s="57" t="str">
        <f>IF(Input!G62=0, "", DEC2HEX(Input!G62, 2))</f>
        <v>1E</v>
      </c>
      <c r="J63" s="57" t="str">
        <f>IF(Input!F62=0, "", DEC2HEX(Input!F62, 2))</f>
        <v>12</v>
      </c>
      <c r="K63" s="31">
        <f>IF('Pax Tick'!K61=0, "", 'Pax Tick'!K61)</f>
        <v>22</v>
      </c>
      <c r="L63" s="31" t="str">
        <f>IF(Input!N62&gt;300,"01",IF(Input!N62&gt;0,"00",IF(Input!P62&gt;80000,"01",IF(Input!P62&gt;0,"00", ""))))</f>
        <v>00</v>
      </c>
      <c r="M63" s="106" t="str">
        <f>Speed!E61</f>
        <v>7B</v>
      </c>
      <c r="N63" s="31">
        <f>IF(Input!C62="C","-",IF(AND(Input!C62="P",Input!N62=0),"",IF(Input!C62="P",Input!N62,IF(Input!C62=0,""))))</f>
        <v>189</v>
      </c>
      <c r="O63" s="31">
        <f>IF(AND(Input!C62="P",Input!O62=0),"",IF(Input!C62="P",Input!O62,IF(Input!C62="C",'Pax Tick'!S61,"")))</f>
        <v>19</v>
      </c>
      <c r="P63" s="31">
        <f>MROUND(Input!T62/3, 5)</f>
        <v>2210</v>
      </c>
      <c r="Q63" s="31">
        <f>MROUND(Input!T62/2, 5)</f>
        <v>3320</v>
      </c>
      <c r="R63" s="31" t="str">
        <f>IF(HEX2DEC(Speed!L61)=0, "", Speed!L61)</f>
        <v>1C</v>
      </c>
      <c r="S63" s="31" t="str">
        <f>IF(HEX2DEC(Speed!S61)=0, "", Speed!S61)</f>
        <v>35</v>
      </c>
      <c r="T63" s="31" t="str">
        <f>IF(HEX2DEC(Speed!E61)=0, "", Speed!E61)</f>
        <v>7B</v>
      </c>
      <c r="U63" s="31" t="str">
        <f>IF(HEX2DEC(Speed!Z61)=0, "", Speed!Z61)</f>
        <v>32</v>
      </c>
      <c r="V63" s="31" t="str">
        <f>IF(HEX2DEC(Speed!AG61)=0, "", Speed!AG61)</f>
        <v>18</v>
      </c>
      <c r="W63" s="31">
        <f>IF(Running!U61=0, "",Running!U61+32768)</f>
        <v>32916</v>
      </c>
      <c r="X63" s="31">
        <f>IF(Running!K61=0, "",Running!K61+32768)</f>
        <v>32903</v>
      </c>
      <c r="Y63" s="31">
        <f>IF(Running!AB61=0, "",Running!AB61+32768)</f>
        <v>32905</v>
      </c>
      <c r="Z63" s="31">
        <f>IF(Running!AI61=0, "",Running!AI61+32768)</f>
        <v>32911</v>
      </c>
      <c r="AA63" s="31">
        <f>IF(Running!AP61=0, "",Running!AP61+32768)</f>
        <v>32854</v>
      </c>
      <c r="AB63" s="31">
        <f>IF(Running!AU61=0, "",Running!AU61+32768)</f>
        <v>32833</v>
      </c>
      <c r="AC63" s="31">
        <f>IF(Purchase!F61=0, "",Purchase!F61+32768)</f>
        <v>32810</v>
      </c>
      <c r="AD63" s="31">
        <f>IF(Running!I61=0, "",Running!I61+32768)</f>
        <v>32903</v>
      </c>
      <c r="AE63" s="106"/>
      <c r="AF63" s="53"/>
    </row>
    <row r="64" spans="1:32" x14ac:dyDescent="0.25">
      <c r="A64" s="49" t="s">
        <v>92</v>
      </c>
      <c r="B64" s="40" t="str">
        <f>IF(Running!H62="Incorrect Bx please specify C or P",  "Error (Running)", "")</f>
        <v/>
      </c>
      <c r="H64" s="57">
        <f>IF(Input!D63=0, "", Input!D63)</f>
        <v>1959</v>
      </c>
      <c r="I64" s="57" t="str">
        <f>IF(Input!G63=0, "", DEC2HEX(Input!G63, 2))</f>
        <v>1E</v>
      </c>
      <c r="J64" s="57" t="str">
        <f>IF(Input!F63=0, "", DEC2HEX(Input!F63, 2))</f>
        <v>13</v>
      </c>
      <c r="K64" s="31">
        <f>IF('Pax Tick'!K62=0, "", 'Pax Tick'!K62)</f>
        <v>18</v>
      </c>
      <c r="L64" s="31" t="str">
        <f>IF(Input!N63&gt;300,"01",IF(Input!N63&gt;0,"00",IF(Input!P63&gt;80000,"01",IF(Input!P63&gt;0,"00", ""))))</f>
        <v>00</v>
      </c>
      <c r="M64" s="106" t="str">
        <f>Speed!E62</f>
        <v>7D</v>
      </c>
      <c r="N64" s="31">
        <f>IF(Input!C63="C","-",IF(AND(Input!C63="P",Input!N63=0),"",IF(Input!C63="P",Input!N63,IF(Input!C63=0,""))))</f>
        <v>140</v>
      </c>
      <c r="O64" s="31">
        <f>IF(AND(Input!C63="P",Input!O63=0),"",IF(Input!C63="P",Input!O63,IF(Input!C63="C",'Pax Tick'!S62,"")))</f>
        <v>14</v>
      </c>
      <c r="P64" s="31">
        <f>MROUND(Input!T63/3, 5)</f>
        <v>1420</v>
      </c>
      <c r="Q64" s="31">
        <f>MROUND(Input!T63/2, 5)</f>
        <v>2130</v>
      </c>
      <c r="R64" s="31" t="str">
        <f>IF(HEX2DEC(Speed!L62)=0, "", Speed!L62)</f>
        <v>1E</v>
      </c>
      <c r="S64" s="31" t="str">
        <f>IF(HEX2DEC(Speed!S62)=0, "", Speed!S62)</f>
        <v>35</v>
      </c>
      <c r="T64" s="31" t="str">
        <f>IF(HEX2DEC(Speed!E62)=0, "", Speed!E62)</f>
        <v>7D</v>
      </c>
      <c r="U64" s="31" t="str">
        <f>IF(HEX2DEC(Speed!Z62)=0, "", Speed!Z62)</f>
        <v>32</v>
      </c>
      <c r="V64" s="31" t="str">
        <f>IF(HEX2DEC(Speed!AG62)=0, "", Speed!AG62)</f>
        <v>18</v>
      </c>
      <c r="W64" s="31">
        <f>IF(Running!U62=0, "",Running!U62+32768)</f>
        <v>32903</v>
      </c>
      <c r="X64" s="31">
        <f>IF(Running!K62=0, "",Running!K62+32768)</f>
        <v>32889</v>
      </c>
      <c r="Y64" s="31">
        <f>IF(Running!AB62=0, "",Running!AB62+32768)</f>
        <v>32892</v>
      </c>
      <c r="Z64" s="31">
        <f>IF(Running!AI62=0, "",Running!AI62+32768)</f>
        <v>32898</v>
      </c>
      <c r="AA64" s="31">
        <f>IF(Running!AP62=0, "",Running!AP62+32768)</f>
        <v>32840</v>
      </c>
      <c r="AB64" s="31">
        <f>IF(Running!AU62=0, "",Running!AU62+32768)</f>
        <v>32822</v>
      </c>
      <c r="AC64" s="31">
        <f>IF(Purchase!F62=0, "",Purchase!F62+32768)</f>
        <v>32797</v>
      </c>
      <c r="AD64" s="31">
        <f>IF(Running!I62=0, "",Running!I62+32768)</f>
        <v>32889</v>
      </c>
      <c r="AE64" s="106"/>
      <c r="AF64" s="53"/>
    </row>
    <row r="65" spans="1:32" x14ac:dyDescent="0.25">
      <c r="A65" s="49" t="s">
        <v>93</v>
      </c>
      <c r="B65" s="40" t="str">
        <f>IF(Running!H63="Incorrect Bx please specify C or P",  "Error (Running)", "")</f>
        <v/>
      </c>
      <c r="C65" s="57" t="s">
        <v>247</v>
      </c>
      <c r="D65" s="57"/>
      <c r="E65" s="57" t="s">
        <v>247</v>
      </c>
      <c r="F65" s="57" t="s">
        <v>247</v>
      </c>
      <c r="H65" s="57">
        <f>IF(Input!D64=0, "", Input!D64)</f>
        <v>1999</v>
      </c>
      <c r="I65" s="57" t="str">
        <f>IF(Input!G64=0, "", DEC2HEX(Input!G64, 2))</f>
        <v>0E</v>
      </c>
      <c r="J65" s="57" t="str">
        <f>IF(Input!F64=0, "", DEC2HEX(Input!F64, 2))</f>
        <v>07</v>
      </c>
      <c r="K65" s="31">
        <f>IF('Pax Tick'!K63=0, "", 'Pax Tick'!K63)</f>
        <v>10</v>
      </c>
      <c r="L65" s="31" t="str">
        <f>IF(Input!N64&gt;300,"01",IF(Input!N64&gt;0,"00",IF(Input!P64&gt;80000,"01",IF(Input!P64&gt;0,"00", ""))))</f>
        <v>00</v>
      </c>
      <c r="M65" s="106" t="str">
        <f>Speed!E63</f>
        <v>72</v>
      </c>
      <c r="N65" s="31">
        <f>IF(Input!C64="C","-",IF(AND(Input!C64="P",Input!N64=0),"",IF(Input!C64="P",Input!N64,IF(Input!C64=0,""))))</f>
        <v>117</v>
      </c>
      <c r="O65" s="31">
        <f>IF(AND(Input!C64="P",Input!O64=0),"",IF(Input!C64="P",Input!O64,IF(Input!C64="C",'Pax Tick'!S63,"")))</f>
        <v>12</v>
      </c>
      <c r="P65" s="31">
        <f>MROUND(Input!T64/3, 5)</f>
        <v>870</v>
      </c>
      <c r="Q65" s="31">
        <f>MROUND(Input!T64/2, 5)</f>
        <v>1310</v>
      </c>
      <c r="R65" s="31" t="str">
        <f>IF(HEX2DEC(Speed!L63)=0, "", Speed!L63)</f>
        <v>1E</v>
      </c>
      <c r="S65" s="31" t="str">
        <f>IF(HEX2DEC(Speed!S63)=0, "", Speed!S63)</f>
        <v>37</v>
      </c>
      <c r="T65" s="31" t="str">
        <f>IF(HEX2DEC(Speed!E63)=0, "", Speed!E63)</f>
        <v>72</v>
      </c>
      <c r="U65" s="31" t="str">
        <f>IF(HEX2DEC(Speed!Z63)=0, "", Speed!Z63)</f>
        <v>3A</v>
      </c>
      <c r="V65" s="31" t="str">
        <f>IF(HEX2DEC(Speed!AG63)=0, "", Speed!AG63)</f>
        <v>20</v>
      </c>
      <c r="W65" s="31">
        <f>IF(Running!U63=0, "",Running!U63+32768)</f>
        <v>32832</v>
      </c>
      <c r="X65" s="31">
        <f>IF(Running!K63=0, "",Running!K63+32768)</f>
        <v>32827</v>
      </c>
      <c r="Y65" s="31">
        <f>IF(Running!AB63=0, "",Running!AB63+32768)</f>
        <v>32828</v>
      </c>
      <c r="Z65" s="31">
        <f>IF(Running!AI63=0, "",Running!AI63+32768)</f>
        <v>32830</v>
      </c>
      <c r="AA65" s="31">
        <f>IF(Running!AP63=0, "",Running!AP63+32768)</f>
        <v>32808</v>
      </c>
      <c r="AB65" s="31">
        <f>IF(Running!AU63=0, "",Running!AU63+32768)</f>
        <v>32802</v>
      </c>
      <c r="AC65" s="31">
        <f>IF(Purchase!F63=0, "",Purchase!F63+32768)</f>
        <v>32802</v>
      </c>
      <c r="AD65" s="31">
        <f>IF(Running!I63=0, "",Running!I63+32768)</f>
        <v>32827</v>
      </c>
      <c r="AE65" s="106"/>
      <c r="AF65" s="53"/>
    </row>
    <row r="66" spans="1:32" x14ac:dyDescent="0.25">
      <c r="A66" s="49" t="s">
        <v>94</v>
      </c>
      <c r="B66" s="40" t="str">
        <f>IF(Running!H64="Incorrect Bx please specify C or P",  "Error (Running)", "")</f>
        <v/>
      </c>
      <c r="H66" s="57">
        <f>IF(Input!D65=0, "", Input!D65)</f>
        <v>1963</v>
      </c>
      <c r="I66" s="57" t="str">
        <f>IF(Input!G65=0, "", DEC2HEX(Input!G65, 2))</f>
        <v>14</v>
      </c>
      <c r="J66" s="57" t="str">
        <f>IF(Input!F65=0, "", DEC2HEX(Input!F65, 2))</f>
        <v>15</v>
      </c>
      <c r="K66" s="31">
        <f>IF('Pax Tick'!K64=0, "", 'Pax Tick'!K64)</f>
        <v>17</v>
      </c>
      <c r="L66" s="31" t="str">
        <f>IF(Input!N65&gt;300,"01",IF(Input!N65&gt;0,"00",IF(Input!P65&gt;80000,"01",IF(Input!P65&gt;0,"00", ""))))</f>
        <v>00</v>
      </c>
      <c r="M66" s="106" t="str">
        <f>Speed!E64</f>
        <v>7C</v>
      </c>
      <c r="N66" s="31">
        <f>IF(Input!C65="C","-",IF(AND(Input!C65="P",Input!N65=0),"",IF(Input!C65="P",Input!N65,IF(Input!C65=0,""))))</f>
        <v>131</v>
      </c>
      <c r="O66" s="31">
        <f>IF(AND(Input!C65="P",Input!O65=0),"",IF(Input!C65="P",Input!O65,IF(Input!C65="C",'Pax Tick'!S64,"")))</f>
        <v>13</v>
      </c>
      <c r="P66" s="31">
        <f>MROUND(Input!T65/3, 5)</f>
        <v>950</v>
      </c>
      <c r="Q66" s="31">
        <f>MROUND(Input!T65/2, 5)</f>
        <v>1425</v>
      </c>
      <c r="R66" s="31" t="str">
        <f>IF(HEX2DEC(Speed!L64)=0, "", Speed!L64)</f>
        <v>20</v>
      </c>
      <c r="S66" s="31" t="str">
        <f>IF(HEX2DEC(Speed!S64)=0, "", Speed!S64)</f>
        <v>40</v>
      </c>
      <c r="T66" s="31" t="str">
        <f>IF(HEX2DEC(Speed!E64)=0, "", Speed!E64)</f>
        <v>7C</v>
      </c>
      <c r="U66" s="31" t="str">
        <f>IF(HEX2DEC(Speed!Z64)=0, "", Speed!Z64)</f>
        <v>38</v>
      </c>
      <c r="V66" s="31" t="str">
        <f>IF(HEX2DEC(Speed!AG64)=0, "", Speed!AG64)</f>
        <v>1C</v>
      </c>
      <c r="W66" s="31">
        <f>IF(Running!U64=0, "",Running!U64+32768)</f>
        <v>32873</v>
      </c>
      <c r="X66" s="31">
        <f>IF(Running!K64=0, "",Running!K64+32768)</f>
        <v>32863</v>
      </c>
      <c r="Y66" s="31">
        <f>IF(Running!AB64=0, "",Running!AB64+32768)</f>
        <v>32865</v>
      </c>
      <c r="Z66" s="31">
        <f>IF(Running!AI64=0, "",Running!AI64+32768)</f>
        <v>32869</v>
      </c>
      <c r="AA66" s="31">
        <f>IF(Running!AP64=0, "",Running!AP64+32768)</f>
        <v>32828</v>
      </c>
      <c r="AB66" s="31">
        <f>IF(Running!AU64=0, "",Running!AU64+32768)</f>
        <v>32816</v>
      </c>
      <c r="AC66" s="31">
        <f>IF(Purchase!F64=0, "",Purchase!F64+32768)</f>
        <v>32803</v>
      </c>
      <c r="AD66" s="31">
        <f>IF(Running!I64=0, "",Running!I64+32768)</f>
        <v>32863</v>
      </c>
      <c r="AE66" s="106"/>
      <c r="AF66" s="53"/>
    </row>
    <row r="67" spans="1:32" x14ac:dyDescent="0.25">
      <c r="A67" s="49" t="s">
        <v>95</v>
      </c>
      <c r="B67" s="40" t="str">
        <f>IF(Running!H65="Incorrect Bx please specify C or P",  "Error (Running)", "")</f>
        <v/>
      </c>
      <c r="C67" s="57"/>
      <c r="D67" s="57"/>
      <c r="H67" s="57">
        <f>IF(Input!D66=0, "", Input!D66)</f>
        <v>1963</v>
      </c>
      <c r="I67" s="57" t="str">
        <f>IF(Input!G66=0, "", DEC2HEX(Input!G66, 2))</f>
        <v>14</v>
      </c>
      <c r="J67" s="57" t="str">
        <f>IF(Input!F66=0, "", DEC2HEX(Input!F66, 2))</f>
        <v>15</v>
      </c>
      <c r="K67" s="31">
        <f>IF('Pax Tick'!K65=0, "", 'Pax Tick'!K65)</f>
        <v>5</v>
      </c>
      <c r="L67" s="31" t="str">
        <f>IF(Input!N66&gt;300,"01",IF(Input!N66&gt;0,"00",IF(Input!P66&gt;80000,"01",IF(Input!P66&gt;0,"00", ""))))</f>
        <v>00</v>
      </c>
      <c r="M67" s="106" t="str">
        <f>Speed!E65</f>
        <v>7C</v>
      </c>
      <c r="N67" s="31" t="str">
        <f>IF(Input!C66="C","-",IF(AND(Input!C66="P",Input!N66=0),"",IF(Input!C66="P",Input!N66,IF(Input!C66=0,""))))</f>
        <v>-</v>
      </c>
      <c r="O67" s="31">
        <f>IF(AND(Input!C66="P",Input!O66=0),"",IF(Input!C66="P",Input!O66,IF(Input!C66="C",'Pax Tick'!S65,"")))</f>
        <v>157</v>
      </c>
      <c r="P67" s="31">
        <f>MROUND(Input!T66/3, 5)</f>
        <v>745</v>
      </c>
      <c r="Q67" s="31">
        <f>MROUND(Input!T66/2, 5)</f>
        <v>1120</v>
      </c>
      <c r="R67" s="31" t="str">
        <f>IF(HEX2DEC(Speed!L65)=0, "", Speed!L65)</f>
        <v>20</v>
      </c>
      <c r="S67" s="31" t="str">
        <f>IF(HEX2DEC(Speed!S65)=0, "", Speed!S65)</f>
        <v>40</v>
      </c>
      <c r="T67" s="31" t="str">
        <f>IF(HEX2DEC(Speed!E65)=0, "", Speed!E65)</f>
        <v>7C</v>
      </c>
      <c r="U67" s="31" t="str">
        <f>IF(HEX2DEC(Speed!Z65)=0, "", Speed!Z65)</f>
        <v>38</v>
      </c>
      <c r="V67" s="31" t="str">
        <f>IF(HEX2DEC(Speed!AG65)=0, "", Speed!AG65)</f>
        <v>1C</v>
      </c>
      <c r="W67" s="31">
        <f>IF(Running!U65=0, "",Running!U65+32768)</f>
        <v>32877</v>
      </c>
      <c r="X67" s="31">
        <f>IF(Running!K65=0, "",Running!K65+32768)</f>
        <v>32863</v>
      </c>
      <c r="Y67" s="31">
        <f>IF(Running!AB65=0, "",Running!AB65+32768)</f>
        <v>32866</v>
      </c>
      <c r="Z67" s="31">
        <f>IF(Running!AI65=0, "",Running!AI65+32768)</f>
        <v>32872</v>
      </c>
      <c r="AA67" s="31">
        <f>IF(Running!AP65=0, "",Running!AP65+32768)</f>
        <v>32818</v>
      </c>
      <c r="AB67" s="31">
        <f>IF(Running!AU65=0, "",Running!AU65+32768)</f>
        <v>32800</v>
      </c>
      <c r="AC67" s="31">
        <f>IF(Purchase!F65=0, "",Purchase!F65+32768)</f>
        <v>32794</v>
      </c>
      <c r="AD67" s="31">
        <f>IF(Running!I65=0, "",Running!I65+32768)</f>
        <v>32863</v>
      </c>
      <c r="AE67" s="106"/>
      <c r="AF67" s="53"/>
    </row>
    <row r="68" spans="1:32" x14ac:dyDescent="0.25">
      <c r="A68" s="49" t="s">
        <v>96</v>
      </c>
      <c r="B68" s="40" t="str">
        <f>IF(Running!H66="Incorrect Bx please specify C or P",  "Error (Running)", "")</f>
        <v/>
      </c>
      <c r="C68" s="57" t="s">
        <v>247</v>
      </c>
      <c r="D68" s="57"/>
      <c r="E68" s="57" t="s">
        <v>247</v>
      </c>
      <c r="F68" s="57" t="s">
        <v>247</v>
      </c>
      <c r="H68" s="57">
        <f>IF(Input!D67=0, "", Input!D67)</f>
        <v>1967</v>
      </c>
      <c r="I68" s="57" t="str">
        <f>IF(Input!G67=0, "", DEC2HEX(Input!G67, 2))</f>
        <v>19</v>
      </c>
      <c r="J68" s="57" t="str">
        <f>IF(Input!F67=0, "", DEC2HEX(Input!F67, 2))</f>
        <v>11</v>
      </c>
      <c r="K68" s="31">
        <f>IF('Pax Tick'!K66=0, "", 'Pax Tick'!K66)</f>
        <v>23</v>
      </c>
      <c r="L68" s="31" t="str">
        <f>IF(Input!N67&gt;300,"01",IF(Input!N67&gt;0,"00",IF(Input!P67&gt;80000,"01",IF(Input!P67&gt;0,"00", ""))))</f>
        <v>00</v>
      </c>
      <c r="M68" s="106" t="str">
        <f>Speed!E66</f>
        <v>7C</v>
      </c>
      <c r="N68" s="31">
        <f>IF(Input!C67="C","-",IF(AND(Input!C67="P",Input!N67=0),"",IF(Input!C67="P",Input!N67,IF(Input!C67=0,""))))</f>
        <v>147</v>
      </c>
      <c r="O68" s="31">
        <f>IF(AND(Input!C67="P",Input!O67=0),"",IF(Input!C67="P",Input!O67,IF(Input!C67="C",'Pax Tick'!S66,"")))</f>
        <v>15</v>
      </c>
      <c r="P68" s="31">
        <f>MROUND(Input!T67/3, 5)</f>
        <v>1155</v>
      </c>
      <c r="Q68" s="31">
        <f>MROUND(Input!T67/2, 5)</f>
        <v>1730</v>
      </c>
      <c r="R68" s="31" t="str">
        <f>IF(HEX2DEC(Speed!L66)=0, "", Speed!L66)</f>
        <v>24</v>
      </c>
      <c r="S68" s="31" t="str">
        <f>IF(HEX2DEC(Speed!S66)=0, "", Speed!S66)</f>
        <v>40</v>
      </c>
      <c r="T68" s="31" t="str">
        <f>IF(HEX2DEC(Speed!E66)=0, "", Speed!E66)</f>
        <v>7C</v>
      </c>
      <c r="U68" s="31" t="str">
        <f>IF(HEX2DEC(Speed!Z66)=0, "", Speed!Z66)</f>
        <v>39</v>
      </c>
      <c r="V68" s="31" t="str">
        <f>IF(HEX2DEC(Speed!AG66)=0, "", Speed!AG66)</f>
        <v>1E</v>
      </c>
      <c r="W68" s="31">
        <f>IF(Running!U66=0, "",Running!U66+32768)</f>
        <v>32874</v>
      </c>
      <c r="X68" s="31">
        <f>IF(Running!K66=0, "",Running!K66+32768)</f>
        <v>32865</v>
      </c>
      <c r="Y68" s="31">
        <f>IF(Running!AB66=0, "",Running!AB66+32768)</f>
        <v>32867</v>
      </c>
      <c r="Z68" s="31">
        <f>IF(Running!AI66=0, "",Running!AI66+32768)</f>
        <v>32870</v>
      </c>
      <c r="AA68" s="31">
        <f>IF(Running!AP66=0, "",Running!AP66+32768)</f>
        <v>32833</v>
      </c>
      <c r="AB68" s="31">
        <f>IF(Running!AU66=0, "",Running!AU66+32768)</f>
        <v>32821</v>
      </c>
      <c r="AC68" s="31">
        <f>IF(Purchase!F66=0, "",Purchase!F66+32768)</f>
        <v>32805</v>
      </c>
      <c r="AD68" s="31">
        <f>IF(Running!I66=0, "",Running!I66+32768)</f>
        <v>32865</v>
      </c>
      <c r="AE68" s="106"/>
      <c r="AF68" s="53"/>
    </row>
    <row r="69" spans="1:32" x14ac:dyDescent="0.25">
      <c r="A69" s="49" t="s">
        <v>97</v>
      </c>
      <c r="B69" s="40" t="str">
        <f>IF(Running!H67="Incorrect Bx please specify C or P",  "Error (Running)", "")</f>
        <v/>
      </c>
      <c r="H69" s="57">
        <f>IF(Input!D68=0, "", Input!D68)</f>
        <v>1972</v>
      </c>
      <c r="I69" s="57" t="str">
        <f>IF(Input!G68=0, "", DEC2HEX(Input!G68, 2))</f>
        <v>19</v>
      </c>
      <c r="J69" s="57" t="str">
        <f>IF(Input!F68=0, "", DEC2HEX(Input!F68, 2))</f>
        <v>0C</v>
      </c>
      <c r="K69" s="31">
        <f>IF('Pax Tick'!K67=0, "", 'Pax Tick'!K67)</f>
        <v>5</v>
      </c>
      <c r="L69" s="31" t="str">
        <f>IF(Input!N68&gt;300,"01",IF(Input!N68&gt;0,"00",IF(Input!P68&gt;80000,"01",IF(Input!P68&gt;0,"00", ""))))</f>
        <v>00</v>
      </c>
      <c r="M69" s="106" t="str">
        <f>Speed!E67</f>
        <v>7C</v>
      </c>
      <c r="N69" s="31" t="str">
        <f>IF(Input!C68="C","-",IF(AND(Input!C68="P",Input!N68=0),"",IF(Input!C68="P",Input!N68,IF(Input!C68=0,""))))</f>
        <v>-</v>
      </c>
      <c r="O69" s="31">
        <f>IF(AND(Input!C68="P",Input!O68=0),"",IF(Input!C68="P",Input!O68,IF(Input!C68="C",'Pax Tick'!S67,"")))</f>
        <v>188</v>
      </c>
      <c r="P69" s="31">
        <f>MROUND(Input!T68/3, 5)</f>
        <v>905</v>
      </c>
      <c r="Q69" s="31">
        <f>MROUND(Input!T68/2, 5)</f>
        <v>1355</v>
      </c>
      <c r="R69" s="31" t="str">
        <f>IF(HEX2DEC(Speed!L67)=0, "", Speed!L67)</f>
        <v>24</v>
      </c>
      <c r="S69" s="31" t="str">
        <f>IF(HEX2DEC(Speed!S67)=0, "", Speed!S67)</f>
        <v>40</v>
      </c>
      <c r="T69" s="31" t="str">
        <f>IF(HEX2DEC(Speed!E67)=0, "", Speed!E67)</f>
        <v>7C</v>
      </c>
      <c r="U69" s="31" t="str">
        <f>IF(HEX2DEC(Speed!Z67)=0, "", Speed!Z67)</f>
        <v>39</v>
      </c>
      <c r="V69" s="31" t="str">
        <f>IF(HEX2DEC(Speed!AG67)=0, "", Speed!AG67)</f>
        <v>1E</v>
      </c>
      <c r="W69" s="31">
        <f>IF(Running!U67=0, "",Running!U67+32768)</f>
        <v>32873</v>
      </c>
      <c r="X69" s="31">
        <f>IF(Running!K67=0, "",Running!K67+32768)</f>
        <v>32862</v>
      </c>
      <c r="Y69" s="31">
        <f>IF(Running!AB67=0, "",Running!AB67+32768)</f>
        <v>32864</v>
      </c>
      <c r="Z69" s="31">
        <f>IF(Running!AI67=0, "",Running!AI67+32768)</f>
        <v>32868</v>
      </c>
      <c r="AA69" s="31">
        <f>IF(Running!AP67=0, "",Running!AP67+32768)</f>
        <v>32822</v>
      </c>
      <c r="AB69" s="31">
        <f>IF(Running!AU67=0, "",Running!AU67+32768)</f>
        <v>32805</v>
      </c>
      <c r="AC69" s="31">
        <f>IF(Purchase!F67=0, "",Purchase!F67+32768)</f>
        <v>32797</v>
      </c>
      <c r="AD69" s="31">
        <f>IF(Running!I67=0, "",Running!I67+32768)</f>
        <v>32862</v>
      </c>
      <c r="AE69" s="106"/>
      <c r="AF69" s="53"/>
    </row>
    <row r="70" spans="1:32" x14ac:dyDescent="0.25">
      <c r="A70" s="49" t="s">
        <v>98</v>
      </c>
      <c r="B70" s="40" t="str">
        <f>IF(Running!H68="Incorrect Bx please specify C or P",  "Error (Running)", "")</f>
        <v/>
      </c>
      <c r="C70" s="57" t="s">
        <v>247</v>
      </c>
      <c r="D70" s="57"/>
      <c r="E70" s="57" t="s">
        <v>247</v>
      </c>
      <c r="F70" s="57" t="s">
        <v>247</v>
      </c>
      <c r="H70" s="57">
        <f>IF(Input!D69=0, "", Input!D69)</f>
        <v>1967</v>
      </c>
      <c r="I70" s="57" t="str">
        <f>IF(Input!G69=0, "", DEC2HEX(Input!G69, 2))</f>
        <v>19</v>
      </c>
      <c r="J70" s="57" t="str">
        <f>IF(Input!F69=0, "", DEC2HEX(Input!F69, 2))</f>
        <v>06</v>
      </c>
      <c r="K70" s="31">
        <f>IF('Pax Tick'!K68=0, "", 'Pax Tick'!K68)</f>
        <v>28</v>
      </c>
      <c r="L70" s="31" t="str">
        <f>IF(Input!N69&gt;300,"01",IF(Input!N69&gt;0,"00",IF(Input!P69&gt;80000,"01",IF(Input!P69&gt;0,"00", ""))))</f>
        <v>00</v>
      </c>
      <c r="M70" s="106" t="str">
        <f>Speed!E68</f>
        <v>6D</v>
      </c>
      <c r="N70" s="31">
        <f>IF(Input!C69="C","-",IF(AND(Input!C69="P",Input!N69=0),"",IF(Input!C69="P",Input!N69,IF(Input!C69=0,""))))</f>
        <v>85</v>
      </c>
      <c r="O70" s="31">
        <f>IF(AND(Input!C69="P",Input!O69=0),"",IF(Input!C69="P",Input!O69,IF(Input!C69="C",'Pax Tick'!S68,"")))</f>
        <v>9</v>
      </c>
      <c r="P70" s="31">
        <f>MROUND(Input!T69/3, 5)</f>
        <v>855</v>
      </c>
      <c r="Q70" s="31">
        <f>MROUND(Input!T69/2, 5)</f>
        <v>1285</v>
      </c>
      <c r="R70" s="31" t="str">
        <f>IF(HEX2DEC(Speed!L68)=0, "", Speed!L68)</f>
        <v>1E</v>
      </c>
      <c r="S70" s="31" t="str">
        <f>IF(HEX2DEC(Speed!S68)=0, "", Speed!S68)</f>
        <v>33</v>
      </c>
      <c r="T70" s="31" t="str">
        <f>IF(HEX2DEC(Speed!E68)=0, "", Speed!E68)</f>
        <v>6D</v>
      </c>
      <c r="U70" s="31" t="str">
        <f>IF(HEX2DEC(Speed!Z68)=0, "", Speed!Z68)</f>
        <v>3A</v>
      </c>
      <c r="V70" s="31" t="str">
        <f>IF(HEX2DEC(Speed!AG68)=0, "", Speed!AG68)</f>
        <v>1F</v>
      </c>
      <c r="W70" s="31">
        <f>IF(Running!U68=0, "",Running!U68+32768)</f>
        <v>32829</v>
      </c>
      <c r="X70" s="31">
        <f>IF(Running!K68=0, "",Running!K68+32768)</f>
        <v>32822</v>
      </c>
      <c r="Y70" s="31">
        <f>IF(Running!AB68=0, "",Running!AB68+32768)</f>
        <v>32824</v>
      </c>
      <c r="Z70" s="31">
        <f>IF(Running!AI68=0, "",Running!AI68+32768)</f>
        <v>32826</v>
      </c>
      <c r="AA70" s="31">
        <f>IF(Running!AP68=0, "",Running!AP68+32768)</f>
        <v>32799</v>
      </c>
      <c r="AB70" s="31">
        <f>IF(Running!AU68=0, "",Running!AU68+32768)</f>
        <v>32790</v>
      </c>
      <c r="AC70" s="31">
        <f>IF(Purchase!F68=0, "",Purchase!F68+32768)</f>
        <v>32797</v>
      </c>
      <c r="AD70" s="31">
        <f>IF(Running!I68=0, "",Running!I68+32768)</f>
        <v>32822</v>
      </c>
      <c r="AE70" s="106"/>
      <c r="AF70" s="53"/>
    </row>
    <row r="71" spans="1:32" x14ac:dyDescent="0.25">
      <c r="A71" s="49" t="s">
        <v>99</v>
      </c>
      <c r="B71" s="40" t="str">
        <f>IF(Running!H69="Incorrect Bx please specify C or P",  "Error (Running)", "")</f>
        <v/>
      </c>
      <c r="C71" s="57" t="s">
        <v>247</v>
      </c>
      <c r="D71" s="57"/>
      <c r="E71" s="57" t="s">
        <v>247</v>
      </c>
      <c r="F71" s="57" t="s">
        <v>247</v>
      </c>
      <c r="H71" s="57">
        <f>IF(Input!D70=0, "", Input!D70)</f>
        <v>1968</v>
      </c>
      <c r="I71" s="57" t="str">
        <f>IF(Input!G70=0, "", DEC2HEX(Input!G70, 2))</f>
        <v>1E</v>
      </c>
      <c r="J71" s="57" t="str">
        <f>IF(Input!F70=0, "", DEC2HEX(Input!F70, 2))</f>
        <v>14</v>
      </c>
      <c r="K71" s="31">
        <f>IF('Pax Tick'!K69=0, "", 'Pax Tick'!K69)</f>
        <v>28</v>
      </c>
      <c r="L71" s="31" t="str">
        <f>IF(Input!N70&gt;300,"01",IF(Input!N70&gt;0,"00",IF(Input!P70&gt;80000,"01",IF(Input!P70&gt;0,"00", ""))))</f>
        <v>00</v>
      </c>
      <c r="M71" s="106" t="str">
        <f>Speed!E69</f>
        <v>6D</v>
      </c>
      <c r="N71" s="31">
        <f>IF(Input!C70="C","-",IF(AND(Input!C70="P",Input!N70=0),"",IF(Input!C70="P",Input!N70,IF(Input!C70=0,""))))</f>
        <v>97</v>
      </c>
      <c r="O71" s="31">
        <f>IF(AND(Input!C70="P",Input!O70=0),"",IF(Input!C70="P",Input!O70,IF(Input!C70="C",'Pax Tick'!S69,"")))</f>
        <v>10</v>
      </c>
      <c r="P71" s="31">
        <f>MROUND(Input!T70/3, 5)</f>
        <v>945</v>
      </c>
      <c r="Q71" s="31">
        <f>MROUND(Input!T70/2, 5)</f>
        <v>1415</v>
      </c>
      <c r="R71" s="31" t="str">
        <f>IF(HEX2DEC(Speed!L69)=0, "", Speed!L69)</f>
        <v>1F</v>
      </c>
      <c r="S71" s="31" t="str">
        <f>IF(HEX2DEC(Speed!S69)=0, "", Speed!S69)</f>
        <v>33</v>
      </c>
      <c r="T71" s="31" t="str">
        <f>IF(HEX2DEC(Speed!E69)=0, "", Speed!E69)</f>
        <v>6D</v>
      </c>
      <c r="U71" s="31" t="str">
        <f>IF(HEX2DEC(Speed!Z69)=0, "", Speed!Z69)</f>
        <v>3A</v>
      </c>
      <c r="V71" s="31" t="str">
        <f>IF(HEX2DEC(Speed!AG69)=0, "", Speed!AG69)</f>
        <v>1F</v>
      </c>
      <c r="W71" s="31">
        <f>IF(Running!U69=0, "",Running!U69+32768)</f>
        <v>32828</v>
      </c>
      <c r="X71" s="31">
        <f>IF(Running!K69=0, "",Running!K69+32768)</f>
        <v>32821</v>
      </c>
      <c r="Y71" s="31">
        <f>IF(Running!AB69=0, "",Running!AB69+32768)</f>
        <v>32822</v>
      </c>
      <c r="Z71" s="31">
        <f>IF(Running!AI69=0, "",Running!AI69+32768)</f>
        <v>32825</v>
      </c>
      <c r="AA71" s="31">
        <f>IF(Running!AP69=0, "",Running!AP69+32768)</f>
        <v>32799</v>
      </c>
      <c r="AB71" s="31">
        <f>IF(Running!AU69=0, "",Running!AU69+32768)</f>
        <v>32790</v>
      </c>
      <c r="AC71" s="31">
        <f>IF(Purchase!F69=0, "",Purchase!F69+32768)</f>
        <v>32801</v>
      </c>
      <c r="AD71" s="31">
        <f>IF(Running!I69=0, "",Running!I69+32768)</f>
        <v>32821</v>
      </c>
      <c r="AE71" s="106"/>
      <c r="AF71" s="53"/>
    </row>
    <row r="72" spans="1:32" x14ac:dyDescent="0.25">
      <c r="A72" s="49" t="s">
        <v>100</v>
      </c>
      <c r="B72" s="40" t="str">
        <f>IF(Running!H70="Incorrect Bx please specify C or P",  "Error (Running)", "")</f>
        <v/>
      </c>
      <c r="C72" s="57"/>
      <c r="D72" s="57"/>
      <c r="H72" s="57">
        <f>IF(Input!D71=0, "", Input!D71)</f>
        <v>1968</v>
      </c>
      <c r="I72" s="57" t="str">
        <f>IF(Input!G71=0, "", DEC2HEX(Input!G71, 2))</f>
        <v>2D</v>
      </c>
      <c r="J72" s="57" t="str">
        <f>IF(Input!F71=0, "", DEC2HEX(Input!F71, 2))</f>
        <v>14</v>
      </c>
      <c r="K72" s="31">
        <f>IF('Pax Tick'!K70=0, "", 'Pax Tick'!K70)</f>
        <v>5</v>
      </c>
      <c r="L72" s="31" t="str">
        <f>IF(Input!N71&gt;300,"01",IF(Input!N71&gt;0,"00",IF(Input!P71&gt;80000,"01",IF(Input!P71&gt;0,"00", ""))))</f>
        <v>00</v>
      </c>
      <c r="M72" s="106" t="str">
        <f>Speed!E70</f>
        <v>6D</v>
      </c>
      <c r="N72" s="31" t="str">
        <f>IF(Input!C71="C","-",IF(AND(Input!C71="P",Input!N71=0),"",IF(Input!C71="P",Input!N71,IF(Input!C71=0,""))))</f>
        <v>-</v>
      </c>
      <c r="O72" s="31">
        <f>IF(AND(Input!C71="P",Input!O71=0),"",IF(Input!C71="P",Input!O71,IF(Input!C71="C",'Pax Tick'!S70,"")))</f>
        <v>127</v>
      </c>
      <c r="P72" s="31">
        <f>MROUND(Input!T71/3, 5)</f>
        <v>845</v>
      </c>
      <c r="Q72" s="31">
        <f>MROUND(Input!T71/2, 5)</f>
        <v>1270</v>
      </c>
      <c r="R72" s="31" t="str">
        <f>IF(HEX2DEC(Speed!L70)=0, "", Speed!L70)</f>
        <v>1F</v>
      </c>
      <c r="S72" s="31" t="str">
        <f>IF(HEX2DEC(Speed!S70)=0, "", Speed!S70)</f>
        <v>33</v>
      </c>
      <c r="T72" s="31" t="str">
        <f>IF(HEX2DEC(Speed!E70)=0, "", Speed!E70)</f>
        <v>6D</v>
      </c>
      <c r="U72" s="31" t="str">
        <f>IF(HEX2DEC(Speed!Z70)=0, "", Speed!Z70)</f>
        <v>3A</v>
      </c>
      <c r="V72" s="31" t="str">
        <f>IF(HEX2DEC(Speed!AG70)=0, "", Speed!AG70)</f>
        <v>1F</v>
      </c>
      <c r="W72" s="31">
        <f>IF(Running!U70=0, "",Running!U70+32768)</f>
        <v>32835</v>
      </c>
      <c r="X72" s="31">
        <f>IF(Running!K70=0, "",Running!K70+32768)</f>
        <v>32828</v>
      </c>
      <c r="Y72" s="31">
        <f>IF(Running!AB70=0, "",Running!AB70+32768)</f>
        <v>32829</v>
      </c>
      <c r="Z72" s="31">
        <f>IF(Running!AI70=0, "",Running!AI70+32768)</f>
        <v>32832</v>
      </c>
      <c r="AA72" s="31">
        <f>IF(Running!AP70=0, "",Running!AP70+32768)</f>
        <v>32801</v>
      </c>
      <c r="AB72" s="31">
        <f>IF(Running!AU70=0, "",Running!AU70+32768)</f>
        <v>32791</v>
      </c>
      <c r="AC72" s="31">
        <f>IF(Purchase!F70=0, "",Purchase!F70+32768)</f>
        <v>32805</v>
      </c>
      <c r="AD72" s="31">
        <f>IF(Running!I70=0, "",Running!I70+32768)</f>
        <v>32828</v>
      </c>
      <c r="AE72" s="106"/>
      <c r="AF72" s="53"/>
    </row>
    <row r="73" spans="1:32" x14ac:dyDescent="0.25">
      <c r="A73" s="49" t="s">
        <v>101</v>
      </c>
      <c r="B73" s="40" t="str">
        <f>IF(Running!H71="Incorrect Bx please specify C or P",  "Error (Running)", "")</f>
        <v/>
      </c>
      <c r="C73" s="57" t="s">
        <v>247</v>
      </c>
      <c r="D73" s="57"/>
      <c r="E73" s="57" t="s">
        <v>247</v>
      </c>
      <c r="F73" s="57" t="s">
        <v>247</v>
      </c>
      <c r="H73" s="57">
        <f>IF(Input!D72=0, "", Input!D72)</f>
        <v>1984</v>
      </c>
      <c r="I73" s="57" t="str">
        <f>IF(Input!G72=0, "", DEC2HEX(Input!G72, 2))</f>
        <v>1E</v>
      </c>
      <c r="J73" s="57" t="str">
        <f>IF(Input!F72=0, "", DEC2HEX(Input!F72, 2))</f>
        <v>0A</v>
      </c>
      <c r="K73" s="31">
        <f>IF('Pax Tick'!K71=0, "", 'Pax Tick'!K71)</f>
        <v>18</v>
      </c>
      <c r="L73" s="31" t="str">
        <f>IF(Input!N72&gt;300,"01",IF(Input!N72&gt;0,"00",IF(Input!P72&gt;80000,"01",IF(Input!P72&gt;0,"00", ""))))</f>
        <v>00</v>
      </c>
      <c r="M73" s="106" t="str">
        <f>Speed!E71</f>
        <v>71</v>
      </c>
      <c r="N73" s="31">
        <f>IF(Input!C72="C","-",IF(AND(Input!C72="P",Input!N72=0),"",IF(Input!C72="P",Input!N72,IF(Input!C72=0,""))))</f>
        <v>128</v>
      </c>
      <c r="O73" s="31">
        <f>IF(AND(Input!C72="P",Input!O72=0),"",IF(Input!C72="P",Input!O72,IF(Input!C72="C",'Pax Tick'!S71,"")))</f>
        <v>13</v>
      </c>
      <c r="P73" s="31">
        <f>MROUND(Input!T72/3, 5)</f>
        <v>755</v>
      </c>
      <c r="Q73" s="31">
        <f>MROUND(Input!T72/2, 5)</f>
        <v>1135</v>
      </c>
      <c r="R73" s="31" t="str">
        <f>IF(HEX2DEC(Speed!L71)=0, "", Speed!L71)</f>
        <v>1F</v>
      </c>
      <c r="S73" s="31" t="str">
        <f>IF(HEX2DEC(Speed!S71)=0, "", Speed!S71)</f>
        <v>33</v>
      </c>
      <c r="T73" s="31" t="str">
        <f>IF(HEX2DEC(Speed!E71)=0, "", Speed!E71)</f>
        <v>71</v>
      </c>
      <c r="U73" s="31" t="str">
        <f>IF(HEX2DEC(Speed!Z71)=0, "", Speed!Z71)</f>
        <v>3A</v>
      </c>
      <c r="V73" s="31" t="str">
        <f>IF(HEX2DEC(Speed!AG71)=0, "", Speed!AG71)</f>
        <v>1F</v>
      </c>
      <c r="W73" s="31">
        <f>IF(Running!U71=0, "",Running!U71+32768)</f>
        <v>32851</v>
      </c>
      <c r="X73" s="31">
        <f>IF(Running!K71=0, "",Running!K71+32768)</f>
        <v>32842</v>
      </c>
      <c r="Y73" s="31">
        <f>IF(Running!AB71=0, "",Running!AB71+32768)</f>
        <v>32844</v>
      </c>
      <c r="Z73" s="31">
        <f>IF(Running!AI71=0, "",Running!AI71+32768)</f>
        <v>32847</v>
      </c>
      <c r="AA73" s="31">
        <f>IF(Running!AP71=0, "",Running!AP71+32768)</f>
        <v>32814</v>
      </c>
      <c r="AB73" s="31">
        <f>IF(Running!AU71=0, "",Running!AU71+32768)</f>
        <v>32804</v>
      </c>
      <c r="AC73" s="31">
        <f>IF(Purchase!F71=0, "",Purchase!F71+32768)</f>
        <v>32809</v>
      </c>
      <c r="AD73" s="31">
        <f>IF(Running!I71=0, "",Running!I71+32768)</f>
        <v>32842</v>
      </c>
      <c r="AE73" s="106"/>
      <c r="AF73" s="53"/>
    </row>
    <row r="74" spans="1:32" x14ac:dyDescent="0.25">
      <c r="A74" s="49" t="s">
        <v>102</v>
      </c>
      <c r="B74" s="40" t="str">
        <f>IF(Running!H72="Incorrect Bx please specify C or P",  "Error (Running)", "")</f>
        <v/>
      </c>
      <c r="C74" s="57" t="s">
        <v>247</v>
      </c>
      <c r="D74" s="57"/>
      <c r="E74" s="57" t="s">
        <v>247</v>
      </c>
      <c r="F74" s="57" t="s">
        <v>247</v>
      </c>
      <c r="H74" s="57">
        <f>IF(Input!D73=0, "", Input!D73)</f>
        <v>1984</v>
      </c>
      <c r="I74" s="57" t="str">
        <f>IF(Input!G73=0, "", DEC2HEX(Input!G73, 2))</f>
        <v>2D</v>
      </c>
      <c r="J74" s="57" t="str">
        <f>IF(Input!F73=0, "", DEC2HEX(Input!F73, 2))</f>
        <v>0A</v>
      </c>
      <c r="K74" s="31">
        <f>IF('Pax Tick'!K72=0, "", 'Pax Tick'!K72)</f>
        <v>5</v>
      </c>
      <c r="L74" s="31" t="str">
        <f>IF(Input!N73&gt;300,"01",IF(Input!N73&gt;0,"00",IF(Input!P73&gt;80000,"01",IF(Input!P73&gt;0,"00", ""))))</f>
        <v>00</v>
      </c>
      <c r="M74" s="106" t="str">
        <f>Speed!E72</f>
        <v>71</v>
      </c>
      <c r="N74" s="31" t="str">
        <f>IF(Input!C73="C","-",IF(AND(Input!C73="P",Input!N73=0),"",IF(Input!C73="P",Input!N73,IF(Input!C73=0,""))))</f>
        <v>-</v>
      </c>
      <c r="O74" s="31">
        <f>IF(AND(Input!C73="P",Input!O73=0),"",IF(Input!C73="P",Input!O73,IF(Input!C73="C",'Pax Tick'!S72,"")))</f>
        <v>144</v>
      </c>
      <c r="P74" s="31">
        <f>MROUND(Input!T73/3, 5)</f>
        <v>845</v>
      </c>
      <c r="Q74" s="31">
        <f>MROUND(Input!T73/2, 5)</f>
        <v>1265</v>
      </c>
      <c r="R74" s="31" t="str">
        <f>IF(HEX2DEC(Speed!L72)=0, "", Speed!L72)</f>
        <v>1F</v>
      </c>
      <c r="S74" s="31" t="str">
        <f>IF(HEX2DEC(Speed!S72)=0, "", Speed!S72)</f>
        <v>33</v>
      </c>
      <c r="T74" s="31" t="str">
        <f>IF(HEX2DEC(Speed!E72)=0, "", Speed!E72)</f>
        <v>71</v>
      </c>
      <c r="U74" s="31" t="str">
        <f>IF(HEX2DEC(Speed!Z72)=0, "", Speed!Z72)</f>
        <v>3A</v>
      </c>
      <c r="V74" s="31" t="str">
        <f>IF(HEX2DEC(Speed!AG72)=0, "", Speed!AG72)</f>
        <v>1F</v>
      </c>
      <c r="W74" s="31">
        <f>IF(Running!U72=0, "",Running!U72+32768)</f>
        <v>32832</v>
      </c>
      <c r="X74" s="31">
        <f>IF(Running!K72=0, "",Running!K72+32768)</f>
        <v>32825</v>
      </c>
      <c r="Y74" s="31">
        <f>IF(Running!AB72=0, "",Running!AB72+32768)</f>
        <v>32826</v>
      </c>
      <c r="Z74" s="31">
        <f>IF(Running!AI72=0, "",Running!AI72+32768)</f>
        <v>32829</v>
      </c>
      <c r="AA74" s="31">
        <f>IF(Running!AP72=0, "",Running!AP72+32768)</f>
        <v>32802</v>
      </c>
      <c r="AB74" s="31">
        <f>IF(Running!AU72=0, "",Running!AU72+32768)</f>
        <v>32792</v>
      </c>
      <c r="AC74" s="31">
        <f>IF(Purchase!F72=0, "",Purchase!F72+32768)</f>
        <v>32813</v>
      </c>
      <c r="AD74" s="31">
        <f>IF(Running!I72=0, "",Running!I72+32768)</f>
        <v>32825</v>
      </c>
      <c r="AE74" s="106"/>
      <c r="AF74" s="53"/>
    </row>
    <row r="75" spans="1:32" x14ac:dyDescent="0.25">
      <c r="A75" s="49" t="s">
        <v>103</v>
      </c>
      <c r="B75" s="40" t="str">
        <f>IF(Running!H73="Incorrect Bx please specify C or P",  "Error (Running)", "")</f>
        <v/>
      </c>
      <c r="C75" s="57" t="s">
        <v>247</v>
      </c>
      <c r="D75" s="57"/>
      <c r="E75" s="57" t="s">
        <v>247</v>
      </c>
      <c r="F75" s="57" t="s">
        <v>247</v>
      </c>
      <c r="H75" s="57">
        <f>IF(Input!D74=0, "", Input!D74)</f>
        <v>1985</v>
      </c>
      <c r="I75" s="57" t="str">
        <f>IF(Input!G74=0, "", DEC2HEX(Input!G74, 2))</f>
        <v>1E</v>
      </c>
      <c r="J75" s="57" t="str">
        <f>IF(Input!F74=0, "", DEC2HEX(Input!F74, 2))</f>
        <v>10</v>
      </c>
      <c r="K75" s="31">
        <f>IF('Pax Tick'!K73=0, "", 'Pax Tick'!K73)</f>
        <v>23</v>
      </c>
      <c r="L75" s="31" t="str">
        <f>IF(Input!N74&gt;300,"01",IF(Input!N74&gt;0,"00",IF(Input!P74&gt;80000,"01",IF(Input!P74&gt;0,"00", ""))))</f>
        <v>00</v>
      </c>
      <c r="M75" s="106" t="str">
        <f>Speed!E73</f>
        <v>72</v>
      </c>
      <c r="N75" s="31">
        <f>IF(Input!C74="C","-",IF(AND(Input!C74="P",Input!N74=0),"",IF(Input!C74="P",Input!N74,IF(Input!C74=0,""))))</f>
        <v>146</v>
      </c>
      <c r="O75" s="31">
        <f>IF(AND(Input!C74="P",Input!O74=0),"",IF(Input!C74="P",Input!O74,IF(Input!C74="C",'Pax Tick'!S73,"")))</f>
        <v>15</v>
      </c>
      <c r="P75" s="31">
        <f>MROUND(Input!T74/3, 5)</f>
        <v>755</v>
      </c>
      <c r="Q75" s="31">
        <f>MROUND(Input!T74/2, 5)</f>
        <v>1135</v>
      </c>
      <c r="R75" s="31" t="str">
        <f>IF(HEX2DEC(Speed!L73)=0, "", Speed!L73)</f>
        <v>1F</v>
      </c>
      <c r="S75" s="31" t="str">
        <f>IF(HEX2DEC(Speed!S73)=0, "", Speed!S73)</f>
        <v>33</v>
      </c>
      <c r="T75" s="31" t="str">
        <f>IF(HEX2DEC(Speed!E73)=0, "", Speed!E73)</f>
        <v>72</v>
      </c>
      <c r="U75" s="31" t="str">
        <f>IF(HEX2DEC(Speed!Z73)=0, "", Speed!Z73)</f>
        <v>3A</v>
      </c>
      <c r="V75" s="31" t="str">
        <f>IF(HEX2DEC(Speed!AG73)=0, "", Speed!AG73)</f>
        <v>20</v>
      </c>
      <c r="W75" s="31">
        <f>IF(Running!U73=0, "",Running!U73+32768)</f>
        <v>32853</v>
      </c>
      <c r="X75" s="31">
        <f>IF(Running!K73=0, "",Running!K73+32768)</f>
        <v>32844</v>
      </c>
      <c r="Y75" s="31">
        <f>IF(Running!AB73=0, "",Running!AB73+32768)</f>
        <v>32846</v>
      </c>
      <c r="Z75" s="31">
        <f>IF(Running!AI73=0, "",Running!AI73+32768)</f>
        <v>32849</v>
      </c>
      <c r="AA75" s="31">
        <f>IF(Running!AP73=0, "",Running!AP73+32768)</f>
        <v>32815</v>
      </c>
      <c r="AB75" s="31">
        <f>IF(Running!AU73=0, "",Running!AU73+32768)</f>
        <v>32805</v>
      </c>
      <c r="AC75" s="31">
        <f>IF(Purchase!F73=0, "",Purchase!F73+32768)</f>
        <v>32817</v>
      </c>
      <c r="AD75" s="31">
        <f>IF(Running!I73=0, "",Running!I73+32768)</f>
        <v>32844</v>
      </c>
      <c r="AE75" s="106"/>
      <c r="AF75" s="53"/>
    </row>
    <row r="76" spans="1:32" x14ac:dyDescent="0.25">
      <c r="A76" s="49" t="s">
        <v>104</v>
      </c>
      <c r="B76" s="40" t="str">
        <f>IF(Running!H74="Incorrect Bx please specify C or P",  "Error (Running)", "")</f>
        <v/>
      </c>
      <c r="C76" s="57" t="s">
        <v>247</v>
      </c>
      <c r="D76" s="57"/>
      <c r="E76" s="57" t="s">
        <v>247</v>
      </c>
      <c r="F76" s="57" t="s">
        <v>247</v>
      </c>
      <c r="H76" s="57">
        <f>IF(Input!D75=0, "", Input!D75)</f>
        <v>1990</v>
      </c>
      <c r="I76" s="57" t="str">
        <f>IF(Input!G75=0, "", DEC2HEX(Input!G75, 2))</f>
        <v>1E</v>
      </c>
      <c r="J76" s="57" t="str">
        <f>IF(Input!F75=0, "", DEC2HEX(Input!F75, 2))</f>
        <v>0A</v>
      </c>
      <c r="K76" s="31">
        <f>IF('Pax Tick'!K74=0, "", 'Pax Tick'!K74)</f>
        <v>19</v>
      </c>
      <c r="L76" s="31" t="str">
        <f>IF(Input!N75&gt;300,"01",IF(Input!N75&gt;0,"00",IF(Input!P75&gt;80000,"01",IF(Input!P75&gt;0,"00", ""))))</f>
        <v>00</v>
      </c>
      <c r="M76" s="106" t="str">
        <f>Speed!E74</f>
        <v>77</v>
      </c>
      <c r="N76" s="31">
        <f>IF(Input!C75="C","-",IF(AND(Input!C75="P",Input!N75=0),"",IF(Input!C75="P",Input!N75,IF(Input!C75=0,""))))</f>
        <v>108</v>
      </c>
      <c r="O76" s="31">
        <f>IF(AND(Input!C75="P",Input!O75=0),"",IF(Input!C75="P",Input!O75,IF(Input!C75="C",'Pax Tick'!S74,"")))</f>
        <v>11</v>
      </c>
      <c r="P76" s="31">
        <f>MROUND(Input!T75/3, 5)</f>
        <v>800</v>
      </c>
      <c r="Q76" s="31">
        <f>MROUND(Input!T75/2, 5)</f>
        <v>1200</v>
      </c>
      <c r="R76" s="31" t="str">
        <f>IF(HEX2DEC(Speed!L74)=0, "", Speed!L74)</f>
        <v>1F</v>
      </c>
      <c r="S76" s="31" t="str">
        <f>IF(HEX2DEC(Speed!S74)=0, "", Speed!S74)</f>
        <v>33</v>
      </c>
      <c r="T76" s="31" t="str">
        <f>IF(HEX2DEC(Speed!E74)=0, "", Speed!E74)</f>
        <v>77</v>
      </c>
      <c r="U76" s="31" t="str">
        <f>IF(HEX2DEC(Speed!Z74)=0, "", Speed!Z74)</f>
        <v>3A</v>
      </c>
      <c r="V76" s="31" t="str">
        <f>IF(HEX2DEC(Speed!AG74)=0, "", Speed!AG74)</f>
        <v>1D</v>
      </c>
      <c r="W76" s="31">
        <f>IF(Running!U74=0, "",Running!U74+32768)</f>
        <v>32851</v>
      </c>
      <c r="X76" s="31">
        <f>IF(Running!K74=0, "",Running!K74+32768)</f>
        <v>32843</v>
      </c>
      <c r="Y76" s="31">
        <f>IF(Running!AB74=0, "",Running!AB74+32768)</f>
        <v>32845</v>
      </c>
      <c r="Z76" s="31">
        <f>IF(Running!AI74=0, "",Running!AI74+32768)</f>
        <v>32848</v>
      </c>
      <c r="AA76" s="31">
        <f>IF(Running!AP74=0, "",Running!AP74+32768)</f>
        <v>32815</v>
      </c>
      <c r="AB76" s="31">
        <f>IF(Running!AU74=0, "",Running!AU74+32768)</f>
        <v>32806</v>
      </c>
      <c r="AC76" s="31">
        <f>IF(Purchase!F74=0, "",Purchase!F74+32768)</f>
        <v>32821</v>
      </c>
      <c r="AD76" s="31">
        <f>IF(Running!I74=0, "",Running!I74+32768)</f>
        <v>32843</v>
      </c>
      <c r="AE76" s="106"/>
      <c r="AF76" s="53"/>
    </row>
    <row r="77" spans="1:32" x14ac:dyDescent="0.25">
      <c r="A77" s="49" t="s">
        <v>105</v>
      </c>
      <c r="B77" s="40" t="str">
        <f>IF(Running!H75="Incorrect Bx please specify C or P",  "Error (Running)", "")</f>
        <v/>
      </c>
      <c r="C77" s="57" t="s">
        <v>247</v>
      </c>
      <c r="D77" s="57"/>
      <c r="E77" s="57" t="s">
        <v>247</v>
      </c>
      <c r="F77" s="57" t="s">
        <v>247</v>
      </c>
      <c r="H77" s="57">
        <f>IF(Input!D76=0, "", Input!D76)</f>
        <v>1999</v>
      </c>
      <c r="I77" s="57" t="str">
        <f>IF(Input!G76=0, "", DEC2HEX(Input!G76, 2))</f>
        <v>1E</v>
      </c>
      <c r="J77" s="57" t="str">
        <f>IF(Input!F76=0, "", DEC2HEX(Input!F76, 2))</f>
        <v>FF</v>
      </c>
      <c r="K77" s="31">
        <f>IF('Pax Tick'!K75=0, "", 'Pax Tick'!K75)</f>
        <v>19</v>
      </c>
      <c r="L77" s="31" t="str">
        <f>IF(Input!N76&gt;300,"01",IF(Input!N76&gt;0,"00",IF(Input!P76&gt;80000,"01",IF(Input!P76&gt;0,"00", ""))))</f>
        <v>00</v>
      </c>
      <c r="M77" s="106" t="str">
        <f>Speed!E75</f>
        <v>77</v>
      </c>
      <c r="N77" s="31">
        <f>IF(Input!C76="C","-",IF(AND(Input!C76="P",Input!N76=0),"",IF(Input!C76="P",Input!N76,IF(Input!C76=0,""))))</f>
        <v>108</v>
      </c>
      <c r="O77" s="31">
        <f>IF(AND(Input!C76="P",Input!O76=0),"",IF(Input!C76="P",Input!O76,IF(Input!C76="C",'Pax Tick'!S75,"")))</f>
        <v>11</v>
      </c>
      <c r="P77" s="31">
        <f>MROUND(Input!T76/3, 5)</f>
        <v>1015</v>
      </c>
      <c r="Q77" s="31">
        <f>MROUND(Input!T76/2, 5)</f>
        <v>1525</v>
      </c>
      <c r="R77" s="31" t="str">
        <f>IF(HEX2DEC(Speed!L75)=0, "", Speed!L75)</f>
        <v>1F</v>
      </c>
      <c r="S77" s="31" t="str">
        <f>IF(HEX2DEC(Speed!S75)=0, "", Speed!S75)</f>
        <v>33</v>
      </c>
      <c r="T77" s="31" t="str">
        <f>IF(HEX2DEC(Speed!E75)=0, "", Speed!E75)</f>
        <v>77</v>
      </c>
      <c r="U77" s="31" t="str">
        <f>IF(HEX2DEC(Speed!Z75)=0, "", Speed!Z75)</f>
        <v>3A</v>
      </c>
      <c r="V77" s="31" t="str">
        <f>IF(HEX2DEC(Speed!AG75)=0, "", Speed!AG75)</f>
        <v>1D</v>
      </c>
      <c r="W77" s="31">
        <f>IF(Running!U75=0, "",Running!U75+32768)</f>
        <v>32845</v>
      </c>
      <c r="X77" s="31">
        <f>IF(Running!K75=0, "",Running!K75+32768)</f>
        <v>32838</v>
      </c>
      <c r="Y77" s="31">
        <f>IF(Running!AB75=0, "",Running!AB75+32768)</f>
        <v>32839</v>
      </c>
      <c r="Z77" s="31">
        <f>IF(Running!AI75=0, "",Running!AI75+32768)</f>
        <v>32842</v>
      </c>
      <c r="AA77" s="31">
        <f>IF(Running!AP75=0, "",Running!AP75+32768)</f>
        <v>32813</v>
      </c>
      <c r="AB77" s="31">
        <f>IF(Running!AU75=0, "",Running!AU75+32768)</f>
        <v>32805</v>
      </c>
      <c r="AC77" s="31">
        <f>IF(Purchase!F75=0, "",Purchase!F75+32768)</f>
        <v>32821</v>
      </c>
      <c r="AD77" s="31">
        <f>IF(Running!I75=0, "",Running!I75+32768)</f>
        <v>32838</v>
      </c>
      <c r="AE77" s="106"/>
      <c r="AF77" s="53"/>
    </row>
    <row r="78" spans="1:32" x14ac:dyDescent="0.25">
      <c r="A78" s="49" t="s">
        <v>106</v>
      </c>
      <c r="B78" s="40" t="str">
        <f>IF(Running!H76="Incorrect Bx please specify C or P",  "Error (Running)", "")</f>
        <v/>
      </c>
      <c r="C78" s="57" t="s">
        <v>247</v>
      </c>
      <c r="D78" s="57"/>
      <c r="E78" s="57" t="s">
        <v>247</v>
      </c>
      <c r="F78" s="57" t="s">
        <v>247</v>
      </c>
      <c r="H78" s="57">
        <f>IF(Input!D77=0, "", Input!D77)</f>
        <v>1998</v>
      </c>
      <c r="I78" s="57" t="str">
        <f>IF(Input!G77=0, "", DEC2HEX(Input!G77, 2))</f>
        <v>1E</v>
      </c>
      <c r="J78" s="57" t="str">
        <f>IF(Input!F77=0, "", DEC2HEX(Input!F77, 2))</f>
        <v>FF</v>
      </c>
      <c r="K78" s="31">
        <f>IF('Pax Tick'!K76=0, "", 'Pax Tick'!K76)</f>
        <v>18</v>
      </c>
      <c r="L78" s="31" t="str">
        <f>IF(Input!N77&gt;300,"01",IF(Input!N77&gt;0,"00",IF(Input!P77&gt;80000,"01",IF(Input!P77&gt;0,"00", ""))))</f>
        <v>00</v>
      </c>
      <c r="M78" s="106" t="str">
        <f>Speed!E76</f>
        <v>79</v>
      </c>
      <c r="N78" s="31">
        <f>IF(Input!C77="C","-",IF(AND(Input!C77="P",Input!N77=0),"",IF(Input!C77="P",Input!N77,IF(Input!C77=0,""))))</f>
        <v>128</v>
      </c>
      <c r="O78" s="31">
        <f>IF(AND(Input!C77="P",Input!O77=0),"",IF(Input!C77="P",Input!O77,IF(Input!C77="C",'Pax Tick'!S76,"")))</f>
        <v>13</v>
      </c>
      <c r="P78" s="31">
        <f>MROUND(Input!T77/3, 5)</f>
        <v>1120</v>
      </c>
      <c r="Q78" s="31">
        <f>MROUND(Input!T77/2, 5)</f>
        <v>1685</v>
      </c>
      <c r="R78" s="31" t="str">
        <f>IF(HEX2DEC(Speed!L76)=0, "", Speed!L76)</f>
        <v>1F</v>
      </c>
      <c r="S78" s="31" t="str">
        <f>IF(HEX2DEC(Speed!S76)=0, "", Speed!S76)</f>
        <v>33</v>
      </c>
      <c r="T78" s="31" t="str">
        <f>IF(HEX2DEC(Speed!E76)=0, "", Speed!E76)</f>
        <v>79</v>
      </c>
      <c r="U78" s="31" t="str">
        <f>IF(HEX2DEC(Speed!Z76)=0, "", Speed!Z76)</f>
        <v>3A</v>
      </c>
      <c r="V78" s="31" t="str">
        <f>IF(HEX2DEC(Speed!AG76)=0, "", Speed!AG76)</f>
        <v>1E</v>
      </c>
      <c r="W78" s="31">
        <f>IF(Running!U76=0, "",Running!U76+32768)</f>
        <v>32843</v>
      </c>
      <c r="X78" s="31">
        <f>IF(Running!K76=0, "",Running!K76+32768)</f>
        <v>32837</v>
      </c>
      <c r="Y78" s="31">
        <f>IF(Running!AB76=0, "",Running!AB76+32768)</f>
        <v>32838</v>
      </c>
      <c r="Z78" s="31">
        <f>IF(Running!AI76=0, "",Running!AI76+32768)</f>
        <v>32840</v>
      </c>
      <c r="AA78" s="31">
        <f>IF(Running!AP76=0, "",Running!AP76+32768)</f>
        <v>32814</v>
      </c>
      <c r="AB78" s="31">
        <f>IF(Running!AU76=0, "",Running!AU76+32768)</f>
        <v>32806</v>
      </c>
      <c r="AC78" s="31">
        <f>IF(Purchase!F76=0, "",Purchase!F76+32768)</f>
        <v>32832</v>
      </c>
      <c r="AD78" s="31">
        <f>IF(Running!I76=0, "",Running!I76+32768)</f>
        <v>32837</v>
      </c>
      <c r="AE78" s="106"/>
      <c r="AF78" s="53"/>
    </row>
    <row r="79" spans="1:32" x14ac:dyDescent="0.25">
      <c r="A79" s="49" t="s">
        <v>107</v>
      </c>
      <c r="B79" s="40" t="str">
        <f>IF(Running!H77="Incorrect Bx please specify C or P",  "Error (Running)", "")</f>
        <v/>
      </c>
      <c r="C79" s="57" t="s">
        <v>247</v>
      </c>
      <c r="D79" s="57"/>
      <c r="E79" s="57" t="s">
        <v>247</v>
      </c>
      <c r="F79" s="57" t="s">
        <v>247</v>
      </c>
      <c r="H79" s="57">
        <f>IF(Input!D78=0, "", Input!D78)</f>
        <v>1998</v>
      </c>
      <c r="I79" s="57" t="str">
        <f>IF(Input!G78=0, "", DEC2HEX(Input!G78, 2))</f>
        <v>1E</v>
      </c>
      <c r="J79" s="57" t="str">
        <f>IF(Input!F78=0, "", DEC2HEX(Input!F78, 2))</f>
        <v>FF</v>
      </c>
      <c r="K79" s="31">
        <f>IF('Pax Tick'!K77=0, "", 'Pax Tick'!K77)</f>
        <v>22</v>
      </c>
      <c r="L79" s="31" t="str">
        <f>IF(Input!N78&gt;300,"01",IF(Input!N78&gt;0,"00",IF(Input!P78&gt;80000,"01",IF(Input!P78&gt;0,"00", ""))))</f>
        <v>00</v>
      </c>
      <c r="M79" s="106" t="str">
        <f>Speed!E77</f>
        <v>79</v>
      </c>
      <c r="N79" s="31">
        <f>IF(Input!C78="C","-",IF(AND(Input!C78="P",Input!N78=0),"",IF(Input!C78="P",Input!N78,IF(Input!C78=0,""))))</f>
        <v>160</v>
      </c>
      <c r="O79" s="31">
        <f>IF(AND(Input!C78="P",Input!O78=0),"",IF(Input!C78="P",Input!O78,IF(Input!C78="C",'Pax Tick'!S77,"")))</f>
        <v>16</v>
      </c>
      <c r="P79" s="31">
        <f>MROUND(Input!T78/3, 5)</f>
        <v>1020</v>
      </c>
      <c r="Q79" s="31">
        <f>MROUND(Input!T78/2, 5)</f>
        <v>1530</v>
      </c>
      <c r="R79" s="31" t="str">
        <f>IF(HEX2DEC(Speed!L77)=0, "", Speed!L77)</f>
        <v>1F</v>
      </c>
      <c r="S79" s="31" t="str">
        <f>IF(HEX2DEC(Speed!S77)=0, "", Speed!S77)</f>
        <v>33</v>
      </c>
      <c r="T79" s="31" t="str">
        <f>IF(HEX2DEC(Speed!E77)=0, "", Speed!E77)</f>
        <v>79</v>
      </c>
      <c r="U79" s="31" t="str">
        <f>IF(HEX2DEC(Speed!Z77)=0, "", Speed!Z77)</f>
        <v>3A</v>
      </c>
      <c r="V79" s="31" t="str">
        <f>IF(HEX2DEC(Speed!AG77)=0, "", Speed!AG77)</f>
        <v>20</v>
      </c>
      <c r="W79" s="31">
        <f>IF(Running!U77=0, "",Running!U77+32768)</f>
        <v>32849</v>
      </c>
      <c r="X79" s="31">
        <f>IF(Running!K77=0, "",Running!K77+32768)</f>
        <v>32842</v>
      </c>
      <c r="Y79" s="31">
        <f>IF(Running!AB77=0, "",Running!AB77+32768)</f>
        <v>32844</v>
      </c>
      <c r="Z79" s="31">
        <f>IF(Running!AI77=0, "",Running!AI77+32768)</f>
        <v>32846</v>
      </c>
      <c r="AA79" s="31">
        <f>IF(Running!AP77=0, "",Running!AP77+32768)</f>
        <v>32817</v>
      </c>
      <c r="AB79" s="31">
        <f>IF(Running!AU77=0, "",Running!AU77+32768)</f>
        <v>32808</v>
      </c>
      <c r="AC79" s="31">
        <f>IF(Purchase!F77=0, "",Purchase!F77+32768)</f>
        <v>32842</v>
      </c>
      <c r="AD79" s="31">
        <f>IF(Running!I77=0, "",Running!I77+32768)</f>
        <v>32842</v>
      </c>
      <c r="AE79" s="106"/>
      <c r="AF79" s="53"/>
    </row>
    <row r="80" spans="1:32" x14ac:dyDescent="0.25">
      <c r="A80" s="49" t="s">
        <v>108</v>
      </c>
      <c r="B80" s="40" t="str">
        <f>IF(Running!H78="Incorrect Bx please specify C or P",  "Error (Running)", "")</f>
        <v/>
      </c>
      <c r="C80" s="57" t="s">
        <v>247</v>
      </c>
      <c r="D80" s="57"/>
      <c r="E80" s="57" t="s">
        <v>247</v>
      </c>
      <c r="F80" s="57" t="s">
        <v>247</v>
      </c>
      <c r="H80" s="57">
        <f>IF(Input!D79=0, "", Input!D79)</f>
        <v>2001</v>
      </c>
      <c r="I80" s="57" t="str">
        <f>IF(Input!G79=0, "", DEC2HEX(Input!G79, 2))</f>
        <v>1E</v>
      </c>
      <c r="J80" s="57" t="str">
        <f>IF(Input!F79=0, "", DEC2HEX(Input!F79, 2))</f>
        <v>FF</v>
      </c>
      <c r="K80" s="31">
        <f>IF('Pax Tick'!K78=0, "", 'Pax Tick'!K78)</f>
        <v>22</v>
      </c>
      <c r="L80" s="31" t="str">
        <f>IF(Input!N79&gt;300,"01",IF(Input!N79&gt;0,"00",IF(Input!P79&gt;80000,"01",IF(Input!P79&gt;0,"00", ""))))</f>
        <v>00</v>
      </c>
      <c r="M80" s="106" t="str">
        <f>Speed!E78</f>
        <v>79</v>
      </c>
      <c r="N80" s="31">
        <f>IF(Input!C79="C","-",IF(AND(Input!C79="P",Input!N79=0),"",IF(Input!C79="P",Input!N79,IF(Input!C79=0,""))))</f>
        <v>180</v>
      </c>
      <c r="O80" s="31">
        <f>IF(AND(Input!C79="P",Input!O79=0),"",IF(Input!C79="P",Input!O79,IF(Input!C79="C",'Pax Tick'!S78,"")))</f>
        <v>18</v>
      </c>
      <c r="P80" s="31">
        <f>MROUND(Input!T79/3, 5)</f>
        <v>685</v>
      </c>
      <c r="Q80" s="31">
        <f>MROUND(Input!T79/2, 5)</f>
        <v>1030</v>
      </c>
      <c r="R80" s="31" t="str">
        <f>IF(HEX2DEC(Speed!L78)=0, "", Speed!L78)</f>
        <v>1F</v>
      </c>
      <c r="S80" s="31" t="str">
        <f>IF(HEX2DEC(Speed!S78)=0, "", Speed!S78)</f>
        <v>33</v>
      </c>
      <c r="T80" s="31" t="str">
        <f>IF(HEX2DEC(Speed!E78)=0, "", Speed!E78)</f>
        <v>79</v>
      </c>
      <c r="U80" s="31" t="str">
        <f>IF(HEX2DEC(Speed!Z78)=0, "", Speed!Z78)</f>
        <v>3A</v>
      </c>
      <c r="V80" s="31" t="str">
        <f>IF(HEX2DEC(Speed!AG78)=0, "", Speed!AG78)</f>
        <v>20</v>
      </c>
      <c r="W80" s="31">
        <f>IF(Running!U78=0, "",Running!U78+32768)</f>
        <v>32868</v>
      </c>
      <c r="X80" s="31">
        <f>IF(Running!K78=0, "",Running!K78+32768)</f>
        <v>32858</v>
      </c>
      <c r="Y80" s="31">
        <f>IF(Running!AB78=0, "",Running!AB78+32768)</f>
        <v>32860</v>
      </c>
      <c r="Z80" s="31">
        <f>IF(Running!AI78=0, "",Running!AI78+32768)</f>
        <v>32864</v>
      </c>
      <c r="AA80" s="31">
        <f>IF(Running!AP78=0, "",Running!AP78+32768)</f>
        <v>32822</v>
      </c>
      <c r="AB80" s="31">
        <f>IF(Running!AU78=0, "",Running!AU78+32768)</f>
        <v>32809</v>
      </c>
      <c r="AC80" s="31">
        <f>IF(Purchase!F78=0, "",Purchase!F78+32768)</f>
        <v>32845</v>
      </c>
      <c r="AD80" s="31">
        <f>IF(Running!I78=0, "",Running!I78+32768)</f>
        <v>32858</v>
      </c>
      <c r="AE80" s="106"/>
      <c r="AF80" s="53"/>
    </row>
    <row r="81" spans="1:32" x14ac:dyDescent="0.25">
      <c r="A81" s="49" t="s">
        <v>109</v>
      </c>
      <c r="B81" s="40" t="str">
        <f>IF(Running!H79="Incorrect Bx please specify C or P",  "Error (Running)", "")</f>
        <v/>
      </c>
      <c r="C81" s="57" t="s">
        <v>247</v>
      </c>
      <c r="D81" s="57"/>
      <c r="E81" s="57" t="s">
        <v>247</v>
      </c>
      <c r="F81" s="57" t="s">
        <v>247</v>
      </c>
      <c r="H81" s="57">
        <f>IF(Input!D80=0, "", Input!D80)</f>
        <v>2007</v>
      </c>
      <c r="I81" s="57" t="str">
        <f>IF(Input!G80=0, "", DEC2HEX(Input!G80, 2))</f>
        <v>1E</v>
      </c>
      <c r="J81" s="57" t="str">
        <f>IF(Input!F80=0, "", DEC2HEX(Input!F80, 2))</f>
        <v>FF</v>
      </c>
      <c r="K81" s="31">
        <f>IF('Pax Tick'!K79=0, "", 'Pax Tick'!K79)</f>
        <v>22</v>
      </c>
      <c r="L81" s="31" t="str">
        <f>IF(Input!N80&gt;300,"01",IF(Input!N80&gt;0,"00",IF(Input!P80&gt;80000,"01",IF(Input!P80&gt;0,"00", ""))))</f>
        <v>00</v>
      </c>
      <c r="M81" s="106" t="str">
        <f>Speed!E79</f>
        <v>79</v>
      </c>
      <c r="N81" s="31">
        <f>IF(Input!C80="C","-",IF(AND(Input!C80="P",Input!N80=0),"",IF(Input!C80="P",Input!N80,IF(Input!C80=0,""))))</f>
        <v>180</v>
      </c>
      <c r="O81" s="31">
        <f>IF(AND(Input!C80="P",Input!O80=0),"",IF(Input!C80="P",Input!O80,IF(Input!C80="C",'Pax Tick'!S79,"")))</f>
        <v>18</v>
      </c>
      <c r="P81" s="31">
        <f>MROUND(Input!T80/3, 5)</f>
        <v>900</v>
      </c>
      <c r="Q81" s="31">
        <f>MROUND(Input!T80/2, 5)</f>
        <v>1350</v>
      </c>
      <c r="R81" s="31" t="str">
        <f>IF(HEX2DEC(Speed!L79)=0, "", Speed!L79)</f>
        <v>1F</v>
      </c>
      <c r="S81" s="31" t="str">
        <f>IF(HEX2DEC(Speed!S79)=0, "", Speed!S79)</f>
        <v>33</v>
      </c>
      <c r="T81" s="31" t="str">
        <f>IF(HEX2DEC(Speed!E79)=0, "", Speed!E79)</f>
        <v>79</v>
      </c>
      <c r="U81" s="31" t="str">
        <f>IF(HEX2DEC(Speed!Z79)=0, "", Speed!Z79)</f>
        <v>3A</v>
      </c>
      <c r="V81" s="31" t="str">
        <f>IF(HEX2DEC(Speed!AG79)=0, "", Speed!AG79)</f>
        <v>20</v>
      </c>
      <c r="W81" s="31">
        <f>IF(Running!U79=0, "",Running!U79+32768)</f>
        <v>32861</v>
      </c>
      <c r="X81" s="31">
        <f>IF(Running!K79=0, "",Running!K79+32768)</f>
        <v>32852</v>
      </c>
      <c r="Y81" s="31">
        <f>IF(Running!AB79=0, "",Running!AB79+32768)</f>
        <v>32854</v>
      </c>
      <c r="Z81" s="31">
        <f>IF(Running!AI79=0, "",Running!AI79+32768)</f>
        <v>32858</v>
      </c>
      <c r="AA81" s="31">
        <f>IF(Running!AP79=0, "",Running!AP79+32768)</f>
        <v>32821</v>
      </c>
      <c r="AB81" s="31">
        <f>IF(Running!AU79=0, "",Running!AU79+32768)</f>
        <v>32809</v>
      </c>
      <c r="AC81" s="31">
        <f>IF(Purchase!F79=0, "",Purchase!F79+32768)</f>
        <v>32848</v>
      </c>
      <c r="AD81" s="31">
        <f>IF(Running!I79=0, "",Running!I79+32768)</f>
        <v>32852</v>
      </c>
      <c r="AE81" s="106"/>
      <c r="AF81" s="53"/>
    </row>
    <row r="82" spans="1:32" x14ac:dyDescent="0.25">
      <c r="A82" s="49" t="s">
        <v>110</v>
      </c>
      <c r="B82" s="40"/>
      <c r="C82" s="57"/>
      <c r="D82" s="57"/>
      <c r="E82" s="57"/>
      <c r="F82" s="57"/>
      <c r="H82" s="57">
        <f>IF(Input!D81=0, "", Input!D81)</f>
        <v>2017</v>
      </c>
      <c r="I82" s="57" t="str">
        <f>IF(Input!G81=0, "", DEC2HEX(Input!G81, 2))</f>
        <v>1E</v>
      </c>
      <c r="J82" s="57" t="str">
        <f>IF(Input!F81=0, "", DEC2HEX(Input!F81, 2))</f>
        <v>FF</v>
      </c>
      <c r="K82" s="31">
        <f>IF('Pax Tick'!K81=0, "", 'Pax Tick'!K81)</f>
        <v>41</v>
      </c>
      <c r="L82" s="31" t="str">
        <f>IF(Input!N81&gt;300,"01",IF(Input!N81&gt;0,"00",IF(Input!P81&gt;80000,"01",IF(Input!P81&gt;0,"00", ""))))</f>
        <v>00</v>
      </c>
      <c r="M82" s="106" t="str">
        <f>Speed!E81</f>
        <v>7C</v>
      </c>
      <c r="N82" s="31">
        <f>IF(Input!C81="C","-",IF(AND(Input!C81="P",Input!N81=0),"",IF(Input!C81="P",Input!N81,IF(Input!C81=0,""))))</f>
        <v>162</v>
      </c>
      <c r="O82" s="31">
        <f>IF(AND(Input!C81="P",Input!O81=0),"",IF(Input!C81="P",Input!O81,IF(Input!C81="C",'Pax Tick'!S81,"")))</f>
        <v>16</v>
      </c>
      <c r="P82" s="31">
        <f>MROUND(Input!T81/3, 5)</f>
        <v>1205</v>
      </c>
      <c r="Q82" s="31">
        <f>MROUND(Input!T81/2, 5)</f>
        <v>1805</v>
      </c>
      <c r="R82" s="31" t="str">
        <f>IF(HEX2DEC(Speed!L81)=0, "", Speed!L81)</f>
        <v>24</v>
      </c>
      <c r="S82" s="31" t="str">
        <f>IF(HEX2DEC(Speed!S81)=0, "", Speed!S81)</f>
        <v>36</v>
      </c>
      <c r="T82" s="31" t="str">
        <f>IF(HEX2DEC(Speed!E81)=0, "", Speed!E81)</f>
        <v>7C</v>
      </c>
      <c r="U82" s="31" t="str">
        <f>IF(HEX2DEC(Speed!Z81)=0, "", Speed!Z81)</f>
        <v>37</v>
      </c>
      <c r="V82" s="31" t="str">
        <f>IF(HEX2DEC(Speed!AG81)=0, "", Speed!AG81)</f>
        <v>20</v>
      </c>
      <c r="W82" s="31">
        <f>IF(Running!U81=0, "",Running!U81+32768)</f>
        <v>33016</v>
      </c>
      <c r="X82" s="31">
        <f>IF(Running!K81=0, "",Running!K81+32768)</f>
        <v>32993</v>
      </c>
      <c r="Y82" s="31">
        <f>IF(Running!AB81=0, "",Running!AB81+32768)</f>
        <v>32997</v>
      </c>
      <c r="Z82" s="31">
        <f>IF(Running!AI81=0, "",Running!AI81+32768)</f>
        <v>33007</v>
      </c>
      <c r="AA82" s="31">
        <f>IF(Running!AP81=0, "",Running!AP81+32768)</f>
        <v>32906</v>
      </c>
      <c r="AB82" s="31">
        <f>IF(Running!AU81=0, "",Running!AU81+32768)</f>
        <v>32865</v>
      </c>
      <c r="AC82" s="31">
        <f>IF(Purchase!F81=0, "",Purchase!F81+32768)</f>
        <v>33033</v>
      </c>
      <c r="AD82" s="31">
        <f>IF(Running!I81=0, "",Running!I81+32768)</f>
        <v>32993</v>
      </c>
      <c r="AE82" s="106"/>
      <c r="AF82" s="53"/>
    </row>
    <row r="83" spans="1:32" x14ac:dyDescent="0.25">
      <c r="A83" s="49" t="s">
        <v>111</v>
      </c>
      <c r="B83" s="40" t="str">
        <f>IF(Running!H81="Incorrect Bx please specify C or P",  "Error (Running)", "")</f>
        <v/>
      </c>
      <c r="H83" s="57">
        <f>IF(Input!D82=0, "", Input!D82)</f>
        <v>1976</v>
      </c>
      <c r="I83" s="57" t="str">
        <f>IF(Input!G82=0, "", DEC2HEX(Input!G82, 2))</f>
        <v>1E</v>
      </c>
      <c r="J83" s="57" t="str">
        <f>IF(Input!F82=0, "", DEC2HEX(Input!F82, 2))</f>
        <v>0D</v>
      </c>
      <c r="K83" s="31">
        <f>IF('Pax Tick'!K81=0, "", 'Pax Tick'!K81)</f>
        <v>41</v>
      </c>
      <c r="L83" s="31" t="str">
        <f>IF(Input!N82&gt;300,"01",IF(Input!N82&gt;0,"00",IF(Input!P82&gt;80000,"01",IF(Input!P82&gt;0,"00", ""))))</f>
        <v>00</v>
      </c>
      <c r="M83" s="106" t="str">
        <f>Speed!E81</f>
        <v>7C</v>
      </c>
      <c r="N83" s="31">
        <f>IF(Input!C82="C","-",IF(AND(Input!C82="P",Input!N82=0),"",IF(Input!C82="P",Input!N82,IF(Input!C82=0,""))))</f>
        <v>233</v>
      </c>
      <c r="O83" s="31">
        <f>IF(AND(Input!C82="P",Input!O82=0),"",IF(Input!C82="P",Input!O82,IF(Input!C82="C",'Pax Tick'!S81,"")))</f>
        <v>23</v>
      </c>
      <c r="P83" s="31">
        <f>MROUND(Input!T82/3, 5)</f>
        <v>2215</v>
      </c>
      <c r="Q83" s="31">
        <f>MROUND(Input!T82/2, 5)</f>
        <v>3325</v>
      </c>
      <c r="R83" s="31" t="str">
        <f>IF(HEX2DEC(Speed!L81)=0, "", Speed!L81)</f>
        <v>24</v>
      </c>
      <c r="S83" s="31" t="str">
        <f>IF(HEX2DEC(Speed!S81)=0, "", Speed!S81)</f>
        <v>36</v>
      </c>
      <c r="T83" s="31" t="str">
        <f>IF(HEX2DEC(Speed!E81)=0, "", Speed!E81)</f>
        <v>7C</v>
      </c>
      <c r="U83" s="31" t="str">
        <f>IF(HEX2DEC(Speed!Z81)=0, "", Speed!Z81)</f>
        <v>37</v>
      </c>
      <c r="V83" s="31" t="str">
        <f>IF(HEX2DEC(Speed!AG81)=0, "", Speed!AG81)</f>
        <v>20</v>
      </c>
      <c r="W83" s="31">
        <f>IF(Running!U81=0, "",Running!U81+32768)</f>
        <v>33016</v>
      </c>
      <c r="X83" s="31">
        <f>IF(Running!K81=0, "",Running!K81+32768)</f>
        <v>32993</v>
      </c>
      <c r="Y83" s="31">
        <f>IF(Running!AB81=0, "",Running!AB81+32768)</f>
        <v>32997</v>
      </c>
      <c r="Z83" s="31">
        <f>IF(Running!AI81=0, "",Running!AI81+32768)</f>
        <v>33007</v>
      </c>
      <c r="AA83" s="31">
        <f>IF(Running!AP81=0, "",Running!AP81+32768)</f>
        <v>32906</v>
      </c>
      <c r="AB83" s="31">
        <f>IF(Running!AU81=0, "",Running!AU81+32768)</f>
        <v>32865</v>
      </c>
      <c r="AC83" s="31">
        <f>IF(Purchase!F81=0, "",Purchase!F81+32768)</f>
        <v>33033</v>
      </c>
      <c r="AD83" s="31">
        <f>IF(Running!I81=0, "",Running!I81+32768)</f>
        <v>32993</v>
      </c>
      <c r="AE83" s="106"/>
      <c r="AF83" s="53"/>
    </row>
    <row r="84" spans="1:32" x14ac:dyDescent="0.25">
      <c r="A84" s="49" t="s">
        <v>112</v>
      </c>
      <c r="B84" s="40" t="str">
        <f>IF(Running!H82="Incorrect Bx please specify C or P",  "Error (Running)", "")</f>
        <v/>
      </c>
      <c r="H84" s="57">
        <f>IF(Input!D83=0, "", Input!D83)</f>
        <v>1967</v>
      </c>
      <c r="I84" s="57" t="str">
        <f>IF(Input!G83=0, "", DEC2HEX(Input!G83, 2))</f>
        <v>1E</v>
      </c>
      <c r="J84" s="57" t="str">
        <f>IF(Input!F83=0, "", DEC2HEX(Input!F83, 2))</f>
        <v>13</v>
      </c>
      <c r="K84" s="31">
        <f>IF('Pax Tick'!K82=0, "", 'Pax Tick'!K82)</f>
        <v>53</v>
      </c>
      <c r="L84" s="31" t="str">
        <f>IF(Input!N83&gt;300,"01",IF(Input!N83&gt;0,"00",IF(Input!P83&gt;80000,"01",IF(Input!P83&gt;0,"00", ""))))</f>
        <v>01</v>
      </c>
      <c r="M84" s="106" t="str">
        <f>Speed!E82</f>
        <v>78</v>
      </c>
      <c r="N84" s="31">
        <f>IF(Input!C83="C","-",IF(AND(Input!C83="P",Input!N83=0),"",IF(Input!C83="P",Input!N83,IF(Input!C83=0,""))))</f>
        <v>366</v>
      </c>
      <c r="O84" s="31">
        <f>IF(AND(Input!C83="P",Input!O83=0),"",IF(Input!C83="P",Input!O83,IF(Input!C83="C",'Pax Tick'!S82,"")))</f>
        <v>37</v>
      </c>
      <c r="P84" s="31">
        <f>MROUND(Input!T83/3, 5)</f>
        <v>1665</v>
      </c>
      <c r="Q84" s="31">
        <f>MROUND(Input!T83/2, 5)</f>
        <v>2500</v>
      </c>
      <c r="R84" s="31" t="str">
        <f>IF(HEX2DEC(Speed!L82)=0, "", Speed!L82)</f>
        <v>22</v>
      </c>
      <c r="S84" s="31" t="str">
        <f>IF(HEX2DEC(Speed!S82)=0, "", Speed!S82)</f>
        <v>34</v>
      </c>
      <c r="T84" s="31" t="str">
        <f>IF(HEX2DEC(Speed!E82)=0, "", Speed!E82)</f>
        <v>78</v>
      </c>
      <c r="U84" s="31" t="str">
        <f>IF(HEX2DEC(Speed!Z82)=0, "", Speed!Z82)</f>
        <v>38</v>
      </c>
      <c r="V84" s="31" t="str">
        <f>IF(HEX2DEC(Speed!AG82)=0, "", Speed!AG82)</f>
        <v>21</v>
      </c>
      <c r="W84" s="31">
        <f>IF(Running!U82=0, "",Running!U82+32768)</f>
        <v>33079</v>
      </c>
      <c r="X84" s="31">
        <f>IF(Running!K82=0, "",Running!K82+32768)</f>
        <v>33049</v>
      </c>
      <c r="Y84" s="31">
        <f>IF(Running!AB82=0, "",Running!AB82+32768)</f>
        <v>33055</v>
      </c>
      <c r="Z84" s="31">
        <f>IF(Running!AI82=0, "",Running!AI82+32768)</f>
        <v>33067</v>
      </c>
      <c r="AA84" s="31">
        <f>IF(Running!AP82=0, "",Running!AP82+32768)</f>
        <v>32941</v>
      </c>
      <c r="AB84" s="31">
        <f>IF(Running!AU82=0, "",Running!AU82+32768)</f>
        <v>32894</v>
      </c>
      <c r="AC84" s="31">
        <f>IF(Purchase!F82=0, "",Purchase!F82+32768)</f>
        <v>33044</v>
      </c>
      <c r="AD84" s="31">
        <f>IF(Running!I82=0, "",Running!I82+32768)</f>
        <v>33049</v>
      </c>
      <c r="AE84" s="106"/>
      <c r="AF84" s="53"/>
    </row>
    <row r="85" spans="1:32" x14ac:dyDescent="0.25">
      <c r="A85" s="49" t="s">
        <v>113</v>
      </c>
      <c r="B85" s="40" t="str">
        <f>IF(Running!H83="Incorrect Bx please specify C or P",  "Error (Running)", "")</f>
        <v/>
      </c>
      <c r="H85" s="57">
        <f>IF(Input!D84=0, "", Input!D84)</f>
        <v>1986</v>
      </c>
      <c r="I85" s="57" t="str">
        <f>IF(Input!G84=0, "", DEC2HEX(Input!G84, 2))</f>
        <v>1E</v>
      </c>
      <c r="J85" s="57" t="str">
        <f>IF(Input!F84=0, "", DEC2HEX(Input!F84, 2))</f>
        <v>0C</v>
      </c>
      <c r="K85" s="31">
        <f>IF('Pax Tick'!K83=0, "", 'Pax Tick'!K83)</f>
        <v>53</v>
      </c>
      <c r="L85" s="31" t="str">
        <f>IF(Input!N84&gt;300,"01",IF(Input!N84&gt;0,"00",IF(Input!P84&gt;80000,"01",IF(Input!P84&gt;0,"00", ""))))</f>
        <v>01</v>
      </c>
      <c r="M85" s="106" t="str">
        <f>Speed!E83</f>
        <v>78</v>
      </c>
      <c r="N85" s="31">
        <f>IF(Input!C84="C","-",IF(AND(Input!C84="P",Input!N84=0),"",IF(Input!C84="P",Input!N84,IF(Input!C84=0,""))))</f>
        <v>386</v>
      </c>
      <c r="O85" s="31">
        <f>IF(AND(Input!C84="P",Input!O84=0),"",IF(Input!C84="P",Input!O84,IF(Input!C84="C",'Pax Tick'!S83,"")))</f>
        <v>39</v>
      </c>
      <c r="P85" s="31">
        <f>MROUND(Input!T84/3, 5)</f>
        <v>1615</v>
      </c>
      <c r="Q85" s="31">
        <f>MROUND(Input!T84/2, 5)</f>
        <v>2425</v>
      </c>
      <c r="R85" s="31" t="str">
        <f>IF(HEX2DEC(Speed!L83)=0, "", Speed!L83)</f>
        <v>23</v>
      </c>
      <c r="S85" s="31" t="str">
        <f>IF(HEX2DEC(Speed!S83)=0, "", Speed!S83)</f>
        <v>35</v>
      </c>
      <c r="T85" s="31" t="str">
        <f>IF(HEX2DEC(Speed!E83)=0, "", Speed!E83)</f>
        <v>78</v>
      </c>
      <c r="U85" s="31" t="str">
        <f>IF(HEX2DEC(Speed!Z83)=0, "", Speed!Z83)</f>
        <v>38</v>
      </c>
      <c r="V85" s="31" t="str">
        <f>IF(HEX2DEC(Speed!AG83)=0, "", Speed!AG83)</f>
        <v>21</v>
      </c>
      <c r="W85" s="31">
        <f>IF(Running!U83=0, "",Running!U83+32768)</f>
        <v>33084</v>
      </c>
      <c r="X85" s="31">
        <f>IF(Running!K83=0, "",Running!K83+32768)</f>
        <v>33053</v>
      </c>
      <c r="Y85" s="31">
        <f>IF(Running!AB83=0, "",Running!AB83+32768)</f>
        <v>33059</v>
      </c>
      <c r="Z85" s="31">
        <f>IF(Running!AI83=0, "",Running!AI83+32768)</f>
        <v>33071</v>
      </c>
      <c r="AA85" s="31">
        <f>IF(Running!AP83=0, "",Running!AP83+32768)</f>
        <v>32942</v>
      </c>
      <c r="AB85" s="31">
        <f>IF(Running!AU83=0, "",Running!AU83+32768)</f>
        <v>32894</v>
      </c>
      <c r="AC85" s="31">
        <f>IF(Purchase!F83=0, "",Purchase!F83+32768)</f>
        <v>33044</v>
      </c>
      <c r="AD85" s="31">
        <f>IF(Running!I83=0, "",Running!I83+32768)</f>
        <v>33053</v>
      </c>
      <c r="AE85" s="106"/>
      <c r="AF85" s="53"/>
    </row>
    <row r="86" spans="1:32" x14ac:dyDescent="0.25">
      <c r="A86" s="49" t="s">
        <v>114</v>
      </c>
      <c r="B86" s="40" t="str">
        <f>IF(Running!H84="Incorrect Bx please specify C or P",  "Error (Running)", "")</f>
        <v/>
      </c>
      <c r="H86" s="57">
        <f>IF(Input!D85=0, "", Input!D85)</f>
        <v>1967</v>
      </c>
      <c r="I86" s="57" t="str">
        <f>IF(Input!G85=0, "", DEC2HEX(Input!G85, 2))</f>
        <v>1E</v>
      </c>
      <c r="J86" s="57" t="str">
        <f>IF(Input!F85=0, "", DEC2HEX(Input!F85, 2))</f>
        <v>11</v>
      </c>
      <c r="K86" s="31">
        <f>IF('Pax Tick'!K84=0, "", 'Pax Tick'!K84)</f>
        <v>10</v>
      </c>
      <c r="L86" s="31" t="str">
        <f>IF(Input!N85&gt;300,"01",IF(Input!N85&gt;0,"00",IF(Input!P85&gt;80000,"01",IF(Input!P85&gt;0,"00", ""))))</f>
        <v>01</v>
      </c>
      <c r="M86" s="106" t="str">
        <f>Speed!E84</f>
        <v>78</v>
      </c>
      <c r="N86" s="31" t="str">
        <f>IF(Input!C85="C","-",IF(AND(Input!C85="P",Input!N85=0),"",IF(Input!C85="P",Input!N85,IF(Input!C85=0,""))))</f>
        <v>-</v>
      </c>
      <c r="O86" s="31">
        <f>IF(AND(Input!C85="P",Input!O85=0),"",IF(Input!C85="P",Input!O85,IF(Input!C85="C",'Pax Tick'!S84,"")))</f>
        <v>768</v>
      </c>
      <c r="P86" s="31">
        <f>MROUND(Input!T85/3, 5)</f>
        <v>1500</v>
      </c>
      <c r="Q86" s="31">
        <f>MROUND(Input!T85/2, 5)</f>
        <v>2250</v>
      </c>
      <c r="R86" s="31" t="str">
        <f>IF(HEX2DEC(Speed!L84)=0, "", Speed!L84)</f>
        <v>22</v>
      </c>
      <c r="S86" s="31" t="str">
        <f>IF(HEX2DEC(Speed!S84)=0, "", Speed!S84)</f>
        <v>34</v>
      </c>
      <c r="T86" s="31" t="str">
        <f>IF(HEX2DEC(Speed!E84)=0, "", Speed!E84)</f>
        <v>78</v>
      </c>
      <c r="U86" s="31" t="str">
        <f>IF(HEX2DEC(Speed!Z84)=0, "", Speed!Z84)</f>
        <v>38</v>
      </c>
      <c r="V86" s="31" t="str">
        <f>IF(HEX2DEC(Speed!AG84)=0, "", Speed!AG84)</f>
        <v>21</v>
      </c>
      <c r="W86" s="31">
        <f>IF(Running!U84=0, "",Running!U84+32768)</f>
        <v>33123</v>
      </c>
      <c r="X86" s="31">
        <f>IF(Running!K84=0, "",Running!K84+32768)</f>
        <v>33062</v>
      </c>
      <c r="Y86" s="31">
        <f>IF(Running!AB84=0, "",Running!AB84+32768)</f>
        <v>33069</v>
      </c>
      <c r="Z86" s="31">
        <f>IF(Running!AI84=0, "",Running!AI84+32768)</f>
        <v>33082</v>
      </c>
      <c r="AA86" s="31">
        <f>IF(Running!AP84=0, "",Running!AP84+32768)</f>
        <v>32944</v>
      </c>
      <c r="AB86" s="31">
        <f>IF(Running!AU84=0, "",Running!AU84+32768)</f>
        <v>32892</v>
      </c>
      <c r="AC86" s="31">
        <f>IF(Purchase!F84=0, "",Purchase!F84+32768)</f>
        <v>33044</v>
      </c>
      <c r="AD86" s="31">
        <f>IF(Running!I84=0, "",Running!I84+32768)</f>
        <v>33062</v>
      </c>
      <c r="AE86" s="106"/>
      <c r="AF86" s="53"/>
    </row>
    <row r="87" spans="1:32" x14ac:dyDescent="0.25">
      <c r="A87" s="49" t="s">
        <v>115</v>
      </c>
      <c r="B87" s="40" t="str">
        <f>IF(Running!H85="Incorrect Bx please specify C or P",  "Error (Running)", "")</f>
        <v/>
      </c>
      <c r="C87" s="57" t="s">
        <v>247</v>
      </c>
      <c r="D87" s="57"/>
      <c r="E87" s="57" t="s">
        <v>247</v>
      </c>
      <c r="F87" s="57" t="s">
        <v>247</v>
      </c>
      <c r="H87" s="57">
        <f>IF(Input!D86=0, "", Input!D86)</f>
        <v>1971</v>
      </c>
      <c r="I87" s="57" t="str">
        <f>IF(Input!G86=0, "", DEC2HEX(Input!G86, 2))</f>
        <v>1E</v>
      </c>
      <c r="J87" s="57" t="str">
        <f>IF(Input!F86=0, "", DEC2HEX(Input!F86, 2))</f>
        <v>13</v>
      </c>
      <c r="K87" s="31">
        <f>IF('Pax Tick'!K85=0, "", 'Pax Tick'!K85)</f>
        <v>53</v>
      </c>
      <c r="L87" s="31" t="str">
        <f>IF(Input!N86&gt;300,"01",IF(Input!N86&gt;0,"00",IF(Input!P86&gt;80000,"01",IF(Input!P86&gt;0,"00", ""))))</f>
        <v>01</v>
      </c>
      <c r="M87" s="106" t="str">
        <f>Speed!E85</f>
        <v>78</v>
      </c>
      <c r="N87" s="31">
        <f>IF(Input!C86="C","-",IF(AND(Input!C86="P",Input!N86=0),"",IF(Input!C86="P",Input!N86,IF(Input!C86=0,""))))</f>
        <v>366</v>
      </c>
      <c r="O87" s="31">
        <f>IF(AND(Input!C86="P",Input!O86=0),"",IF(Input!C86="P",Input!O86,IF(Input!C86="C",'Pax Tick'!S85,"")))</f>
        <v>37</v>
      </c>
      <c r="P87" s="31">
        <f>MROUND(Input!T86/3, 5)</f>
        <v>2000</v>
      </c>
      <c r="Q87" s="31">
        <f>MROUND(Input!T86/2, 5)</f>
        <v>3000</v>
      </c>
      <c r="R87" s="31" t="str">
        <f>IF(HEX2DEC(Speed!L85)=0, "", Speed!L85)</f>
        <v>24</v>
      </c>
      <c r="S87" s="31" t="str">
        <f>IF(HEX2DEC(Speed!S85)=0, "", Speed!S85)</f>
        <v>36</v>
      </c>
      <c r="T87" s="31" t="str">
        <f>IF(HEX2DEC(Speed!E85)=0, "", Speed!E85)</f>
        <v>78</v>
      </c>
      <c r="U87" s="31" t="str">
        <f>IF(HEX2DEC(Speed!Z85)=0, "", Speed!Z85)</f>
        <v>38</v>
      </c>
      <c r="V87" s="31" t="str">
        <f>IF(HEX2DEC(Speed!AG85)=0, "", Speed!AG85)</f>
        <v>22</v>
      </c>
      <c r="W87" s="31">
        <f>IF(Running!U85=0, "",Running!U85+32768)</f>
        <v>33080</v>
      </c>
      <c r="X87" s="31">
        <f>IF(Running!K85=0, "",Running!K85+32768)</f>
        <v>33053</v>
      </c>
      <c r="Y87" s="31">
        <f>IF(Running!AB85=0, "",Running!AB85+32768)</f>
        <v>33058</v>
      </c>
      <c r="Z87" s="31">
        <f>IF(Running!AI85=0, "",Running!AI85+32768)</f>
        <v>33069</v>
      </c>
      <c r="AA87" s="31">
        <f>IF(Running!AP85=0, "",Running!AP85+32768)</f>
        <v>32950</v>
      </c>
      <c r="AB87" s="31">
        <f>IF(Running!AU85=0, "",Running!AU85+32768)</f>
        <v>32903</v>
      </c>
      <c r="AC87" s="31">
        <f>IF(Purchase!F85=0, "",Purchase!F85+32768)</f>
        <v>33033</v>
      </c>
      <c r="AD87" s="31">
        <f>IF(Running!I85=0, "",Running!I85+32768)</f>
        <v>33053</v>
      </c>
      <c r="AE87" s="106"/>
      <c r="AF87" s="53"/>
    </row>
    <row r="88" spans="1:32" x14ac:dyDescent="0.25">
      <c r="A88" s="49" t="s">
        <v>116</v>
      </c>
      <c r="B88" s="40" t="str">
        <f>IF(Running!H86="Incorrect Bx please specify C or P",  "Error (Running)", "")</f>
        <v/>
      </c>
      <c r="H88" s="57">
        <f>IF(Input!D87=0, "", Input!D87)</f>
        <v>1986</v>
      </c>
      <c r="I88" s="57" t="str">
        <f>IF(Input!G87=0, "", DEC2HEX(Input!G87, 2))</f>
        <v>1E</v>
      </c>
      <c r="J88" s="57" t="str">
        <f>IF(Input!F87=0, "", DEC2HEX(Input!F87, 2))</f>
        <v>0C</v>
      </c>
      <c r="K88" s="31">
        <f>IF('Pax Tick'!K86=0, "", 'Pax Tick'!K86)</f>
        <v>53</v>
      </c>
      <c r="L88" s="31" t="str">
        <f>IF(Input!N87&gt;300,"01",IF(Input!N87&gt;0,"00",IF(Input!P87&gt;80000,"01",IF(Input!P87&gt;0,"00", ""))))</f>
        <v>01</v>
      </c>
      <c r="M88" s="106" t="str">
        <f>Speed!E86</f>
        <v>78</v>
      </c>
      <c r="N88" s="31">
        <f>IF(Input!C87="C","-",IF(AND(Input!C87="P",Input!N87=0),"",IF(Input!C87="P",Input!N87,IF(Input!C87=0,""))))</f>
        <v>386</v>
      </c>
      <c r="O88" s="31">
        <f>IF(AND(Input!C87="P",Input!O87=0),"",IF(Input!C87="P",Input!O87,IF(Input!C87="C",'Pax Tick'!S86,"")))</f>
        <v>39</v>
      </c>
      <c r="P88" s="31">
        <f>MROUND(Input!T87/3, 5)</f>
        <v>1950</v>
      </c>
      <c r="Q88" s="31">
        <f>MROUND(Input!T87/2, 5)</f>
        <v>2925</v>
      </c>
      <c r="R88" s="31" t="str">
        <f>IF(HEX2DEC(Speed!L86)=0, "", Speed!L86)</f>
        <v>25</v>
      </c>
      <c r="S88" s="31" t="str">
        <f>IF(HEX2DEC(Speed!S86)=0, "", Speed!S86)</f>
        <v>36</v>
      </c>
      <c r="T88" s="31" t="str">
        <f>IF(HEX2DEC(Speed!E86)=0, "", Speed!E86)</f>
        <v>78</v>
      </c>
      <c r="U88" s="31" t="str">
        <f>IF(HEX2DEC(Speed!Z86)=0, "", Speed!Z86)</f>
        <v>38</v>
      </c>
      <c r="V88" s="31" t="str">
        <f>IF(HEX2DEC(Speed!AG86)=0, "", Speed!AG86)</f>
        <v>22</v>
      </c>
      <c r="W88" s="31">
        <f>IF(Running!U86=0, "",Running!U86+32768)</f>
        <v>33083</v>
      </c>
      <c r="X88" s="31">
        <f>IF(Running!K86=0, "",Running!K86+32768)</f>
        <v>33055</v>
      </c>
      <c r="Y88" s="31">
        <f>IF(Running!AB86=0, "",Running!AB86+32768)</f>
        <v>33061</v>
      </c>
      <c r="Z88" s="31">
        <f>IF(Running!AI86=0, "",Running!AI86+32768)</f>
        <v>33072</v>
      </c>
      <c r="AA88" s="31">
        <f>IF(Running!AP86=0, "",Running!AP86+32768)</f>
        <v>32951</v>
      </c>
      <c r="AB88" s="31">
        <f>IF(Running!AU86=0, "",Running!AU86+32768)</f>
        <v>32903</v>
      </c>
      <c r="AC88" s="31">
        <f>IF(Purchase!F86=0, "",Purchase!F86+32768)</f>
        <v>33033</v>
      </c>
      <c r="AD88" s="31">
        <f>IF(Running!I86=0, "",Running!I86+32768)</f>
        <v>33055</v>
      </c>
      <c r="AE88" s="106"/>
      <c r="AF88" s="53"/>
    </row>
    <row r="89" spans="1:32" x14ac:dyDescent="0.25">
      <c r="A89" s="49" t="s">
        <v>117</v>
      </c>
      <c r="B89" s="40" t="str">
        <f>IF(Running!H87="Incorrect Bx please specify C or P",  "Error (Running)", "")</f>
        <v/>
      </c>
      <c r="H89" s="57">
        <f>IF(Input!D88=0, "", Input!D88)</f>
        <v>1972</v>
      </c>
      <c r="I89" s="57" t="str">
        <f>IF(Input!G88=0, "", DEC2HEX(Input!G88, 2))</f>
        <v>1E</v>
      </c>
      <c r="J89" s="57" t="str">
        <f>IF(Input!F88=0, "", DEC2HEX(Input!F88, 2))</f>
        <v>13</v>
      </c>
      <c r="K89" s="31">
        <f>IF('Pax Tick'!K87=0, "", 'Pax Tick'!K87)</f>
        <v>10</v>
      </c>
      <c r="L89" s="31" t="str">
        <f>IF(Input!N88&gt;300,"01",IF(Input!N88&gt;0,"00",IF(Input!P88&gt;80000,"01",IF(Input!P88&gt;0,"00", ""))))</f>
        <v>01</v>
      </c>
      <c r="M89" s="106" t="str">
        <f>Speed!E87</f>
        <v>78</v>
      </c>
      <c r="N89" s="31" t="str">
        <f>IF(Input!C88="C","-",IF(AND(Input!C88="P",Input!N88=0),"",IF(Input!C88="P",Input!N88,IF(Input!C88=0,""))))</f>
        <v>-</v>
      </c>
      <c r="O89" s="31">
        <f>IF(AND(Input!C88="P",Input!O88=0),"",IF(Input!C88="P",Input!O88,IF(Input!C88="C",'Pax Tick'!S87,"")))</f>
        <v>880</v>
      </c>
      <c r="P89" s="31">
        <f>MROUND(Input!T88/3, 5)</f>
        <v>1835</v>
      </c>
      <c r="Q89" s="31">
        <f>MROUND(Input!T88/2, 5)</f>
        <v>2750</v>
      </c>
      <c r="R89" s="31" t="str">
        <f>IF(HEX2DEC(Speed!L87)=0, "", Speed!L87)</f>
        <v>24</v>
      </c>
      <c r="S89" s="31" t="str">
        <f>IF(HEX2DEC(Speed!S87)=0, "", Speed!S87)</f>
        <v>36</v>
      </c>
      <c r="T89" s="31" t="str">
        <f>IF(HEX2DEC(Speed!E87)=0, "", Speed!E87)</f>
        <v>78</v>
      </c>
      <c r="U89" s="31" t="str">
        <f>IF(HEX2DEC(Speed!Z87)=0, "", Speed!Z87)</f>
        <v>38</v>
      </c>
      <c r="V89" s="31" t="str">
        <f>IF(HEX2DEC(Speed!AG87)=0, "", Speed!AG87)</f>
        <v>22</v>
      </c>
      <c r="W89" s="31">
        <f>IF(Running!U87=0, "",Running!U87+32768)</f>
        <v>33123</v>
      </c>
      <c r="X89" s="31">
        <f>IF(Running!K87=0, "",Running!K87+32768)</f>
        <v>33062</v>
      </c>
      <c r="Y89" s="31">
        <f>IF(Running!AB87=0, "",Running!AB87+32768)</f>
        <v>33068</v>
      </c>
      <c r="Z89" s="31">
        <f>IF(Running!AI87=0, "",Running!AI87+32768)</f>
        <v>33080</v>
      </c>
      <c r="AA89" s="31">
        <f>IF(Running!AP87=0, "",Running!AP87+32768)</f>
        <v>32953</v>
      </c>
      <c r="AB89" s="31">
        <f>IF(Running!AU87=0, "",Running!AU87+32768)</f>
        <v>32901</v>
      </c>
      <c r="AC89" s="31">
        <f>IF(Purchase!F87=0, "",Purchase!F87+32768)</f>
        <v>33033</v>
      </c>
      <c r="AD89" s="31">
        <f>IF(Running!I87=0, "",Running!I87+32768)</f>
        <v>33062</v>
      </c>
      <c r="AE89" s="106"/>
      <c r="AF89" s="53"/>
    </row>
    <row r="90" spans="1:32" x14ac:dyDescent="0.25">
      <c r="A90" s="49" t="s">
        <v>118</v>
      </c>
      <c r="B90" s="40" t="str">
        <f>IF(Running!H88="Incorrect Bx please specify C or P",  "Error (Running)", "")</f>
        <v/>
      </c>
      <c r="H90" s="57">
        <f>IF(Input!D89=0, "", Input!D89)</f>
        <v>1983</v>
      </c>
      <c r="I90" s="57" t="str">
        <f>IF(Input!G89=0, "", DEC2HEX(Input!G89, 2))</f>
        <v>1E</v>
      </c>
      <c r="J90" s="57" t="str">
        <f>IF(Input!F89=0, "", DEC2HEX(Input!F89, 2))</f>
        <v>05</v>
      </c>
      <c r="K90" s="31">
        <f>IF('Pax Tick'!K88=0, "", 'Pax Tick'!K88)</f>
        <v>34</v>
      </c>
      <c r="L90" s="31" t="str">
        <f>IF(Input!N89&gt;300,"01",IF(Input!N89&gt;0,"00",IF(Input!P89&gt;80000,"01",IF(Input!P89&gt;0,"00", ""))))</f>
        <v>01</v>
      </c>
      <c r="M90" s="106" t="str">
        <f>Speed!E88</f>
        <v>7C</v>
      </c>
      <c r="N90" s="31">
        <f>IF(Input!C89="C","-",IF(AND(Input!C89="P",Input!N89=0),"",IF(Input!C89="P",Input!N89,IF(Input!C89=0,""))))</f>
        <v>412</v>
      </c>
      <c r="O90" s="31">
        <f>IF(AND(Input!C89="P",Input!O89=0),"",IF(Input!C89="P",Input!O89,IF(Input!C89="C",'Pax Tick'!S88,"")))</f>
        <v>41</v>
      </c>
      <c r="P90" s="31">
        <f>MROUND(Input!T89/3, 5)</f>
        <v>2235</v>
      </c>
      <c r="Q90" s="31">
        <f>MROUND(Input!T89/2, 5)</f>
        <v>3350</v>
      </c>
      <c r="R90" s="31" t="str">
        <f>IF(HEX2DEC(Speed!L88)=0, "", Speed!L88)</f>
        <v>24</v>
      </c>
      <c r="S90" s="31" t="str">
        <f>IF(HEX2DEC(Speed!S88)=0, "", Speed!S88)</f>
        <v>36</v>
      </c>
      <c r="T90" s="31" t="str">
        <f>IF(HEX2DEC(Speed!E88)=0, "", Speed!E88)</f>
        <v>7C</v>
      </c>
      <c r="U90" s="31" t="str">
        <f>IF(HEX2DEC(Speed!Z88)=0, "", Speed!Z88)</f>
        <v>37</v>
      </c>
      <c r="V90" s="31" t="str">
        <f>IF(HEX2DEC(Speed!AG88)=0, "", Speed!AG88)</f>
        <v>21</v>
      </c>
      <c r="W90" s="31">
        <f>IF(Running!U88=0, "",Running!U88+32768)</f>
        <v>33053</v>
      </c>
      <c r="X90" s="31">
        <f>IF(Running!K88=0, "",Running!K88+32768)</f>
        <v>33029</v>
      </c>
      <c r="Y90" s="31">
        <f>IF(Running!AB88=0, "",Running!AB88+32768)</f>
        <v>33033</v>
      </c>
      <c r="Z90" s="31">
        <f>IF(Running!AI88=0, "",Running!AI88+32768)</f>
        <v>33043</v>
      </c>
      <c r="AA90" s="31">
        <f>IF(Running!AP88=0, "",Running!AP88+32768)</f>
        <v>32937</v>
      </c>
      <c r="AB90" s="31">
        <f>IF(Running!AU88=0, "",Running!AU88+32768)</f>
        <v>32896</v>
      </c>
      <c r="AC90" s="31">
        <f>IF(Purchase!F88=0, "",Purchase!F88+32768)</f>
        <v>33042</v>
      </c>
      <c r="AD90" s="31">
        <f>IF(Running!I88=0, "",Running!I88+32768)</f>
        <v>33029</v>
      </c>
      <c r="AE90" s="106"/>
      <c r="AF90" s="53"/>
    </row>
    <row r="91" spans="1:32" x14ac:dyDescent="0.25">
      <c r="A91" s="49" t="s">
        <v>119</v>
      </c>
      <c r="B91" s="40" t="str">
        <f>IF(Running!H89="Incorrect Bx please specify C or P",  "Error (Running)", "")</f>
        <v/>
      </c>
      <c r="H91" s="57">
        <f>IF(Input!D90=0, "", Input!D90)</f>
        <v>1983</v>
      </c>
      <c r="I91" s="57" t="str">
        <f>IF(Input!G90=0, "", DEC2HEX(Input!G90, 2))</f>
        <v>1E</v>
      </c>
      <c r="J91" s="57" t="str">
        <f>IF(Input!F90=0, "", DEC2HEX(Input!F90, 2))</f>
        <v>07</v>
      </c>
      <c r="K91" s="31">
        <f>IF('Pax Tick'!K89=0, "", 'Pax Tick'!K89)</f>
        <v>41</v>
      </c>
      <c r="L91" s="31" t="str">
        <f>IF(Input!N90&gt;300,"01",IF(Input!N90&gt;0,"00",IF(Input!P90&gt;80000,"01",IF(Input!P90&gt;0,"00", ""))))</f>
        <v>00</v>
      </c>
      <c r="M91" s="106" t="str">
        <f>Speed!E89</f>
        <v>7C</v>
      </c>
      <c r="N91" s="31">
        <f>IF(Input!C90="C","-",IF(AND(Input!C90="P",Input!N90=0),"",IF(Input!C90="P",Input!N90,IF(Input!C90=0,""))))</f>
        <v>245</v>
      </c>
      <c r="O91" s="31">
        <f>IF(AND(Input!C90="P",Input!O90=0),"",IF(Input!C90="P",Input!O90,IF(Input!C90="C",'Pax Tick'!S89,"")))</f>
        <v>640</v>
      </c>
      <c r="P91" s="31">
        <f>MROUND(Input!T90/3, 5)</f>
        <v>2165</v>
      </c>
      <c r="Q91" s="31">
        <f>MROUND(Input!T90/2, 5)</f>
        <v>3250</v>
      </c>
      <c r="R91" s="31" t="str">
        <f>IF(HEX2DEC(Speed!L89)=0, "", Speed!L89)</f>
        <v>24</v>
      </c>
      <c r="S91" s="31" t="str">
        <f>IF(HEX2DEC(Speed!S89)=0, "", Speed!S89)</f>
        <v>36</v>
      </c>
      <c r="T91" s="31" t="str">
        <f>IF(HEX2DEC(Speed!E89)=0, "", Speed!E89)</f>
        <v>7C</v>
      </c>
      <c r="U91" s="31" t="str">
        <f>IF(HEX2DEC(Speed!Z89)=0, "", Speed!Z89)</f>
        <v>37</v>
      </c>
      <c r="V91" s="31" t="str">
        <f>IF(HEX2DEC(Speed!AG89)=0, "", Speed!AG89)</f>
        <v>21</v>
      </c>
      <c r="W91" s="31">
        <f>IF(Running!U89=0, "",Running!U89+32768)</f>
        <v>33037</v>
      </c>
      <c r="X91" s="31">
        <f>IF(Running!K89=0, "",Running!K89+32768)</f>
        <v>33012</v>
      </c>
      <c r="Y91" s="31">
        <f>IF(Running!AB89=0, "",Running!AB89+32768)</f>
        <v>33017</v>
      </c>
      <c r="Z91" s="31">
        <f>IF(Running!AI89=0, "",Running!AI89+32768)</f>
        <v>33027</v>
      </c>
      <c r="AA91" s="31">
        <f>IF(Running!AP89=0, "",Running!AP89+32768)</f>
        <v>32918</v>
      </c>
      <c r="AB91" s="31">
        <f>IF(Running!AU89=0, "",Running!AU89+32768)</f>
        <v>32872</v>
      </c>
      <c r="AC91" s="31">
        <f>IF(Purchase!F89=0, "",Purchase!F89+32768)</f>
        <v>33042</v>
      </c>
      <c r="AD91" s="31">
        <f>IF(Running!I89=0, "",Running!I89+32768)</f>
        <v>33012</v>
      </c>
      <c r="AE91" s="106"/>
      <c r="AF91" s="53"/>
    </row>
    <row r="92" spans="1:32" x14ac:dyDescent="0.25">
      <c r="A92" s="49" t="s">
        <v>120</v>
      </c>
      <c r="B92" s="40" t="str">
        <f>IF(Running!H90="Incorrect Bx please specify C or P",  "Error (Running)", "")</f>
        <v/>
      </c>
      <c r="H92" s="57">
        <f>IF(Input!D91=0, "", Input!D91)</f>
        <v>1983</v>
      </c>
      <c r="I92" s="57" t="str">
        <f>IF(Input!G91=0, "", DEC2HEX(Input!G91, 2))</f>
        <v>1E</v>
      </c>
      <c r="J92" s="57" t="str">
        <f>IF(Input!F91=0, "", DEC2HEX(Input!F91, 2))</f>
        <v>05</v>
      </c>
      <c r="K92" s="31">
        <f>IF('Pax Tick'!K90=0, "", 'Pax Tick'!K90)</f>
        <v>10</v>
      </c>
      <c r="L92" s="31" t="str">
        <f>IF(Input!N91&gt;300,"01",IF(Input!N91&gt;0,"00",IF(Input!P91&gt;80000,"01",IF(Input!P91&gt;0,"00", ""))))</f>
        <v>01</v>
      </c>
      <c r="M92" s="106" t="str">
        <f>Speed!E90</f>
        <v>7C</v>
      </c>
      <c r="N92" s="31" t="str">
        <f>IF(Input!C91="C","-",IF(AND(Input!C91="P",Input!N91=0),"",IF(Input!C91="P",Input!N91,IF(Input!C91=0,""))))</f>
        <v>-</v>
      </c>
      <c r="O92" s="31">
        <f>IF(AND(Input!C91="P",Input!O91=0),"",IF(Input!C91="P",Input!O91,IF(Input!C91="C",'Pax Tick'!S90,"")))</f>
        <v>960</v>
      </c>
      <c r="P92" s="31">
        <f>MROUND(Input!T91/3, 5)</f>
        <v>2050</v>
      </c>
      <c r="Q92" s="31">
        <f>MROUND(Input!T91/2, 5)</f>
        <v>3075</v>
      </c>
      <c r="R92" s="31" t="str">
        <f>IF(HEX2DEC(Speed!L90)=0, "", Speed!L90)</f>
        <v>24</v>
      </c>
      <c r="S92" s="31" t="str">
        <f>IF(HEX2DEC(Speed!S90)=0, "", Speed!S90)</f>
        <v>36</v>
      </c>
      <c r="T92" s="31" t="str">
        <f>IF(HEX2DEC(Speed!E90)=0, "", Speed!E90)</f>
        <v>7C</v>
      </c>
      <c r="U92" s="31" t="str">
        <f>IF(HEX2DEC(Speed!Z90)=0, "", Speed!Z90)</f>
        <v>37</v>
      </c>
      <c r="V92" s="31" t="str">
        <f>IF(HEX2DEC(Speed!AG90)=0, "", Speed!AG90)</f>
        <v>21</v>
      </c>
      <c r="W92" s="31">
        <f>IF(Running!U90=0, "",Running!U90+32768)</f>
        <v>33092</v>
      </c>
      <c r="X92" s="31">
        <f>IF(Running!K90=0, "",Running!K90+32768)</f>
        <v>33037</v>
      </c>
      <c r="Y92" s="31">
        <f>IF(Running!AB90=0, "",Running!AB90+32768)</f>
        <v>33042</v>
      </c>
      <c r="Z92" s="31">
        <f>IF(Running!AI90=0, "",Running!AI90+32768)</f>
        <v>33053</v>
      </c>
      <c r="AA92" s="31">
        <f>IF(Running!AP90=0, "",Running!AP90+32768)</f>
        <v>32939</v>
      </c>
      <c r="AB92" s="31">
        <f>IF(Running!AU90=0, "",Running!AU90+32768)</f>
        <v>32893</v>
      </c>
      <c r="AC92" s="31">
        <f>IF(Purchase!F90=0, "",Purchase!F90+32768)</f>
        <v>33042</v>
      </c>
      <c r="AD92" s="31">
        <f>IF(Running!I90=0, "",Running!I90+32768)</f>
        <v>33037</v>
      </c>
      <c r="AE92" s="106"/>
      <c r="AF92" s="53"/>
    </row>
    <row r="93" spans="1:32" x14ac:dyDescent="0.25">
      <c r="A93" s="49" t="s">
        <v>121</v>
      </c>
      <c r="B93" s="40" t="str">
        <f>IF(Running!H91="Incorrect Bx please specify C or P",  "Error (Running)", "")</f>
        <v/>
      </c>
      <c r="C93" s="57" t="s">
        <v>247</v>
      </c>
      <c r="D93" s="57"/>
      <c r="E93" s="57" t="s">
        <v>247</v>
      </c>
      <c r="F93" s="57" t="s">
        <v>247</v>
      </c>
      <c r="H93" s="57">
        <f>IF(Input!D92=0, "", Input!D92)</f>
        <v>1989</v>
      </c>
      <c r="I93" s="57" t="str">
        <f>IF(Input!G92=0, "", DEC2HEX(Input!G92, 2))</f>
        <v>1E</v>
      </c>
      <c r="J93" s="57" t="str">
        <f>IF(Input!F92=0, "", DEC2HEX(Input!F92, 2))</f>
        <v>10</v>
      </c>
      <c r="K93" s="31">
        <f>IF('Pax Tick'!K91=0, "", 'Pax Tick'!K91)</f>
        <v>34</v>
      </c>
      <c r="L93" s="31" t="str">
        <f>IF(Input!N92&gt;300,"01",IF(Input!N92&gt;0,"00",IF(Input!P92&gt;80000,"01",IF(Input!P92&gt;0,"00", ""))))</f>
        <v>01</v>
      </c>
      <c r="M93" s="106" t="str">
        <f>Speed!E91</f>
        <v>7B</v>
      </c>
      <c r="N93" s="31">
        <f>IF(Input!C92="C","-",IF(AND(Input!C92="P",Input!N92=0),"",IF(Input!C92="P",Input!N92,IF(Input!C92=0,""))))</f>
        <v>416</v>
      </c>
      <c r="O93" s="31">
        <f>IF(AND(Input!C92="P",Input!O92=0),"",IF(Input!C92="P",Input!O92,IF(Input!C92="C",'Pax Tick'!S91,"")))</f>
        <v>42</v>
      </c>
      <c r="P93" s="31">
        <f>MROUND(Input!T92/3, 5)</f>
        <v>2420</v>
      </c>
      <c r="Q93" s="31">
        <f>MROUND(Input!T92/2, 5)</f>
        <v>3630</v>
      </c>
      <c r="R93" s="31" t="str">
        <f>IF(HEX2DEC(Speed!L91)=0, "", Speed!L91)</f>
        <v>25</v>
      </c>
      <c r="S93" s="31" t="str">
        <f>IF(HEX2DEC(Speed!S91)=0, "", Speed!S91)</f>
        <v>35</v>
      </c>
      <c r="T93" s="31" t="str">
        <f>IF(HEX2DEC(Speed!E91)=0, "", Speed!E91)</f>
        <v>7B</v>
      </c>
      <c r="U93" s="31" t="str">
        <f>IF(HEX2DEC(Speed!Z91)=0, "", Speed!Z91)</f>
        <v>3A</v>
      </c>
      <c r="V93" s="31" t="str">
        <f>IF(HEX2DEC(Speed!AG91)=0, "", Speed!AG91)</f>
        <v>24</v>
      </c>
      <c r="W93" s="31">
        <f>IF(Running!U91=0, "",Running!U91+32768)</f>
        <v>33056</v>
      </c>
      <c r="X93" s="31">
        <f>IF(Running!K91=0, "",Running!K91+32768)</f>
        <v>33031</v>
      </c>
      <c r="Y93" s="31">
        <f>IF(Running!AB91=0, "",Running!AB91+32768)</f>
        <v>33036</v>
      </c>
      <c r="Z93" s="31">
        <f>IF(Running!AI91=0, "",Running!AI91+32768)</f>
        <v>33046</v>
      </c>
      <c r="AA93" s="31">
        <f>IF(Running!AP91=0, "",Running!AP91+32768)</f>
        <v>32936</v>
      </c>
      <c r="AB93" s="31">
        <f>IF(Running!AU91=0, "",Running!AU91+32768)</f>
        <v>32891</v>
      </c>
      <c r="AC93" s="31">
        <f>IF(Purchase!F91=0, "",Purchase!F91+32768)</f>
        <v>33065</v>
      </c>
      <c r="AD93" s="31">
        <f>IF(Running!I91=0, "",Running!I91+32768)</f>
        <v>33031</v>
      </c>
      <c r="AE93" s="106"/>
      <c r="AF93" s="53"/>
    </row>
    <row r="94" spans="1:32" x14ac:dyDescent="0.25">
      <c r="A94" s="49" t="s">
        <v>122</v>
      </c>
      <c r="B94" s="40" t="str">
        <f>IF(Running!H92="Incorrect Bx please specify C or P",  "Error (Running)", "")</f>
        <v/>
      </c>
      <c r="C94" s="57" t="s">
        <v>247</v>
      </c>
      <c r="D94" s="57"/>
      <c r="E94" s="57" t="s">
        <v>247</v>
      </c>
      <c r="F94" s="57" t="s">
        <v>247</v>
      </c>
      <c r="H94" s="57">
        <f>IF(Input!D93=0, "", Input!D93)</f>
        <v>1991</v>
      </c>
      <c r="I94" s="57" t="str">
        <f>IF(Input!G93=0, "", DEC2HEX(Input!G93, 2))</f>
        <v>1E</v>
      </c>
      <c r="J94" s="57" t="str">
        <f>IF(Input!F93=0, "", DEC2HEX(Input!F93, 2))</f>
        <v>04</v>
      </c>
      <c r="K94" s="31">
        <f>IF('Pax Tick'!K92=0, "", 'Pax Tick'!K92)</f>
        <v>29</v>
      </c>
      <c r="L94" s="31" t="str">
        <f>IF(Input!N93&gt;300,"01",IF(Input!N93&gt;0,"00",IF(Input!P93&gt;80000,"01",IF(Input!P93&gt;0,"00", ""))))</f>
        <v>01</v>
      </c>
      <c r="M94" s="106" t="str">
        <f>Speed!E92</f>
        <v>7B</v>
      </c>
      <c r="N94" s="31">
        <f>IF(Input!C93="C","-",IF(AND(Input!C93="P",Input!N93=0),"",IF(Input!C93="P",Input!N93,IF(Input!C93=0,""))))</f>
        <v>560</v>
      </c>
      <c r="O94" s="31">
        <f>IF(AND(Input!C93="P",Input!O93=0),"",IF(Input!C93="P",Input!O93,IF(Input!C93="C",'Pax Tick'!S92,"")))</f>
        <v>56</v>
      </c>
      <c r="P94" s="31">
        <f>MROUND(Input!T93/3, 5)</f>
        <v>600</v>
      </c>
      <c r="Q94" s="31">
        <f>MROUND(Input!T93/2, 5)</f>
        <v>905</v>
      </c>
      <c r="R94" s="31" t="str">
        <f>IF(HEX2DEC(Speed!L92)=0, "", Speed!L92)</f>
        <v>25</v>
      </c>
      <c r="S94" s="31" t="str">
        <f>IF(HEX2DEC(Speed!S92)=0, "", Speed!S92)</f>
        <v>35</v>
      </c>
      <c r="T94" s="31" t="str">
        <f>IF(HEX2DEC(Speed!E92)=0, "", Speed!E92)</f>
        <v>7B</v>
      </c>
      <c r="U94" s="31" t="str">
        <f>IF(HEX2DEC(Speed!Z92)=0, "", Speed!Z92)</f>
        <v>3A</v>
      </c>
      <c r="V94" s="31" t="str">
        <f>IF(HEX2DEC(Speed!AG92)=0, "", Speed!AG92)</f>
        <v>24</v>
      </c>
      <c r="W94" s="31">
        <f>IF(Running!U92=0, "",Running!U92+32768)</f>
        <v>33254</v>
      </c>
      <c r="X94" s="31">
        <f>IF(Running!K92=0, "",Running!K92+32768)</f>
        <v>33189</v>
      </c>
      <c r="Y94" s="31">
        <f>IF(Running!AB92=0, "",Running!AB92+32768)</f>
        <v>33202</v>
      </c>
      <c r="Z94" s="31">
        <f>IF(Running!AI92=0, "",Running!AI92+32768)</f>
        <v>33228</v>
      </c>
      <c r="AA94" s="31">
        <f>IF(Running!AP92=0, "",Running!AP92+32768)</f>
        <v>32972</v>
      </c>
      <c r="AB94" s="31">
        <f>IF(Running!AU92=0, "",Running!AU92+32768)</f>
        <v>32887</v>
      </c>
      <c r="AC94" s="31">
        <f>IF(Purchase!F92=0, "",Purchase!F92+32768)</f>
        <v>33015</v>
      </c>
      <c r="AD94" s="31">
        <f>IF(Running!I92=0, "",Running!I92+32768)</f>
        <v>33189</v>
      </c>
      <c r="AE94" s="106"/>
      <c r="AF94" s="53"/>
    </row>
    <row r="95" spans="1:32" x14ac:dyDescent="0.25">
      <c r="A95" s="49" t="s">
        <v>123</v>
      </c>
      <c r="B95" s="40" t="str">
        <f>IF(Running!H93="Incorrect Bx please specify C or P",  "Error (Running)", "")</f>
        <v/>
      </c>
      <c r="C95" s="57" t="s">
        <v>247</v>
      </c>
      <c r="D95" s="57"/>
      <c r="E95" s="57" t="s">
        <v>247</v>
      </c>
      <c r="F95" s="57" t="s">
        <v>247</v>
      </c>
      <c r="H95" s="57">
        <f>IF(Input!D94=0, "", Input!D94)</f>
        <v>2005</v>
      </c>
      <c r="I95" s="57" t="str">
        <f>IF(Input!G94=0, "", DEC2HEX(Input!G94, 2))</f>
        <v>0F</v>
      </c>
      <c r="J95" s="57" t="str">
        <f>IF(Input!F94=0, "", DEC2HEX(Input!F94, 2))</f>
        <v>FF</v>
      </c>
      <c r="K95" s="31">
        <f>IF('Pax Tick'!K93=0, "", 'Pax Tick'!K93)</f>
        <v>15</v>
      </c>
      <c r="L95" s="31" t="str">
        <f>IF(Input!N94&gt;300,"01",IF(Input!N94&gt;0,"00",IF(Input!P94&gt;80000,"01",IF(Input!P94&gt;0,"00", ""))))</f>
        <v>01</v>
      </c>
      <c r="M95" s="106" t="str">
        <f>Speed!E93</f>
        <v>7B</v>
      </c>
      <c r="N95" s="31" t="str">
        <f>IF(Input!C94="C","-",IF(AND(Input!C94="P",Input!N94=0),"",IF(Input!C94="P",Input!N94,IF(Input!C94=0,""))))</f>
        <v>-</v>
      </c>
      <c r="O95" s="31">
        <f>IF(AND(Input!C94="P",Input!O94=0),"",IF(Input!C94="P",Input!O94,IF(Input!C94="C",'Pax Tick'!S93,"")))</f>
        <v>960</v>
      </c>
      <c r="P95" s="31">
        <f>MROUND(Input!T94/3, 5)</f>
        <v>1365</v>
      </c>
      <c r="Q95" s="31">
        <f>MROUND(Input!T94/2, 5)</f>
        <v>2050</v>
      </c>
      <c r="R95" s="31" t="str">
        <f>IF(HEX2DEC(Speed!L93)=0, "", Speed!L93)</f>
        <v>25</v>
      </c>
      <c r="S95" s="31" t="str">
        <f>IF(HEX2DEC(Speed!S93)=0, "", Speed!S93)</f>
        <v>35</v>
      </c>
      <c r="T95" s="31" t="str">
        <f>IF(HEX2DEC(Speed!E93)=0, "", Speed!E93)</f>
        <v>7B</v>
      </c>
      <c r="U95" s="31" t="str">
        <f>IF(HEX2DEC(Speed!Z93)=0, "", Speed!Z93)</f>
        <v>3A</v>
      </c>
      <c r="V95" s="31" t="str">
        <f>IF(HEX2DEC(Speed!AG93)=0, "", Speed!AG93)</f>
        <v>24</v>
      </c>
      <c r="W95" s="31">
        <f>IF(Running!U93=0, "",Running!U93+32768)</f>
        <v>33255</v>
      </c>
      <c r="X95" s="31">
        <f>IF(Running!K93=0, "",Running!K93+32768)</f>
        <v>33164</v>
      </c>
      <c r="Y95" s="31">
        <f>IF(Running!AB93=0, "",Running!AB93+32768)</f>
        <v>33173</v>
      </c>
      <c r="Z95" s="31">
        <f>IF(Running!AI93=0, "",Running!AI93+32768)</f>
        <v>33189</v>
      </c>
      <c r="AA95" s="31">
        <f>IF(Running!AP93=0, "",Running!AP93+32768)</f>
        <v>33009</v>
      </c>
      <c r="AB95" s="31">
        <f>IF(Running!AU93=0, "",Running!AU93+32768)</f>
        <v>32931</v>
      </c>
      <c r="AC95" s="31">
        <f>IF(Purchase!F93=0, "",Purchase!F93+32768)</f>
        <v>32955</v>
      </c>
      <c r="AD95" s="31">
        <f>IF(Running!I93=0, "",Running!I93+32768)</f>
        <v>33164</v>
      </c>
      <c r="AE95" s="106"/>
      <c r="AF95" s="53"/>
    </row>
    <row r="96" spans="1:32" x14ac:dyDescent="0.25">
      <c r="A96" s="49" t="s">
        <v>124</v>
      </c>
      <c r="B96" s="40" t="str">
        <f>IF(Running!H94="Incorrect Bx please specify C or P",  "Error (Running)", "")</f>
        <v/>
      </c>
      <c r="C96" s="57" t="s">
        <v>247</v>
      </c>
      <c r="D96" s="57"/>
      <c r="E96" s="57" t="s">
        <v>247</v>
      </c>
      <c r="F96" s="57" t="s">
        <v>247</v>
      </c>
      <c r="H96" s="57">
        <f>IF(Input!D95=0, "", Input!D95)</f>
        <v>1993</v>
      </c>
      <c r="I96" s="57" t="str">
        <f>IF(Input!G95=0, "", DEC2HEX(Input!G95, 2))</f>
        <v>1E</v>
      </c>
      <c r="J96" s="57" t="str">
        <f>IF(Input!F95=0, "", DEC2HEX(Input!F95, 2))</f>
        <v>10</v>
      </c>
      <c r="K96" s="31">
        <f>IF('Pax Tick'!K94=0, "", 'Pax Tick'!K94)</f>
        <v>15</v>
      </c>
      <c r="L96" s="31" t="str">
        <f>IF(Input!N95&gt;300,"01",IF(Input!N95&gt;0,"00",IF(Input!P95&gt;80000,"01",IF(Input!P95&gt;0,"00", ""))))</f>
        <v>01</v>
      </c>
      <c r="M96" s="106" t="str">
        <f>Speed!E94</f>
        <v>7B</v>
      </c>
      <c r="N96" s="31" t="str">
        <f>IF(Input!C95="C","-",IF(AND(Input!C95="P",Input!N95=0),"",IF(Input!C95="P",Input!N95,IF(Input!C95=0,""))))</f>
        <v>-</v>
      </c>
      <c r="O96" s="31">
        <f>IF(AND(Input!C95="P",Input!O95=0),"",IF(Input!C95="P",Input!O95,IF(Input!C95="C",'Pax Tick'!S94,"")))</f>
        <v>960</v>
      </c>
      <c r="P96" s="31">
        <f>MROUND(Input!T95/3, 5)</f>
        <v>1480</v>
      </c>
      <c r="Q96" s="31">
        <f>MROUND(Input!T95/2, 5)</f>
        <v>2225</v>
      </c>
      <c r="R96" s="31" t="str">
        <f>IF(HEX2DEC(Speed!L94)=0, "", Speed!L94)</f>
        <v>26</v>
      </c>
      <c r="S96" s="31" t="str">
        <f>IF(HEX2DEC(Speed!S94)=0, "", Speed!S94)</f>
        <v>35</v>
      </c>
      <c r="T96" s="31" t="str">
        <f>IF(HEX2DEC(Speed!E94)=0, "", Speed!E94)</f>
        <v>7B</v>
      </c>
      <c r="U96" s="31" t="str">
        <f>IF(HEX2DEC(Speed!Z94)=0, "", Speed!Z94)</f>
        <v>3A</v>
      </c>
      <c r="V96" s="31" t="str">
        <f>IF(HEX2DEC(Speed!AG94)=0, "", Speed!AG94)</f>
        <v>24</v>
      </c>
      <c r="W96" s="31">
        <f>IF(Running!U94=0, "",Running!U94+32768)</f>
        <v>33166</v>
      </c>
      <c r="X96" s="31">
        <f>IF(Running!K94=0, "",Running!K94+32768)</f>
        <v>33093</v>
      </c>
      <c r="Y96" s="31">
        <f>IF(Running!AB94=0, "",Running!AB94+32768)</f>
        <v>33101</v>
      </c>
      <c r="Z96" s="31">
        <f>IF(Running!AI94=0, "",Running!AI94+32768)</f>
        <v>33117</v>
      </c>
      <c r="AA96" s="31">
        <f>IF(Running!AP94=0, "",Running!AP94+32768)</f>
        <v>32951</v>
      </c>
      <c r="AB96" s="31">
        <f>IF(Running!AU94=0, "",Running!AU94+32768)</f>
        <v>32888</v>
      </c>
      <c r="AC96" s="31">
        <f>IF(Purchase!F94=0, "",Purchase!F94+32768)</f>
        <v>33059</v>
      </c>
      <c r="AD96" s="31">
        <f>IF(Running!I94=0, "",Running!I94+32768)</f>
        <v>33093</v>
      </c>
      <c r="AE96" s="106"/>
      <c r="AF96" s="53"/>
    </row>
    <row r="97" spans="1:32" x14ac:dyDescent="0.25">
      <c r="A97" s="66" t="s">
        <v>125</v>
      </c>
      <c r="B97" s="40"/>
      <c r="C97" s="57" t="s">
        <v>247</v>
      </c>
      <c r="D97" s="57"/>
      <c r="E97" s="57" t="s">
        <v>247</v>
      </c>
      <c r="F97" s="57" t="s">
        <v>247</v>
      </c>
      <c r="H97" s="57">
        <f>IF(Input!D96=0, "", Input!D96)</f>
        <v>2001</v>
      </c>
      <c r="I97" s="57" t="str">
        <f>IF(Input!G96=0, "", DEC2HEX(Input!G96, 2))</f>
        <v>1E</v>
      </c>
      <c r="J97" s="57" t="str">
        <f>IF(Input!F96=0, "", DEC2HEX(Input!F96, 2))</f>
        <v>08</v>
      </c>
      <c r="K97" s="31">
        <f>IF('Pax Tick'!K95=0, "", 'Pax Tick'!K95)</f>
        <v>15</v>
      </c>
      <c r="L97" s="31" t="str">
        <f>IF(Input!N96&gt;300,"01",IF(Input!N96&gt;0,"00",IF(Input!P96&gt;80000,"01",IF(Input!P96&gt;0,"00", ""))))</f>
        <v>01</v>
      </c>
      <c r="M97" s="106" t="str">
        <f>Speed!E95</f>
        <v>7B</v>
      </c>
      <c r="N97" s="31" t="str">
        <f>IF(Input!C96="C","-",IF(AND(Input!C96="P",Input!N96=0),"",IF(Input!C96="P",Input!N96,IF(Input!C96=0,""))))</f>
        <v>-</v>
      </c>
      <c r="O97" s="31">
        <f>IF(AND(Input!C96="P",Input!O96=0),"",IF(Input!C96="P",Input!O96,IF(Input!C96="C",'Pax Tick'!S95,"")))</f>
        <v>1040</v>
      </c>
      <c r="P97" s="31">
        <f>MROUND(Input!T96/3, 5)</f>
        <v>1655</v>
      </c>
      <c r="Q97" s="31">
        <f>MROUND(Input!T96/2, 5)</f>
        <v>2485</v>
      </c>
      <c r="R97" s="31" t="str">
        <f>IF(HEX2DEC(Speed!L95)=0, "", Speed!L95)</f>
        <v>26</v>
      </c>
      <c r="S97" s="31" t="str">
        <f>IF(HEX2DEC(Speed!S95)=0, "", Speed!S95)</f>
        <v>35</v>
      </c>
      <c r="T97" s="31" t="str">
        <f>IF(HEX2DEC(Speed!E95)=0, "", Speed!E95)</f>
        <v>7B</v>
      </c>
      <c r="U97" s="31" t="str">
        <f>IF(HEX2DEC(Speed!Z95)=0, "", Speed!Z95)</f>
        <v>3A</v>
      </c>
      <c r="V97" s="31" t="str">
        <f>IF(HEX2DEC(Speed!AG95)=0, "", Speed!AG95)</f>
        <v>24</v>
      </c>
      <c r="W97" s="31">
        <f>IF(Running!U95=0, "",Running!U95+32768)</f>
        <v>33172</v>
      </c>
      <c r="X97" s="31">
        <f>IF(Running!K95=0, "",Running!K95+32768)</f>
        <v>33098</v>
      </c>
      <c r="Y97" s="31">
        <f>IF(Running!AB95=0, "",Running!AB95+32768)</f>
        <v>33106</v>
      </c>
      <c r="Z97" s="31">
        <f>IF(Running!AI95=0, "",Running!AI95+32768)</f>
        <v>33121</v>
      </c>
      <c r="AA97" s="31">
        <f>IF(Running!AP95=0, "",Running!AP95+32768)</f>
        <v>32956</v>
      </c>
      <c r="AB97" s="31">
        <f>IF(Running!AU95=0, "",Running!AU95+32768)</f>
        <v>32891</v>
      </c>
      <c r="AC97" s="31">
        <f>IF(Purchase!F95=0, "",Purchase!F95+32768)</f>
        <v>33079</v>
      </c>
      <c r="AD97" s="31">
        <f>IF(Running!I95=0, "",Running!I95+32768)</f>
        <v>33098</v>
      </c>
      <c r="AE97" s="106"/>
      <c r="AF97" s="53"/>
    </row>
    <row r="98" spans="1:32" x14ac:dyDescent="0.25">
      <c r="A98" s="49" t="s">
        <v>126</v>
      </c>
      <c r="B98" s="40" t="str">
        <f>IF(Running!H96="Incorrect Bx please specify C or P",  "Error (Running)", "")</f>
        <v/>
      </c>
      <c r="H98" s="57">
        <f>IF(Input!D97=0, "", Input!D97)</f>
        <v>1989</v>
      </c>
      <c r="I98" s="57" t="str">
        <f>IF(Input!G97=0, "", DEC2HEX(Input!G97, 2))</f>
        <v>1E</v>
      </c>
      <c r="J98" s="57" t="str">
        <f>IF(Input!F97=0, "", DEC2HEX(Input!F97, 2))</f>
        <v>0D</v>
      </c>
      <c r="K98" s="31">
        <f>IF('Pax Tick'!K96=0, "", 'Pax Tick'!K96)</f>
        <v>40</v>
      </c>
      <c r="L98" s="31" t="str">
        <f>IF(Input!N97&gt;300,"01",IF(Input!N97&gt;0,"00",IF(Input!P97&gt;80000,"01",IF(Input!P97&gt;0,"00", ""))))</f>
        <v>00</v>
      </c>
      <c r="M98" s="106" t="str">
        <f>Speed!E96</f>
        <v>7B</v>
      </c>
      <c r="N98" s="31">
        <f>IF(Input!C97="C","-",IF(AND(Input!C97="P",Input!N97=0),"",IF(Input!C97="P",Input!N97,IF(Input!C97=0,""))))</f>
        <v>266</v>
      </c>
      <c r="O98" s="31">
        <f>IF(AND(Input!C97="P",Input!O97=0),"",IF(Input!C97="P",Input!O97,IF(Input!C97="C",'Pax Tick'!S96,"")))</f>
        <v>640</v>
      </c>
      <c r="P98" s="31">
        <f>MROUND(Input!T97/3, 5)</f>
        <v>2400</v>
      </c>
      <c r="Q98" s="31">
        <f>MROUND(Input!T97/2, 5)</f>
        <v>3600</v>
      </c>
      <c r="R98" s="31" t="str">
        <f>IF(HEX2DEC(Speed!L96)=0, "", Speed!L96)</f>
        <v>25</v>
      </c>
      <c r="S98" s="31" t="str">
        <f>IF(HEX2DEC(Speed!S96)=0, "", Speed!S96)</f>
        <v>35</v>
      </c>
      <c r="T98" s="31" t="str">
        <f>IF(HEX2DEC(Speed!E96)=0, "", Speed!E96)</f>
        <v>7B</v>
      </c>
      <c r="U98" s="31" t="str">
        <f>IF(HEX2DEC(Speed!Z96)=0, "", Speed!Z96)</f>
        <v>3A</v>
      </c>
      <c r="V98" s="31" t="str">
        <f>IF(HEX2DEC(Speed!AG96)=0, "", Speed!AG96)</f>
        <v>24</v>
      </c>
      <c r="W98" s="31">
        <f>IF(Running!U96=0, "",Running!U96+32768)</f>
        <v>33043</v>
      </c>
      <c r="X98" s="31">
        <f>IF(Running!K96=0, "",Running!K96+32768)</f>
        <v>33019</v>
      </c>
      <c r="Y98" s="31">
        <f>IF(Running!AB96=0, "",Running!AB96+32768)</f>
        <v>33024</v>
      </c>
      <c r="Z98" s="31">
        <f>IF(Running!AI96=0, "",Running!AI96+32768)</f>
        <v>33034</v>
      </c>
      <c r="AA98" s="31">
        <f>IF(Running!AP96=0, "",Running!AP96+32768)</f>
        <v>32923</v>
      </c>
      <c r="AB98" s="31">
        <f>IF(Running!AU96=0, "",Running!AU96+32768)</f>
        <v>32874</v>
      </c>
      <c r="AC98" s="31">
        <f>IF(Purchase!F96=0, "",Purchase!F96+32768)</f>
        <v>33061</v>
      </c>
      <c r="AD98" s="31">
        <f>IF(Running!I96=0, "",Running!I96+32768)</f>
        <v>33019</v>
      </c>
      <c r="AE98" s="106"/>
      <c r="AF98" s="53"/>
    </row>
    <row r="99" spans="1:32" x14ac:dyDescent="0.25">
      <c r="A99" s="49" t="s">
        <v>127</v>
      </c>
      <c r="B99" s="40" t="str">
        <f>IF(Running!H97="Incorrect Bx please specify C or P",  "Error (Running)", "")</f>
        <v/>
      </c>
      <c r="H99" s="57">
        <f>IF(Input!D98=0, "", Input!D98)</f>
        <v>2012</v>
      </c>
      <c r="I99" s="57" t="str">
        <f>IF(Input!G98=0, "", DEC2HEX(Input!G98, 2))</f>
        <v>28</v>
      </c>
      <c r="J99" s="57" t="str">
        <f>IF(Input!F98=0, "", DEC2HEX(Input!F98, 2))</f>
        <v>FF</v>
      </c>
      <c r="K99" s="31">
        <f>IF('Pax Tick'!K97=0, "", 'Pax Tick'!K97)</f>
        <v>33</v>
      </c>
      <c r="L99" s="31" t="str">
        <f>IF(Input!N98&gt;300,"01",IF(Input!N98&gt;0,"00",IF(Input!P98&gt;80000,"01",IF(Input!P98&gt;0,"00", ""))))</f>
        <v>01</v>
      </c>
      <c r="M99" s="106" t="str">
        <f>Speed!E97</f>
        <v>7D</v>
      </c>
      <c r="N99" s="31">
        <f>IF(Input!C98="C","-",IF(AND(Input!C98="P",Input!N98=0),"",IF(Input!C98="P",Input!N98,IF(Input!C98=0,""))))</f>
        <v>467</v>
      </c>
      <c r="O99" s="31">
        <f>IF(AND(Input!C98="P",Input!O98=0),"",IF(Input!C98="P",Input!O98,IF(Input!C98="C",'Pax Tick'!S97,"")))</f>
        <v>47</v>
      </c>
      <c r="P99" s="31">
        <f>MROUND(Input!T98/3, 5)</f>
        <v>2665</v>
      </c>
      <c r="Q99" s="31">
        <f>MROUND(Input!T98/2, 5)</f>
        <v>4000</v>
      </c>
      <c r="R99" s="31" t="str">
        <f>IF(HEX2DEC(Speed!L97)=0, "", Speed!L97)</f>
        <v>24</v>
      </c>
      <c r="S99" s="31" t="str">
        <f>IF(HEX2DEC(Speed!S97)=0, "", Speed!S97)</f>
        <v>38</v>
      </c>
      <c r="T99" s="31" t="str">
        <f>IF(HEX2DEC(Speed!E97)=0, "", Speed!E97)</f>
        <v>7D</v>
      </c>
      <c r="U99" s="31" t="str">
        <f>IF(HEX2DEC(Speed!Z97)=0, "", Speed!Z97)</f>
        <v>3B</v>
      </c>
      <c r="V99" s="31" t="str">
        <f>IF(HEX2DEC(Speed!AG97)=0, "", Speed!AG97)</f>
        <v>22</v>
      </c>
      <c r="W99" s="31">
        <f>IF(Running!U97=0, "",Running!U97+32768)</f>
        <v>33073</v>
      </c>
      <c r="X99" s="31">
        <f>IF(Running!K97=0, "",Running!K97+32768)</f>
        <v>33048</v>
      </c>
      <c r="Y99" s="31">
        <f>IF(Running!AB97=0, "",Running!AB97+32768)</f>
        <v>33053</v>
      </c>
      <c r="Z99" s="31">
        <f>IF(Running!AI97=0, "",Running!AI97+32768)</f>
        <v>33063</v>
      </c>
      <c r="AA99" s="31">
        <f>IF(Running!AP97=0, "",Running!AP97+32768)</f>
        <v>32949</v>
      </c>
      <c r="AB99" s="31">
        <f>IF(Running!AU97=0, "",Running!AU97+32768)</f>
        <v>32900</v>
      </c>
      <c r="AC99" s="31">
        <f>IF(Purchase!F97=0, "",Purchase!F97+32768)</f>
        <v>33089</v>
      </c>
      <c r="AD99" s="31">
        <f>IF(Running!I97=0, "",Running!I97+32768)</f>
        <v>33048</v>
      </c>
      <c r="AE99" s="106"/>
      <c r="AF99" s="53"/>
    </row>
    <row r="100" spans="1:32" x14ac:dyDescent="0.25">
      <c r="A100" s="49" t="s">
        <v>128</v>
      </c>
      <c r="B100" s="40" t="str">
        <f>IF(Running!H98="Incorrect Bx please specify C or P",  "Error (Running)", "")</f>
        <v/>
      </c>
      <c r="H100" s="57">
        <f>IF(Input!D99=0, "", Input!D99)</f>
        <v>2011</v>
      </c>
      <c r="I100" s="57" t="str">
        <f>IF(Input!G99=0, "", DEC2HEX(Input!G99, 2))</f>
        <v>28</v>
      </c>
      <c r="J100" s="57" t="str">
        <f>IF(Input!F99=0, "", DEC2HEX(Input!F99, 2))</f>
        <v>FF</v>
      </c>
      <c r="K100" s="31">
        <f>IF('Pax Tick'!K98=0, "", 'Pax Tick'!K98)</f>
        <v>20</v>
      </c>
      <c r="L100" s="31" t="str">
        <f>IF(Input!N99&gt;300,"01",IF(Input!N99&gt;0,"00",IF(Input!P99&gt;80000,"01",IF(Input!P99&gt;0,"00", ""))))</f>
        <v>01</v>
      </c>
      <c r="M100" s="106" t="str">
        <f>Speed!E98</f>
        <v>7D</v>
      </c>
      <c r="N100" s="31" t="str">
        <f>IF(Input!C99="C","-",IF(AND(Input!C99="P",Input!N99=0),"",IF(Input!C99="P",Input!N99,IF(Input!C99=0,""))))</f>
        <v>-</v>
      </c>
      <c r="O100" s="31">
        <f>IF(AND(Input!C99="P",Input!O99=0),"",IF(Input!C99="P",Input!O99,IF(Input!C99="C",'Pax Tick'!S98,"")))</f>
        <v>1120</v>
      </c>
      <c r="P100" s="31">
        <f>MROUND(Input!T99/3, 5)</f>
        <v>1490</v>
      </c>
      <c r="Q100" s="31">
        <f>MROUND(Input!T99/2, 5)</f>
        <v>2240</v>
      </c>
      <c r="R100" s="31" t="str">
        <f>IF(HEX2DEC(Speed!L98)=0, "", Speed!L98)</f>
        <v>24</v>
      </c>
      <c r="S100" s="31" t="str">
        <f>IF(HEX2DEC(Speed!S98)=0, "", Speed!S98)</f>
        <v>38</v>
      </c>
      <c r="T100" s="31" t="str">
        <f>IF(HEX2DEC(Speed!E98)=0, "", Speed!E98)</f>
        <v>7D</v>
      </c>
      <c r="U100" s="31" t="str">
        <f>IF(HEX2DEC(Speed!Z98)=0, "", Speed!Z98)</f>
        <v>3B</v>
      </c>
      <c r="V100" s="31" t="str">
        <f>IF(HEX2DEC(Speed!AG98)=0, "", Speed!AG98)</f>
        <v>24</v>
      </c>
      <c r="W100" s="31">
        <f>IF(Running!U98=0, "",Running!U98+32768)</f>
        <v>33196</v>
      </c>
      <c r="X100" s="31">
        <f>IF(Running!K98=0, "",Running!K98+32768)</f>
        <v>33117</v>
      </c>
      <c r="Y100" s="31">
        <f>IF(Running!AB98=0, "",Running!AB98+32768)</f>
        <v>33125</v>
      </c>
      <c r="Z100" s="31">
        <f>IF(Running!AI98=0, "",Running!AI98+32768)</f>
        <v>33142</v>
      </c>
      <c r="AA100" s="31">
        <f>IF(Running!AP98=0, "",Running!AP98+32768)</f>
        <v>32966</v>
      </c>
      <c r="AB100" s="31">
        <f>IF(Running!AU98=0, "",Running!AU98+32768)</f>
        <v>32898</v>
      </c>
      <c r="AC100" s="31">
        <f>IF(Purchase!F98=0, "",Purchase!F98+32768)</f>
        <v>33090</v>
      </c>
      <c r="AD100" s="31">
        <f>IF(Running!I98=0, "",Running!I98+32768)</f>
        <v>33117</v>
      </c>
      <c r="AE100" s="106"/>
      <c r="AF100" s="53"/>
    </row>
    <row r="101" spans="1:32" x14ac:dyDescent="0.25">
      <c r="A101" s="49" t="s">
        <v>129</v>
      </c>
      <c r="B101" s="40" t="str">
        <f>IF(Running!H99="Incorrect Bx please specify C or P",  "Error (Running)", "")</f>
        <v/>
      </c>
      <c r="C101" s="57" t="s">
        <v>247</v>
      </c>
      <c r="D101" s="57"/>
      <c r="E101" s="57" t="s">
        <v>247</v>
      </c>
      <c r="F101" s="57" t="s">
        <v>247</v>
      </c>
      <c r="H101" s="57">
        <f>IF(Input!D100=0, "", Input!D100)</f>
        <v>1983</v>
      </c>
      <c r="I101" s="57" t="str">
        <f>IF(Input!G100=0, "", DEC2HEX(Input!G100, 2))</f>
        <v>19</v>
      </c>
      <c r="J101" s="57" t="str">
        <f>IF(Input!F100=0, "", DEC2HEX(Input!F100, 2))</f>
        <v>15</v>
      </c>
      <c r="K101" s="31">
        <f>IF('Pax Tick'!K99=0, "", 'Pax Tick'!K99)</f>
        <v>23</v>
      </c>
      <c r="L101" s="31" t="str">
        <f>IF(Input!N100&gt;300,"01",IF(Input!N100&gt;0,"00",IF(Input!P100&gt;80000,"01",IF(Input!P100&gt;0,"00", ""))))</f>
        <v>00</v>
      </c>
      <c r="M101" s="106" t="str">
        <f>Speed!E99</f>
        <v>74</v>
      </c>
      <c r="N101" s="31">
        <f>IF(Input!C100="C","-",IF(AND(Input!C100="P",Input!N100=0),"",IF(Input!C100="P",Input!N100,IF(Input!C100=0,""))))</f>
        <v>200</v>
      </c>
      <c r="O101" s="31">
        <f>IF(AND(Input!C100="P",Input!O100=0),"",IF(Input!C100="P",Input!O100,IF(Input!C100="C",'Pax Tick'!S99,"")))</f>
        <v>20</v>
      </c>
      <c r="P101" s="31">
        <f>MROUND(Input!T100/3, 5)</f>
        <v>1365</v>
      </c>
      <c r="Q101" s="31">
        <f>MROUND(Input!T100/2, 5)</f>
        <v>2050</v>
      </c>
      <c r="R101" s="31" t="str">
        <f>IF(HEX2DEC(Speed!L99)=0, "", Speed!L99)</f>
        <v>1D</v>
      </c>
      <c r="S101" s="31" t="str">
        <f>IF(HEX2DEC(Speed!S99)=0, "", Speed!S99)</f>
        <v>32</v>
      </c>
      <c r="T101" s="31" t="str">
        <f>IF(HEX2DEC(Speed!E99)=0, "", Speed!E99)</f>
        <v>74</v>
      </c>
      <c r="U101" s="31" t="str">
        <f>IF(HEX2DEC(Speed!Z99)=0, "", Speed!Z99)</f>
        <v>37</v>
      </c>
      <c r="V101" s="31" t="str">
        <f>IF(HEX2DEC(Speed!AG99)=0, "", Speed!AG99)</f>
        <v>20</v>
      </c>
      <c r="W101" s="31">
        <f>IF(Running!U99=0, "",Running!U99+32768)</f>
        <v>32870</v>
      </c>
      <c r="X101" s="31">
        <f>IF(Running!K99=0, "",Running!K99+32768)</f>
        <v>32861</v>
      </c>
      <c r="Y101" s="31">
        <f>IF(Running!AB99=0, "",Running!AB99+32768)</f>
        <v>32863</v>
      </c>
      <c r="Z101" s="31">
        <f>IF(Running!AI99=0, "",Running!AI99+32768)</f>
        <v>32866</v>
      </c>
      <c r="AA101" s="31">
        <f>IF(Running!AP99=0, "",Running!AP99+32768)</f>
        <v>32829</v>
      </c>
      <c r="AB101" s="31">
        <f>IF(Running!AU99=0, "",Running!AU99+32768)</f>
        <v>32815</v>
      </c>
      <c r="AC101" s="31">
        <f>IF(Purchase!F99=0, "",Purchase!F99+32768)</f>
        <v>32847</v>
      </c>
      <c r="AD101" s="31">
        <f>IF(Running!I99=0, "",Running!I99+32768)</f>
        <v>32861</v>
      </c>
      <c r="AE101" s="106"/>
      <c r="AF101" s="53"/>
    </row>
    <row r="102" spans="1:32" x14ac:dyDescent="0.25">
      <c r="A102" s="49" t="s">
        <v>130</v>
      </c>
      <c r="B102" s="40" t="str">
        <f>IF(Running!H100="Incorrect Bx please specify C or P",  "Error (Running)", "")</f>
        <v/>
      </c>
      <c r="H102" s="57">
        <f>IF(Input!D101=0, "", Input!D101)</f>
        <v>1987</v>
      </c>
      <c r="I102" s="57" t="str">
        <f>IF(Input!G101=0, "", DEC2HEX(Input!G101, 2))</f>
        <v>19</v>
      </c>
      <c r="J102" s="57" t="str">
        <f>IF(Input!F101=0, "", DEC2HEX(Input!F101, 2))</f>
        <v>0C</v>
      </c>
      <c r="K102" s="31">
        <f>IF('Pax Tick'!K100=0, "", 'Pax Tick'!K100)</f>
        <v>5</v>
      </c>
      <c r="L102" s="31" t="str">
        <f>IF(Input!N101&gt;300,"01",IF(Input!N101&gt;0,"00",IF(Input!P101&gt;80000,"01",IF(Input!P101&gt;0,"00", ""))))</f>
        <v>00</v>
      </c>
      <c r="M102" s="106" t="str">
        <f>Speed!E100</f>
        <v>74</v>
      </c>
      <c r="N102" s="31" t="str">
        <f>IF(Input!C101="C","-",IF(AND(Input!C101="P",Input!N101=0),"",IF(Input!C101="P",Input!N101,IF(Input!C101=0,""))))</f>
        <v>-</v>
      </c>
      <c r="O102" s="31">
        <f>IF(AND(Input!C101="P",Input!O101=0),"",IF(Input!C101="P",Input!O101,IF(Input!C101="C",'Pax Tick'!S100,"")))</f>
        <v>312</v>
      </c>
      <c r="P102" s="31">
        <f>MROUND(Input!T101/3, 5)</f>
        <v>1050</v>
      </c>
      <c r="Q102" s="31">
        <f>MROUND(Input!T101/2, 5)</f>
        <v>1575</v>
      </c>
      <c r="R102" s="31" t="str">
        <f>IF(HEX2DEC(Speed!L100)=0, "", Speed!L100)</f>
        <v>1D</v>
      </c>
      <c r="S102" s="31" t="str">
        <f>IF(HEX2DEC(Speed!S100)=0, "", Speed!S100)</f>
        <v>32</v>
      </c>
      <c r="T102" s="31" t="str">
        <f>IF(HEX2DEC(Speed!E100)=0, "", Speed!E100)</f>
        <v>74</v>
      </c>
      <c r="U102" s="31" t="str">
        <f>IF(HEX2DEC(Speed!Z100)=0, "", Speed!Z100)</f>
        <v>37</v>
      </c>
      <c r="V102" s="31" t="str">
        <f>IF(HEX2DEC(Speed!AG100)=0, "", Speed!AG100)</f>
        <v>20</v>
      </c>
      <c r="W102" s="31">
        <f>IF(Running!U100=0, "",Running!U100+32768)</f>
        <v>32882</v>
      </c>
      <c r="X102" s="31">
        <f>IF(Running!K100=0, "",Running!K100+32768)</f>
        <v>32871</v>
      </c>
      <c r="Y102" s="31">
        <f>IF(Running!AB100=0, "",Running!AB100+32768)</f>
        <v>32873</v>
      </c>
      <c r="Z102" s="31">
        <f>IF(Running!AI100=0, "",Running!AI100+32768)</f>
        <v>32878</v>
      </c>
      <c r="AA102" s="31">
        <f>IF(Running!AP100=0, "",Running!AP100+32768)</f>
        <v>32831</v>
      </c>
      <c r="AB102" s="31">
        <f>IF(Running!AU100=0, "",Running!AU100+32768)</f>
        <v>32814</v>
      </c>
      <c r="AC102" s="31">
        <f>IF(Purchase!F100=0, "",Purchase!F100+32768)</f>
        <v>32850</v>
      </c>
      <c r="AD102" s="31">
        <f>IF(Running!I100=0, "",Running!I100+32768)</f>
        <v>32871</v>
      </c>
      <c r="AE102" s="106"/>
      <c r="AF102" s="53"/>
    </row>
    <row r="103" spans="1:32" x14ac:dyDescent="0.25">
      <c r="A103" s="49" t="s">
        <v>131</v>
      </c>
      <c r="B103" s="40" t="str">
        <f>IF(Running!H101="Incorrect Bx please specify C or P",  "Error (Running)", "")</f>
        <v/>
      </c>
      <c r="H103" s="57">
        <f>IF(Input!D102=0, "", Input!D102)</f>
        <v>1999</v>
      </c>
      <c r="I103" s="57" t="str">
        <f>IF(Input!G102=0, "", DEC2HEX(Input!G102, 2))</f>
        <v>1E</v>
      </c>
      <c r="J103" s="57" t="str">
        <f>IF(Input!F102=0, "", DEC2HEX(Input!F102, 2))</f>
        <v>06</v>
      </c>
      <c r="K103" s="31">
        <f>IF('Pax Tick'!K101=0, "", 'Pax Tick'!K101)</f>
        <v>23</v>
      </c>
      <c r="L103" s="31" t="str">
        <f>IF(Input!N102&gt;300,"01",IF(Input!N102&gt;0,"00",IF(Input!P102&gt;80000,"01",IF(Input!P102&gt;0,"00", ""))))</f>
        <v>00</v>
      </c>
      <c r="M103" s="106" t="str">
        <f>Speed!E101</f>
        <v>75</v>
      </c>
      <c r="N103" s="31">
        <f>IF(Input!C102="C","-",IF(AND(Input!C102="P",Input!N102=0),"",IF(Input!C102="P",Input!N102,IF(Input!C102=0,""))))</f>
        <v>243</v>
      </c>
      <c r="O103" s="31">
        <f>IF(AND(Input!C102="P",Input!O102=0),"",IF(Input!C102="P",Input!O102,IF(Input!C102="C",'Pax Tick'!S101,"")))</f>
        <v>24</v>
      </c>
      <c r="P103" s="31">
        <f>MROUND(Input!T102/3, 5)</f>
        <v>1200</v>
      </c>
      <c r="Q103" s="31">
        <f>MROUND(Input!T102/2, 5)</f>
        <v>1800</v>
      </c>
      <c r="R103" s="31" t="str">
        <f>IF(HEX2DEC(Speed!L101)=0, "", Speed!L101)</f>
        <v>1D</v>
      </c>
      <c r="S103" s="31" t="str">
        <f>IF(HEX2DEC(Speed!S101)=0, "", Speed!S101)</f>
        <v>32</v>
      </c>
      <c r="T103" s="31" t="str">
        <f>IF(HEX2DEC(Speed!E101)=0, "", Speed!E101)</f>
        <v>75</v>
      </c>
      <c r="U103" s="31" t="str">
        <f>IF(HEX2DEC(Speed!Z101)=0, "", Speed!Z101)</f>
        <v>37</v>
      </c>
      <c r="V103" s="31" t="str">
        <f>IF(HEX2DEC(Speed!AG101)=0, "", Speed!AG101)</f>
        <v>21</v>
      </c>
      <c r="W103" s="31">
        <f>IF(Running!U101=0, "",Running!U101+32768)</f>
        <v>32879</v>
      </c>
      <c r="X103" s="31">
        <f>IF(Running!K101=0, "",Running!K101+32768)</f>
        <v>32869</v>
      </c>
      <c r="Y103" s="31">
        <f>IF(Running!AB101=0, "",Running!AB101+32768)</f>
        <v>32871</v>
      </c>
      <c r="Z103" s="31">
        <f>IF(Running!AI101=0, "",Running!AI101+32768)</f>
        <v>32875</v>
      </c>
      <c r="AA103" s="31">
        <f>IF(Running!AP101=0, "",Running!AP101+32768)</f>
        <v>32832</v>
      </c>
      <c r="AB103" s="31">
        <f>IF(Running!AU101=0, "",Running!AU101+32768)</f>
        <v>32817</v>
      </c>
      <c r="AC103" s="31">
        <f>IF(Purchase!F101=0, "",Purchase!F101+32768)</f>
        <v>32865</v>
      </c>
      <c r="AD103" s="31">
        <f>IF(Running!I101=0, "",Running!I101+32768)</f>
        <v>32869</v>
      </c>
      <c r="AE103" s="106"/>
      <c r="AF103" s="53"/>
    </row>
    <row r="104" spans="1:32" x14ac:dyDescent="0.25">
      <c r="A104" s="49" t="s">
        <v>132</v>
      </c>
      <c r="B104" s="40" t="str">
        <f>IF(Running!H102="Incorrect Bx please specify C or P",  "Error (Running)", "")</f>
        <v/>
      </c>
      <c r="H104" s="57">
        <f>IF(Input!D103=0, "", Input!D103)</f>
        <v>1981</v>
      </c>
      <c r="I104" s="57" t="str">
        <f>IF(Input!G103=0, "", DEC2HEX(Input!G103, 2))</f>
        <v>1E</v>
      </c>
      <c r="J104" s="57" t="str">
        <f>IF(Input!F103=0, "", DEC2HEX(Input!F103, 2))</f>
        <v>0D</v>
      </c>
      <c r="K104" s="31">
        <f>IF('Pax Tick'!K102=0, "", 'Pax Tick'!K102)</f>
        <v>38</v>
      </c>
      <c r="L104" s="31" t="str">
        <f>IF(Input!N103&gt;300,"01",IF(Input!N103&gt;0,"00",IF(Input!P103&gt;80000,"01",IF(Input!P103&gt;0,"00", ""))))</f>
        <v>00</v>
      </c>
      <c r="M104" s="106" t="str">
        <f>Speed!E102</f>
        <v>71</v>
      </c>
      <c r="N104" s="31">
        <f>IF(Input!C103="C","-",IF(AND(Input!C103="P",Input!N103=0),"",IF(Input!C103="P",Input!N103,IF(Input!C103=0,""))))</f>
        <v>181</v>
      </c>
      <c r="O104" s="31">
        <f>IF(AND(Input!C103="P",Input!O103=0),"",IF(Input!C103="P",Input!O103,IF(Input!C103="C",'Pax Tick'!S102,"")))</f>
        <v>18</v>
      </c>
      <c r="P104" s="31">
        <f>MROUND(Input!T103/3, 5)</f>
        <v>1285</v>
      </c>
      <c r="Q104" s="31">
        <f>MROUND(Input!T103/2, 5)</f>
        <v>1925</v>
      </c>
      <c r="R104" s="31" t="str">
        <f>IF(HEX2DEC(Speed!L102)=0, "", Speed!L102)</f>
        <v>1E</v>
      </c>
      <c r="S104" s="31" t="str">
        <f>IF(HEX2DEC(Speed!S102)=0, "", Speed!S102)</f>
        <v>33</v>
      </c>
      <c r="T104" s="31" t="str">
        <f>IF(HEX2DEC(Speed!E102)=0, "", Speed!E102)</f>
        <v>71</v>
      </c>
      <c r="U104" s="31" t="str">
        <f>IF(HEX2DEC(Speed!Z102)=0, "", Speed!Z102)</f>
        <v>38</v>
      </c>
      <c r="V104" s="31" t="str">
        <f>IF(HEX2DEC(Speed!AG102)=0, "", Speed!AG102)</f>
        <v>1F</v>
      </c>
      <c r="W104" s="31">
        <f>IF(Running!U102=0, "",Running!U102+32768)</f>
        <v>32903</v>
      </c>
      <c r="X104" s="31">
        <f>IF(Running!K102=0, "",Running!K102+32768)</f>
        <v>32889</v>
      </c>
      <c r="Y104" s="31">
        <f>IF(Running!AB102=0, "",Running!AB102+32768)</f>
        <v>32892</v>
      </c>
      <c r="Z104" s="31">
        <f>IF(Running!AI102=0, "",Running!AI102+32768)</f>
        <v>32897</v>
      </c>
      <c r="AA104" s="31">
        <f>IF(Running!AP102=0, "",Running!AP102+32768)</f>
        <v>32841</v>
      </c>
      <c r="AB104" s="31">
        <f>IF(Running!AU102=0, "",Running!AU102+32768)</f>
        <v>32821</v>
      </c>
      <c r="AC104" s="31">
        <f>IF(Purchase!F102=0, "",Purchase!F102+32768)</f>
        <v>32895</v>
      </c>
      <c r="AD104" s="31">
        <f>IF(Running!I102=0, "",Running!I102+32768)</f>
        <v>32889</v>
      </c>
      <c r="AE104" s="106"/>
      <c r="AF104" s="53"/>
    </row>
    <row r="105" spans="1:32" x14ac:dyDescent="0.25">
      <c r="A105" s="49" t="s">
        <v>133</v>
      </c>
      <c r="B105" s="40" t="str">
        <f>IF(Running!H103="Incorrect Bx please specify C or P",  "Error (Running)", "")</f>
        <v/>
      </c>
      <c r="C105" s="57" t="s">
        <v>247</v>
      </c>
      <c r="D105" s="57"/>
      <c r="E105" s="57" t="s">
        <v>247</v>
      </c>
      <c r="F105" s="57" t="s">
        <v>247</v>
      </c>
      <c r="H105" s="57">
        <f>IF(Input!D104=0, "", Input!D104)</f>
        <v>1986</v>
      </c>
      <c r="I105" s="57" t="str">
        <f>IF(Input!G104=0, "", DEC2HEX(Input!G104, 2))</f>
        <v>1E</v>
      </c>
      <c r="J105" s="57" t="str">
        <f>IF(Input!F104=0, "", DEC2HEX(Input!F104, 2))</f>
        <v>22</v>
      </c>
      <c r="K105" s="31">
        <f>IF('Pax Tick'!K103=0, "", 'Pax Tick'!K103)</f>
        <v>49</v>
      </c>
      <c r="L105" s="31" t="str">
        <f>IF(Input!N104&gt;300,"01",IF(Input!N104&gt;0,"00",IF(Input!P104&gt;80000,"01",IF(Input!P104&gt;0,"00", ""))))</f>
        <v>00</v>
      </c>
      <c r="M105" s="106" t="str">
        <f>Speed!E103</f>
        <v>71</v>
      </c>
      <c r="N105" s="31">
        <f>IF(Input!C104="C","-",IF(AND(Input!C104="P",Input!N104=0),"",IF(Input!C104="P",Input!N104,IF(Input!C104=0,""))))</f>
        <v>269</v>
      </c>
      <c r="O105" s="31">
        <f>IF(AND(Input!C104="P",Input!O104=0),"",IF(Input!C104="P",Input!O104,IF(Input!C104="C",'Pax Tick'!S103,"")))</f>
        <v>27</v>
      </c>
      <c r="P105" s="31">
        <f>MROUND(Input!T104/3, 5)</f>
        <v>1420</v>
      </c>
      <c r="Q105" s="31">
        <f>MROUND(Input!T104/2, 5)</f>
        <v>2130</v>
      </c>
      <c r="R105" s="31" t="str">
        <f>IF(HEX2DEC(Speed!L103)=0, "", Speed!L103)</f>
        <v>1F</v>
      </c>
      <c r="S105" s="31" t="str">
        <f>IF(HEX2DEC(Speed!S103)=0, "", Speed!S103)</f>
        <v>33</v>
      </c>
      <c r="T105" s="31" t="str">
        <f>IF(HEX2DEC(Speed!E103)=0, "", Speed!E103)</f>
        <v>71</v>
      </c>
      <c r="U105" s="31" t="str">
        <f>IF(HEX2DEC(Speed!Z103)=0, "", Speed!Z103)</f>
        <v>38</v>
      </c>
      <c r="V105" s="31" t="str">
        <f>IF(HEX2DEC(Speed!AG103)=0, "", Speed!AG103)</f>
        <v>20</v>
      </c>
      <c r="W105" s="31">
        <f>IF(Running!U103=0, "",Running!U103+32768)</f>
        <v>32901</v>
      </c>
      <c r="X105" s="31">
        <f>IF(Running!K103=0, "",Running!K103+32768)</f>
        <v>32889</v>
      </c>
      <c r="Y105" s="31">
        <f>IF(Running!AB103=0, "",Running!AB103+32768)</f>
        <v>32892</v>
      </c>
      <c r="Z105" s="31">
        <f>IF(Running!AI103=0, "",Running!AI103+32768)</f>
        <v>32897</v>
      </c>
      <c r="AA105" s="31">
        <f>IF(Running!AP103=0, "",Running!AP103+32768)</f>
        <v>32844</v>
      </c>
      <c r="AB105" s="31">
        <f>IF(Running!AU103=0, "",Running!AU103+32768)</f>
        <v>32824</v>
      </c>
      <c r="AC105" s="31">
        <f>IF(Purchase!F103=0, "",Purchase!F103+32768)</f>
        <v>32916</v>
      </c>
      <c r="AD105" s="31">
        <f>IF(Running!I103=0, "",Running!I103+32768)</f>
        <v>32889</v>
      </c>
      <c r="AE105" s="106"/>
      <c r="AF105" s="53"/>
    </row>
    <row r="106" spans="1:32" x14ac:dyDescent="0.25">
      <c r="A106" s="66" t="s">
        <v>134</v>
      </c>
      <c r="B106" s="40"/>
      <c r="C106" s="57" t="s">
        <v>247</v>
      </c>
      <c r="D106" s="57"/>
      <c r="E106" s="57" t="s">
        <v>247</v>
      </c>
      <c r="F106" s="57" t="s">
        <v>247</v>
      </c>
      <c r="H106" s="57">
        <f>IF(Input!D105=0, "", Input!D105)</f>
        <v>1988</v>
      </c>
      <c r="I106" s="57" t="str">
        <f>IF(Input!G105=0, "", DEC2HEX(Input!G105, 2))</f>
        <v>1E</v>
      </c>
      <c r="J106" s="57" t="str">
        <f>IF(Input!F105=0, "", DEC2HEX(Input!F105, 2))</f>
        <v>20</v>
      </c>
      <c r="K106" s="31">
        <f>IF('Pax Tick'!K104=0, "", 'Pax Tick'!K104)</f>
        <v>50</v>
      </c>
      <c r="L106" s="31" t="str">
        <f>IF(Input!N105&gt;300,"01",IF(Input!N105&gt;0,"00",IF(Input!P105&gt;80000,"01",IF(Input!P105&gt;0,"00", ""))))</f>
        <v>00</v>
      </c>
      <c r="M106" s="106" t="str">
        <f>Speed!E104</f>
        <v>71</v>
      </c>
      <c r="N106" s="31">
        <f>IF(Input!C105="C","-",IF(AND(Input!C105="P",Input!N105=0),"",IF(Input!C105="P",Input!N105,IF(Input!C105=0,""))))</f>
        <v>218</v>
      </c>
      <c r="O106" s="31">
        <f>IF(AND(Input!C105="P",Input!O105=0),"",IF(Input!C105="P",Input!O105,IF(Input!C105="C",'Pax Tick'!S104,"")))</f>
        <v>22</v>
      </c>
      <c r="P106" s="31">
        <f>MROUND(Input!T105/3, 5)</f>
        <v>1995</v>
      </c>
      <c r="Q106" s="31">
        <f>MROUND(Input!T105/2, 5)</f>
        <v>2995</v>
      </c>
      <c r="R106" s="31" t="str">
        <f>IF(HEX2DEC(Speed!L104)=0, "", Speed!L104)</f>
        <v>1F</v>
      </c>
      <c r="S106" s="31" t="str">
        <f>IF(HEX2DEC(Speed!S104)=0, "", Speed!S104)</f>
        <v>33</v>
      </c>
      <c r="T106" s="31" t="str">
        <f>IF(HEX2DEC(Speed!E104)=0, "", Speed!E104)</f>
        <v>71</v>
      </c>
      <c r="U106" s="31" t="str">
        <f>IF(HEX2DEC(Speed!Z104)=0, "", Speed!Z104)</f>
        <v>38</v>
      </c>
      <c r="V106" s="31" t="str">
        <f>IF(HEX2DEC(Speed!AG104)=0, "", Speed!AG104)</f>
        <v>20</v>
      </c>
      <c r="W106" s="31">
        <f>IF(Running!U104=0, "",Running!U104+32768)</f>
        <v>32912</v>
      </c>
      <c r="X106" s="31">
        <f>IF(Running!K104=0, "",Running!K104+32768)</f>
        <v>32900</v>
      </c>
      <c r="Y106" s="31">
        <f>IF(Running!AB104=0, "",Running!AB104+32768)</f>
        <v>32902</v>
      </c>
      <c r="Z106" s="31">
        <f>IF(Running!AI104=0, "",Running!AI104+32768)</f>
        <v>32907</v>
      </c>
      <c r="AA106" s="31">
        <f>IF(Running!AP104=0, "",Running!AP104+32768)</f>
        <v>32852</v>
      </c>
      <c r="AB106" s="31">
        <f>IF(Running!AU104=0, "",Running!AU104+32768)</f>
        <v>32830</v>
      </c>
      <c r="AC106" s="31">
        <f>IF(Purchase!F104=0, "",Purchase!F104+32768)</f>
        <v>32923</v>
      </c>
      <c r="AD106" s="31">
        <f>IF(Running!I104=0, "",Running!I104+32768)</f>
        <v>32900</v>
      </c>
      <c r="AE106" s="106"/>
      <c r="AF106" s="53"/>
    </row>
    <row r="107" spans="1:32" x14ac:dyDescent="0.25">
      <c r="A107" s="49" t="s">
        <v>135</v>
      </c>
      <c r="B107" s="40" t="str">
        <f>IF(Running!H105="Incorrect Bx please specify C or P",  "Error (Running)", "")</f>
        <v/>
      </c>
      <c r="H107" s="57">
        <f>IF(Input!D106=0, "", Input!D106)</f>
        <v>1995</v>
      </c>
      <c r="I107" s="57" t="str">
        <f>IF(Input!G106=0, "", DEC2HEX(Input!G106, 2))</f>
        <v>1E</v>
      </c>
      <c r="J107" s="57" t="str">
        <f>IF(Input!F106=0, "", DEC2HEX(Input!F106, 2))</f>
        <v>19</v>
      </c>
      <c r="K107" s="31">
        <f>IF('Pax Tick'!K105=0, "", 'Pax Tick'!K105)</f>
        <v>10</v>
      </c>
      <c r="L107" s="31" t="str">
        <f>IF(Input!N106&gt;300,"01",IF(Input!N106&gt;0,"00",IF(Input!P106&gt;80000,"01",IF(Input!P106&gt;0,"00", ""))))</f>
        <v>00</v>
      </c>
      <c r="M107" s="106" t="str">
        <f>Speed!E105</f>
        <v>71</v>
      </c>
      <c r="N107" s="31" t="str">
        <f>IF(Input!C106="C","-",IF(AND(Input!C106="P",Input!N106=0),"",IF(Input!C106="P",Input!N106,IF(Input!C106=0,""))))</f>
        <v>-</v>
      </c>
      <c r="O107" s="31">
        <f>IF(AND(Input!C106="P",Input!O106=0),"",IF(Input!C106="P",Input!O106,IF(Input!C106="C",'Pax Tick'!S105,"")))</f>
        <v>480</v>
      </c>
      <c r="P107" s="31">
        <f>MROUND(Input!T106/3, 5)</f>
        <v>1085</v>
      </c>
      <c r="Q107" s="31">
        <f>MROUND(Input!T106/2, 5)</f>
        <v>1630</v>
      </c>
      <c r="R107" s="31" t="str">
        <f>IF(HEX2DEC(Speed!L105)=0, "", Speed!L105)</f>
        <v>1F</v>
      </c>
      <c r="S107" s="31" t="str">
        <f>IF(HEX2DEC(Speed!S105)=0, "", Speed!S105)</f>
        <v>33</v>
      </c>
      <c r="T107" s="31" t="str">
        <f>IF(HEX2DEC(Speed!E105)=0, "", Speed!E105)</f>
        <v>71</v>
      </c>
      <c r="U107" s="31" t="str">
        <f>IF(HEX2DEC(Speed!Z105)=0, "", Speed!Z105)</f>
        <v>38</v>
      </c>
      <c r="V107" s="31" t="str">
        <f>IF(HEX2DEC(Speed!AG105)=0, "", Speed!AG105)</f>
        <v>20</v>
      </c>
      <c r="W107" s="31">
        <f>IF(Running!U105=0, "",Running!U105+32768)</f>
        <v>32994</v>
      </c>
      <c r="X107" s="31">
        <f>IF(Running!K105=0, "",Running!K105+32768)</f>
        <v>32955</v>
      </c>
      <c r="Y107" s="31">
        <f>IF(Running!AB105=0, "",Running!AB105+32768)</f>
        <v>32960</v>
      </c>
      <c r="Z107" s="31">
        <f>IF(Running!AI105=0, "",Running!AI105+32768)</f>
        <v>32969</v>
      </c>
      <c r="AA107" s="31">
        <f>IF(Running!AP105=0, "",Running!AP105+32768)</f>
        <v>32876</v>
      </c>
      <c r="AB107" s="31">
        <f>IF(Running!AU105=0, "",Running!AU105+32768)</f>
        <v>32844</v>
      </c>
      <c r="AC107" s="31">
        <f>IF(Purchase!F105=0, "",Purchase!F105+32768)</f>
        <v>32920</v>
      </c>
      <c r="AD107" s="31">
        <f>IF(Running!I105=0, "",Running!I105+32768)</f>
        <v>32955</v>
      </c>
      <c r="AE107" s="106"/>
      <c r="AF107" s="53"/>
    </row>
    <row r="108" spans="1:32" x14ac:dyDescent="0.25">
      <c r="A108" s="49" t="s">
        <v>136</v>
      </c>
      <c r="B108" s="40" t="str">
        <f>IF(Running!H106="Incorrect Bx please specify C or P",  "Error (Running)", "")</f>
        <v/>
      </c>
      <c r="H108" s="57">
        <f>IF(Input!D107=0, "", Input!D107)</f>
        <v>2000</v>
      </c>
      <c r="I108" s="57" t="str">
        <f>IF(Input!G107=0, "", DEC2HEX(Input!G107, 2))</f>
        <v>1E</v>
      </c>
      <c r="J108" s="57" t="str">
        <f>IF(Input!F107=0, "", DEC2HEX(Input!F107, 2))</f>
        <v>FF</v>
      </c>
      <c r="K108" s="31">
        <f>IF('Pax Tick'!K106=0, "", 'Pax Tick'!K106)</f>
        <v>50</v>
      </c>
      <c r="L108" s="31" t="str">
        <f>IF(Input!N107&gt;300,"01",IF(Input!N107&gt;0,"00",IF(Input!P107&gt;80000,"01",IF(Input!P107&gt;0,"00", ""))))</f>
        <v>00</v>
      </c>
      <c r="M108" s="106" t="str">
        <f>Speed!E106</f>
        <v>74</v>
      </c>
      <c r="N108" s="31">
        <f>IF(Input!C107="C","-",IF(AND(Input!C107="P",Input!N107=0),"",IF(Input!C107="P",Input!N107,IF(Input!C107=0,""))))</f>
        <v>245</v>
      </c>
      <c r="O108" s="31">
        <f>IF(AND(Input!C107="P",Input!O107=0),"",IF(Input!C107="P",Input!O107,IF(Input!C107="C",'Pax Tick'!S106,"")))</f>
        <v>25</v>
      </c>
      <c r="P108" s="31">
        <f>MROUND(Input!T107/3, 5)</f>
        <v>1875</v>
      </c>
      <c r="Q108" s="31">
        <f>MROUND(Input!T107/2, 5)</f>
        <v>2815</v>
      </c>
      <c r="R108" s="31" t="str">
        <f>IF(HEX2DEC(Speed!L106)=0, "", Speed!L106)</f>
        <v>1F</v>
      </c>
      <c r="S108" s="31" t="str">
        <f>IF(HEX2DEC(Speed!S106)=0, "", Speed!S106)</f>
        <v>35</v>
      </c>
      <c r="T108" s="31" t="str">
        <f>IF(HEX2DEC(Speed!E106)=0, "", Speed!E106)</f>
        <v>74</v>
      </c>
      <c r="U108" s="31" t="str">
        <f>IF(HEX2DEC(Speed!Z106)=0, "", Speed!Z106)</f>
        <v>38</v>
      </c>
      <c r="V108" s="31" t="str">
        <f>IF(HEX2DEC(Speed!AG106)=0, "", Speed!AG106)</f>
        <v>22</v>
      </c>
      <c r="W108" s="31">
        <f>IF(Running!U106=0, "",Running!U106+32768)</f>
        <v>32922</v>
      </c>
      <c r="X108" s="31">
        <f>IF(Running!K106=0, "",Running!K106+32768)</f>
        <v>32909</v>
      </c>
      <c r="Y108" s="31">
        <f>IF(Running!AB106=0, "",Running!AB106+32768)</f>
        <v>32912</v>
      </c>
      <c r="Z108" s="31">
        <f>IF(Running!AI106=0, "",Running!AI106+32768)</f>
        <v>32917</v>
      </c>
      <c r="AA108" s="31">
        <f>IF(Running!AP106=0, "",Running!AP106+32768)</f>
        <v>32858</v>
      </c>
      <c r="AB108" s="31">
        <f>IF(Running!AU106=0, "",Running!AU106+32768)</f>
        <v>32834</v>
      </c>
      <c r="AC108" s="31">
        <f>IF(Purchase!F106=0, "",Purchase!F106+32768)</f>
        <v>32926</v>
      </c>
      <c r="AD108" s="31">
        <f>IF(Running!I106=0, "",Running!I106+32768)</f>
        <v>32909</v>
      </c>
      <c r="AE108" s="106"/>
      <c r="AF108" s="53"/>
    </row>
    <row r="109" spans="1:32" x14ac:dyDescent="0.25">
      <c r="A109" s="49" t="s">
        <v>137</v>
      </c>
      <c r="B109" s="40" t="str">
        <f>IF(Running!H107="Incorrect Bx please specify C or P",  "Error (Running)", "")</f>
        <v/>
      </c>
      <c r="C109" s="57" t="s">
        <v>247</v>
      </c>
      <c r="D109" s="57"/>
      <c r="E109" s="57" t="s">
        <v>247</v>
      </c>
      <c r="F109" s="57" t="s">
        <v>247</v>
      </c>
      <c r="H109" s="57">
        <f>IF(Input!D108=0, "", Input!D108)</f>
        <v>1995</v>
      </c>
      <c r="I109" s="57" t="str">
        <f>IF(Input!G108=0, "", DEC2HEX(Input!G108, 2))</f>
        <v>1E</v>
      </c>
      <c r="J109" s="57" t="str">
        <f>IF(Input!F108=0, "", DEC2HEX(Input!F108, 2))</f>
        <v>19</v>
      </c>
      <c r="K109" s="31">
        <f>IF('Pax Tick'!K107=0, "", 'Pax Tick'!K107)</f>
        <v>42</v>
      </c>
      <c r="L109" s="31" t="str">
        <f>IF(Input!N108&gt;300,"01",IF(Input!N108&gt;0,"00",IF(Input!P108&gt;80000,"01",IF(Input!P108&gt;0,"00", ""))))</f>
        <v>01</v>
      </c>
      <c r="M109" s="106" t="str">
        <f>Speed!E107</f>
        <v>76</v>
      </c>
      <c r="N109" s="31">
        <f>IF(Input!C108="C","-",IF(AND(Input!C108="P",Input!N108=0),"",IF(Input!C108="P",Input!N108,IF(Input!C108=0,""))))</f>
        <v>314</v>
      </c>
      <c r="O109" s="31">
        <f>IF(AND(Input!C108="P",Input!O108=0),"",IF(Input!C108="P",Input!O108,IF(Input!C108="C",'Pax Tick'!S107,"")))</f>
        <v>31</v>
      </c>
      <c r="P109" s="31">
        <f>MROUND(Input!T108/3, 5)</f>
        <v>1745</v>
      </c>
      <c r="Q109" s="31">
        <f>MROUND(Input!T108/2, 5)</f>
        <v>2620</v>
      </c>
      <c r="R109" s="31" t="str">
        <f>IF(HEX2DEC(Speed!L107)=0, "", Speed!L107)</f>
        <v>21</v>
      </c>
      <c r="S109" s="31" t="str">
        <f>IF(HEX2DEC(Speed!S107)=0, "", Speed!S107)</f>
        <v>38</v>
      </c>
      <c r="T109" s="31" t="str">
        <f>IF(HEX2DEC(Speed!E107)=0, "", Speed!E107)</f>
        <v>76</v>
      </c>
      <c r="U109" s="31" t="str">
        <f>IF(HEX2DEC(Speed!Z107)=0, "", Speed!Z107)</f>
        <v>39</v>
      </c>
      <c r="V109" s="31" t="str">
        <f>IF(HEX2DEC(Speed!AG107)=0, "", Speed!AG107)</f>
        <v>1F</v>
      </c>
      <c r="W109" s="31">
        <f>IF(Running!U107=0, "",Running!U107+32768)</f>
        <v>32975</v>
      </c>
      <c r="X109" s="31">
        <f>IF(Running!K107=0, "",Running!K107+32768)</f>
        <v>32957</v>
      </c>
      <c r="Y109" s="31">
        <f>IF(Running!AB107=0, "",Running!AB107+32768)</f>
        <v>32961</v>
      </c>
      <c r="Z109" s="31">
        <f>IF(Running!AI107=0, "",Running!AI107+32768)</f>
        <v>32968</v>
      </c>
      <c r="AA109" s="31">
        <f>IF(Running!AP107=0, "",Running!AP107+32768)</f>
        <v>32888</v>
      </c>
      <c r="AB109" s="31">
        <f>IF(Running!AU107=0, "",Running!AU107+32768)</f>
        <v>32860</v>
      </c>
      <c r="AC109" s="31">
        <f>IF(Purchase!F107=0, "",Purchase!F107+32768)</f>
        <v>33009</v>
      </c>
      <c r="AD109" s="31">
        <f>IF(Running!I107=0, "",Running!I107+32768)</f>
        <v>32957</v>
      </c>
      <c r="AE109" s="106"/>
      <c r="AF109" s="53"/>
    </row>
    <row r="110" spans="1:32" x14ac:dyDescent="0.25">
      <c r="A110" s="49" t="s">
        <v>138</v>
      </c>
      <c r="B110" s="40"/>
      <c r="C110" s="57" t="s">
        <v>247</v>
      </c>
      <c r="D110" s="57"/>
      <c r="E110" s="57" t="s">
        <v>247</v>
      </c>
      <c r="F110" s="57" t="s">
        <v>247</v>
      </c>
      <c r="H110" s="57">
        <f>IF(Input!D109=0, "", Input!D109)</f>
        <v>1997</v>
      </c>
      <c r="I110" s="57" t="str">
        <f>IF(Input!G109=0, "", DEC2HEX(Input!G109, 2))</f>
        <v>1E</v>
      </c>
      <c r="J110" s="57" t="str">
        <f>IF(Input!F109=0, "", DEC2HEX(Input!F109, 2))</f>
        <v>1C</v>
      </c>
      <c r="K110" s="31">
        <f>IF('Pax Tick'!K108=0, "", 'Pax Tick'!K108)</f>
        <v>42</v>
      </c>
      <c r="L110" s="31" t="str">
        <f>IF(Input!N109&gt;300,"01",IF(Input!N109&gt;0,"00",IF(Input!P109&gt;80000,"01",IF(Input!P109&gt;0,"00", ""))))</f>
        <v>01</v>
      </c>
      <c r="M110" s="106" t="str">
        <f>Speed!E108</f>
        <v>76</v>
      </c>
      <c r="N110" s="31">
        <f>IF(Input!C109="C","-",IF(AND(Input!C109="P",Input!N109=0),"",IF(Input!C109="P",Input!N109,IF(Input!C109=0,""))))</f>
        <v>314</v>
      </c>
      <c r="O110" s="31">
        <f>IF(AND(Input!C109="P",Input!O109=0),"",IF(Input!C109="P",Input!O109,IF(Input!C109="C",'Pax Tick'!S108,"")))</f>
        <v>31</v>
      </c>
      <c r="P110" s="31">
        <f>MROUND(Input!T109/3, 5)</f>
        <v>2575</v>
      </c>
      <c r="Q110" s="31">
        <f>MROUND(Input!T109/2, 5)</f>
        <v>3865</v>
      </c>
      <c r="R110" s="31" t="str">
        <f>IF(HEX2DEC(Speed!L108)=0, "", Speed!L108)</f>
        <v>21</v>
      </c>
      <c r="S110" s="31" t="str">
        <f>IF(HEX2DEC(Speed!S108)=0, "", Speed!S108)</f>
        <v>38</v>
      </c>
      <c r="T110" s="31" t="str">
        <f>IF(HEX2DEC(Speed!E108)=0, "", Speed!E108)</f>
        <v>76</v>
      </c>
      <c r="U110" s="31" t="str">
        <f>IF(HEX2DEC(Speed!Z108)=0, "", Speed!Z108)</f>
        <v>39</v>
      </c>
      <c r="V110" s="31" t="str">
        <f>IF(HEX2DEC(Speed!AG108)=0, "", Speed!AG108)</f>
        <v>1F</v>
      </c>
      <c r="W110" s="31">
        <f>IF(Running!U108=0, "",Running!U108+32768)</f>
        <v>32991</v>
      </c>
      <c r="X110" s="31">
        <f>IF(Running!K108=0, "",Running!K108+32768)</f>
        <v>32973</v>
      </c>
      <c r="Y110" s="31">
        <f>IF(Running!AB108=0, "",Running!AB108+32768)</f>
        <v>32977</v>
      </c>
      <c r="Z110" s="31">
        <f>IF(Running!AI108=0, "",Running!AI108+32768)</f>
        <v>32984</v>
      </c>
      <c r="AA110" s="31">
        <f>IF(Running!AP108=0, "",Running!AP108+32768)</f>
        <v>32902</v>
      </c>
      <c r="AB110" s="31">
        <f>IF(Running!AU108=0, "",Running!AU108+32768)</f>
        <v>32870</v>
      </c>
      <c r="AC110" s="31">
        <f>IF(Purchase!F108=0, "",Purchase!F108+32768)</f>
        <v>33005</v>
      </c>
      <c r="AD110" s="31">
        <f>IF(Running!I108=0, "",Running!I108+32768)</f>
        <v>32973</v>
      </c>
      <c r="AE110" s="106"/>
      <c r="AF110" s="53"/>
    </row>
    <row r="111" spans="1:32" x14ac:dyDescent="0.25">
      <c r="A111" s="49" t="s">
        <v>139</v>
      </c>
      <c r="B111" s="40"/>
      <c r="C111" s="57" t="s">
        <v>247</v>
      </c>
      <c r="D111" s="57"/>
      <c r="E111" s="57" t="s">
        <v>247</v>
      </c>
      <c r="F111" s="57" t="s">
        <v>247</v>
      </c>
      <c r="H111" s="57">
        <f>IF(Input!D110=0, "", Input!D110)</f>
        <v>2006</v>
      </c>
      <c r="I111" s="57" t="str">
        <f>IF(Input!G110=0, "", DEC2HEX(Input!G110, 2))</f>
        <v>1E</v>
      </c>
      <c r="J111" s="57" t="str">
        <f>IF(Input!F110=0, "", DEC2HEX(Input!F110, 2))</f>
        <v>FF</v>
      </c>
      <c r="K111" s="31">
        <f>IF('Pax Tick'!K109=0, "", 'Pax Tick'!K109)</f>
        <v>42</v>
      </c>
      <c r="L111" s="31" t="str">
        <f>IF(Input!N110&gt;300,"01",IF(Input!N110&gt;0,"00",IF(Input!P110&gt;80000,"01",IF(Input!P110&gt;0,"00", ""))))</f>
        <v>01</v>
      </c>
      <c r="M111" s="106" t="str">
        <f>Speed!E109</f>
        <v>76</v>
      </c>
      <c r="N111" s="31">
        <f>IF(Input!C110="C","-",IF(AND(Input!C110="P",Input!N110=0),"",IF(Input!C110="P",Input!N110,IF(Input!C110=0,""))))</f>
        <v>315</v>
      </c>
      <c r="O111" s="31">
        <f>IF(AND(Input!C110="P",Input!O110=0),"",IF(Input!C110="P",Input!O110,IF(Input!C110="C",'Pax Tick'!S109,"")))</f>
        <v>32</v>
      </c>
      <c r="P111" s="31">
        <f>MROUND(Input!T110/3, 5)</f>
        <v>3125</v>
      </c>
      <c r="Q111" s="31">
        <f>MROUND(Input!T110/2, 5)</f>
        <v>4690</v>
      </c>
      <c r="R111" s="31" t="str">
        <f>IF(HEX2DEC(Speed!L109)=0, "", Speed!L109)</f>
        <v>21</v>
      </c>
      <c r="S111" s="31" t="str">
        <f>IF(HEX2DEC(Speed!S109)=0, "", Speed!S109)</f>
        <v>38</v>
      </c>
      <c r="T111" s="31" t="str">
        <f>IF(HEX2DEC(Speed!E109)=0, "", Speed!E109)</f>
        <v>76</v>
      </c>
      <c r="U111" s="31" t="str">
        <f>IF(HEX2DEC(Speed!Z109)=0, "", Speed!Z109)</f>
        <v>39</v>
      </c>
      <c r="V111" s="31" t="str">
        <f>IF(HEX2DEC(Speed!AG109)=0, "", Speed!AG109)</f>
        <v>1F</v>
      </c>
      <c r="W111" s="31">
        <f>IF(Running!U109=0, "",Running!U109+32768)</f>
        <v>32996</v>
      </c>
      <c r="X111" s="31">
        <f>IF(Running!K109=0, "",Running!K109+32768)</f>
        <v>32980</v>
      </c>
      <c r="Y111" s="31">
        <f>IF(Running!AB109=0, "",Running!AB109+32768)</f>
        <v>32984</v>
      </c>
      <c r="Z111" s="31">
        <f>IF(Running!AI109=0, "",Running!AI109+32768)</f>
        <v>32990</v>
      </c>
      <c r="AA111" s="31">
        <f>IF(Running!AP109=0, "",Running!AP109+32768)</f>
        <v>32914</v>
      </c>
      <c r="AB111" s="31">
        <f>IF(Running!AU109=0, "",Running!AU109+32768)</f>
        <v>32880</v>
      </c>
      <c r="AC111" s="31">
        <f>IF(Purchase!F109=0, "",Purchase!F109+32768)</f>
        <v>33034</v>
      </c>
      <c r="AD111" s="31">
        <f>IF(Running!I109=0, "",Running!I109+32768)</f>
        <v>32980</v>
      </c>
      <c r="AE111" s="106"/>
      <c r="AF111" s="53"/>
    </row>
    <row r="112" spans="1:32" x14ac:dyDescent="0.25">
      <c r="A112" s="49" t="s">
        <v>140</v>
      </c>
      <c r="B112" s="40" t="str">
        <f>IF(Running!H110="Incorrect Bx please specify C or P",  "Error (Running)", "")</f>
        <v/>
      </c>
      <c r="C112" s="57" t="s">
        <v>247</v>
      </c>
      <c r="D112" s="57"/>
      <c r="E112" s="57" t="s">
        <v>247</v>
      </c>
      <c r="F112" s="57" t="s">
        <v>247</v>
      </c>
      <c r="H112" s="57">
        <f>IF(Input!D111=0, "", Input!D111)</f>
        <v>1998</v>
      </c>
      <c r="I112" s="57" t="str">
        <f>IF(Input!G111=0, "", DEC2HEX(Input!G111, 2))</f>
        <v>1E</v>
      </c>
      <c r="J112" s="57" t="str">
        <f>IF(Input!F111=0, "", DEC2HEX(Input!F111, 2))</f>
        <v>16</v>
      </c>
      <c r="K112" s="31">
        <f>IF('Pax Tick'!K110=0, "", 'Pax Tick'!K110)</f>
        <v>26</v>
      </c>
      <c r="L112" s="31" t="str">
        <f>IF(Input!N111&gt;300,"01",IF(Input!N111&gt;0,"00",IF(Input!P111&gt;80000,"01",IF(Input!P111&gt;0,"00", ""))))</f>
        <v>01</v>
      </c>
      <c r="M112" s="106" t="str">
        <f>Speed!E110</f>
        <v>76</v>
      </c>
      <c r="N112" s="31">
        <f>IF(Input!C111="C","-",IF(AND(Input!C111="P",Input!N111=0),"",IF(Input!C111="P",Input!N111,IF(Input!C111=0,""))))</f>
        <v>451</v>
      </c>
      <c r="O112" s="31">
        <f>IF(AND(Input!C111="P",Input!O111=0),"",IF(Input!C111="P",Input!O111,IF(Input!C111="C",'Pax Tick'!S110,"")))</f>
        <v>45</v>
      </c>
      <c r="P112" s="31">
        <f>MROUND(Input!T111/3, 5)</f>
        <v>2000</v>
      </c>
      <c r="Q112" s="31">
        <f>MROUND(Input!T111/2, 5)</f>
        <v>3005</v>
      </c>
      <c r="R112" s="31" t="str">
        <f>IF(HEX2DEC(Speed!L110)=0, "", Speed!L110)</f>
        <v>22</v>
      </c>
      <c r="S112" s="31" t="str">
        <f>IF(HEX2DEC(Speed!S110)=0, "", Speed!S110)</f>
        <v>38</v>
      </c>
      <c r="T112" s="31" t="str">
        <f>IF(HEX2DEC(Speed!E110)=0, "", Speed!E110)</f>
        <v>76</v>
      </c>
      <c r="U112" s="31" t="str">
        <f>IF(HEX2DEC(Speed!Z110)=0, "", Speed!Z110)</f>
        <v>39</v>
      </c>
      <c r="V112" s="31" t="str">
        <f>IF(HEX2DEC(Speed!AG110)=0, "", Speed!AG110)</f>
        <v>22</v>
      </c>
      <c r="W112" s="31">
        <f>IF(Running!U110=0, "",Running!U110+32768)</f>
        <v>33018</v>
      </c>
      <c r="X112" s="31">
        <f>IF(Running!K110=0, "",Running!K110+32768)</f>
        <v>32994</v>
      </c>
      <c r="Y112" s="31">
        <f>IF(Running!AB110=0, "",Running!AB110+32768)</f>
        <v>32999</v>
      </c>
      <c r="Z112" s="31">
        <f>IF(Running!AI110=0, "",Running!AI110+32768)</f>
        <v>33008</v>
      </c>
      <c r="AA112" s="31">
        <f>IF(Running!AP110=0, "",Running!AP110+32768)</f>
        <v>32908</v>
      </c>
      <c r="AB112" s="31">
        <f>IF(Running!AU110=0, "",Running!AU110+32768)</f>
        <v>32870</v>
      </c>
      <c r="AC112" s="31">
        <f>IF(Purchase!F110=0, "",Purchase!F110+32768)</f>
        <v>33030</v>
      </c>
      <c r="AD112" s="31">
        <f>IF(Running!I110=0, "",Running!I110+32768)</f>
        <v>32994</v>
      </c>
      <c r="AE112" s="106"/>
      <c r="AF112" s="53"/>
    </row>
    <row r="113" spans="1:32" x14ac:dyDescent="0.25">
      <c r="A113" s="64" t="s">
        <v>141</v>
      </c>
      <c r="B113" s="40"/>
      <c r="C113" s="57"/>
      <c r="D113" s="57"/>
      <c r="E113" s="57"/>
      <c r="F113" s="57"/>
      <c r="H113" s="57">
        <f>IF(Input!D112=0, "", Input!D112)</f>
        <v>2004</v>
      </c>
      <c r="I113" s="57" t="str">
        <f>IF(Input!G112=0, "", DEC2HEX(Input!G112, 2))</f>
        <v>1E</v>
      </c>
      <c r="J113" s="57" t="str">
        <f>IF(Input!F112=0, "", DEC2HEX(Input!F112, 2))</f>
        <v>FF</v>
      </c>
      <c r="K113" s="31">
        <f>IF('Pax Tick'!K111=0, "", 'Pax Tick'!K111)</f>
        <v>41</v>
      </c>
      <c r="L113" s="31" t="str">
        <f>IF(Input!N112&gt;300,"01",IF(Input!N112&gt;0,"00",IF(Input!P112&gt;80000,"01",IF(Input!P112&gt;0,"00", ""))))</f>
        <v>01</v>
      </c>
      <c r="M113" s="106" t="str">
        <f>Speed!E111</f>
        <v>76</v>
      </c>
      <c r="N113" s="31">
        <f>IF(Input!C112="C","-",IF(AND(Input!C112="P",Input!N112=0),"",IF(Input!C112="P",Input!N112,IF(Input!C112=0,""))))</f>
        <v>386</v>
      </c>
      <c r="O113" s="31">
        <f>IF(AND(Input!C112="P",Input!O112=0),"",IF(Input!C112="P",Input!O112,IF(Input!C112="C",'Pax Tick'!S111,"")))</f>
        <v>39</v>
      </c>
      <c r="P113" s="31">
        <f>MROUND(Input!T112/3, 5)</f>
        <v>2645</v>
      </c>
      <c r="Q113" s="31">
        <f>MROUND(Input!T112/2, 5)</f>
        <v>3965</v>
      </c>
      <c r="R113" s="31" t="str">
        <f>IF(HEX2DEC(Speed!L111)=0, "", Speed!L111)</f>
        <v>22</v>
      </c>
      <c r="S113" s="31" t="str">
        <f>IF(HEX2DEC(Speed!S111)=0, "", Speed!S111)</f>
        <v>38</v>
      </c>
      <c r="T113" s="31" t="str">
        <f>IF(HEX2DEC(Speed!E111)=0, "", Speed!E111)</f>
        <v>76</v>
      </c>
      <c r="U113" s="31" t="str">
        <f>IF(HEX2DEC(Speed!Z111)=0, "", Speed!Z111)</f>
        <v>39</v>
      </c>
      <c r="V113" s="31" t="str">
        <f>IF(HEX2DEC(Speed!AG111)=0, "", Speed!AG111)</f>
        <v>22</v>
      </c>
      <c r="W113" s="31">
        <f>IF(Running!U111=0, "",Running!U111+32768)</f>
        <v>33012</v>
      </c>
      <c r="X113" s="31">
        <f>IF(Running!K111=0, "",Running!K111+32768)</f>
        <v>32993</v>
      </c>
      <c r="Y113" s="31">
        <f>IF(Running!AB111=0, "",Running!AB111+32768)</f>
        <v>32997</v>
      </c>
      <c r="Z113" s="31">
        <f>IF(Running!AI111=0, "",Running!AI111+32768)</f>
        <v>33004</v>
      </c>
      <c r="AA113" s="31">
        <f>IF(Running!AP111=0, "",Running!AP111+32768)</f>
        <v>32918</v>
      </c>
      <c r="AB113" s="31">
        <f>IF(Running!AU111=0, "",Running!AU111+32768)</f>
        <v>32881</v>
      </c>
      <c r="AC113" s="31">
        <f>IF(Purchase!F111=0, "",Purchase!F111+32768)</f>
        <v>33056</v>
      </c>
      <c r="AD113" s="31">
        <f>IF(Running!I111=0, "",Running!I111+32768)</f>
        <v>32993</v>
      </c>
      <c r="AE113" s="106"/>
      <c r="AF113" s="53"/>
    </row>
    <row r="114" spans="1:32" x14ac:dyDescent="0.25">
      <c r="A114" s="49" t="s">
        <v>142</v>
      </c>
      <c r="B114" s="40" t="str">
        <f>IF(Running!H112="Incorrect Bx please specify C or P",  "Error (Running)", "")</f>
        <v/>
      </c>
      <c r="H114" s="57">
        <f>IF(Input!D113=0, "", Input!D113)</f>
        <v>2009</v>
      </c>
      <c r="I114" s="57" t="str">
        <f>IF(Input!G113=0, "", DEC2HEX(Input!G113, 2))</f>
        <v>28</v>
      </c>
      <c r="J114" s="57" t="str">
        <f>IF(Input!F113=0, "", DEC2HEX(Input!F113, 2))</f>
        <v>FF</v>
      </c>
      <c r="K114" s="31">
        <f>IF('Pax Tick'!K112=0, "", 'Pax Tick'!K112)</f>
        <v>10</v>
      </c>
      <c r="L114" s="31" t="str">
        <f>IF(Input!N113&gt;300,"01",IF(Input!N113&gt;0,"00",IF(Input!P113&gt;80000,"01",IF(Input!P113&gt;0,"00", ""))))</f>
        <v>01</v>
      </c>
      <c r="M114" s="106" t="str">
        <f>Speed!E112</f>
        <v>76</v>
      </c>
      <c r="N114" s="31" t="str">
        <f>IF(Input!C113="C","-",IF(AND(Input!C113="P",Input!N113=0),"",IF(Input!C113="P",Input!N113,IF(Input!C113=0,""))))</f>
        <v>-</v>
      </c>
      <c r="O114" s="31">
        <f>IF(AND(Input!C113="P",Input!O113=0),"",IF(Input!C113="P",Input!O113,IF(Input!C113="C",'Pax Tick'!S112,"")))</f>
        <v>780</v>
      </c>
      <c r="P114" s="31">
        <f>MROUND(Input!T113/3, 5)</f>
        <v>1635</v>
      </c>
      <c r="Q114" s="31">
        <f>MROUND(Input!T113/2, 5)</f>
        <v>2450</v>
      </c>
      <c r="R114" s="31" t="str">
        <f>IF(HEX2DEC(Speed!L112)=0, "", Speed!L112)</f>
        <v>22</v>
      </c>
      <c r="S114" s="31" t="str">
        <f>IF(HEX2DEC(Speed!S112)=0, "", Speed!S112)</f>
        <v>38</v>
      </c>
      <c r="T114" s="31" t="str">
        <f>IF(HEX2DEC(Speed!E112)=0, "", Speed!E112)</f>
        <v>76</v>
      </c>
      <c r="U114" s="31" t="str">
        <f>IF(HEX2DEC(Speed!Z112)=0, "", Speed!Z112)</f>
        <v>39</v>
      </c>
      <c r="V114" s="31" t="str">
        <f>IF(HEX2DEC(Speed!AG112)=0, "", Speed!AG112)</f>
        <v>22</v>
      </c>
      <c r="W114" s="31">
        <f>IF(Running!U112=0, "",Running!U112+32768)</f>
        <v>33098</v>
      </c>
      <c r="X114" s="31">
        <f>IF(Running!K112=0, "",Running!K112+32768)</f>
        <v>33038</v>
      </c>
      <c r="Y114" s="31">
        <f>IF(Running!AB112=0, "",Running!AB112+32768)</f>
        <v>33044</v>
      </c>
      <c r="Z114" s="31">
        <f>IF(Running!AI112=0, "",Running!AI112+32768)</f>
        <v>33056</v>
      </c>
      <c r="AA114" s="31">
        <f>IF(Running!AP112=0, "",Running!AP112+32768)</f>
        <v>32928</v>
      </c>
      <c r="AB114" s="31">
        <f>IF(Running!AU112=0, "",Running!AU112+32768)</f>
        <v>32878</v>
      </c>
      <c r="AC114" s="31">
        <f>IF(Purchase!F112=0, "",Purchase!F112+32768)</f>
        <v>33038</v>
      </c>
      <c r="AD114" s="31">
        <f>IF(Running!I112=0, "",Running!I112+32768)</f>
        <v>33038</v>
      </c>
      <c r="AE114" s="106"/>
      <c r="AF114" s="53"/>
    </row>
    <row r="115" spans="1:32" x14ac:dyDescent="0.25">
      <c r="A115" s="49" t="s">
        <v>143</v>
      </c>
      <c r="B115" s="40" t="str">
        <f>IF(Running!H113="Incorrect Bx please specify C or P",  "Error (Running)", "")</f>
        <v/>
      </c>
      <c r="H115" s="57">
        <f>IF(Input!D114=0, "", Input!D114)</f>
        <v>2011</v>
      </c>
      <c r="I115" s="57" t="str">
        <f>IF(Input!G114=0, "", DEC2HEX(Input!G114, 2))</f>
        <v>23</v>
      </c>
      <c r="J115" s="57" t="str">
        <f>IF(Input!F114=0, "", DEC2HEX(Input!F114, 2))</f>
        <v>FF</v>
      </c>
      <c r="K115" s="31">
        <f>IF('Pax Tick'!K113=0, "", 'Pax Tick'!K113)</f>
        <v>50</v>
      </c>
      <c r="L115" s="31" t="str">
        <f>IF(Input!N114&gt;300,"01",IF(Input!N114&gt;0,"00",IF(Input!P114&gt;80000,"01",IF(Input!P114&gt;0,"00", ""))))</f>
        <v>00</v>
      </c>
      <c r="M115" s="106" t="str">
        <f>Speed!E113</f>
        <v>75</v>
      </c>
      <c r="N115" s="31">
        <f>IF(Input!C114="C","-",IF(AND(Input!C114="P",Input!N114=0),"",IF(Input!C114="P",Input!N114,IF(Input!C114=0,""))))</f>
        <v>242</v>
      </c>
      <c r="O115" s="31">
        <f>IF(AND(Input!C114="P",Input!O114=0),"",IF(Input!C114="P",Input!O114,IF(Input!C114="C",'Pax Tick'!S113,"")))</f>
        <v>24</v>
      </c>
      <c r="P115" s="31">
        <f>MROUND(Input!T114/3, 5)</f>
        <v>2735</v>
      </c>
      <c r="Q115" s="31">
        <f>MROUND(Input!T114/2, 5)</f>
        <v>4100</v>
      </c>
      <c r="R115" s="31" t="str">
        <f>IF(HEX2DEC(Speed!L113)=0, "", Speed!L113)</f>
        <v>20</v>
      </c>
      <c r="S115" s="31" t="str">
        <f>IF(HEX2DEC(Speed!S113)=0, "", Speed!S113)</f>
        <v>34</v>
      </c>
      <c r="T115" s="31" t="str">
        <f>IF(HEX2DEC(Speed!E113)=0, "", Speed!E113)</f>
        <v>75</v>
      </c>
      <c r="U115" s="31" t="str">
        <f>IF(HEX2DEC(Speed!Z113)=0, "", Speed!Z113)</f>
        <v>35</v>
      </c>
      <c r="V115" s="31" t="str">
        <f>IF(HEX2DEC(Speed!AG113)=0, "", Speed!AG113)</f>
        <v>20</v>
      </c>
      <c r="W115" s="31">
        <f>IF(Running!U113=0, "",Running!U113+32768)</f>
        <v>32927</v>
      </c>
      <c r="X115" s="31">
        <f>IF(Running!K113=0, "",Running!K113+32768)</f>
        <v>32915</v>
      </c>
      <c r="Y115" s="31">
        <f>IF(Running!AB113=0, "",Running!AB113+32768)</f>
        <v>32917</v>
      </c>
      <c r="Z115" s="31">
        <f>IF(Running!AI113=0, "",Running!AI113+32768)</f>
        <v>32922</v>
      </c>
      <c r="AA115" s="31">
        <f>IF(Running!AP113=0, "",Running!AP113+32768)</f>
        <v>32864</v>
      </c>
      <c r="AB115" s="31">
        <f>IF(Running!AU113=0, "",Running!AU113+32768)</f>
        <v>32839</v>
      </c>
      <c r="AC115" s="31">
        <f>IF(Purchase!F113=0, "",Purchase!F113+32768)</f>
        <v>32957</v>
      </c>
      <c r="AD115" s="31">
        <f>IF(Running!I113=0, "",Running!I113+32768)</f>
        <v>32915</v>
      </c>
      <c r="AE115" s="106"/>
      <c r="AF115" s="53"/>
    </row>
    <row r="116" spans="1:32" x14ac:dyDescent="0.25">
      <c r="A116" s="49" t="s">
        <v>144</v>
      </c>
      <c r="B116" s="40" t="str">
        <f>IF(Running!H114="Incorrect Bx please specify C or P",  "Error (Running)", "")</f>
        <v/>
      </c>
      <c r="H116" s="57">
        <f>IF(Input!D115=0, "", Input!D115)</f>
        <v>2014</v>
      </c>
      <c r="I116" s="57" t="str">
        <f>IF(Input!G115=0, "", DEC2HEX(Input!G115, 2))</f>
        <v>23</v>
      </c>
      <c r="J116" s="57" t="str">
        <f>IF(Input!F115=0, "", DEC2HEX(Input!F115, 2))</f>
        <v>FC</v>
      </c>
      <c r="K116" s="31">
        <f>IF('Pax Tick'!K114=0, "", 'Pax Tick'!K114)</f>
        <v>49</v>
      </c>
      <c r="L116" s="31" t="str">
        <f>IF(Input!N115&gt;300,"01",IF(Input!N115&gt;0,"00",IF(Input!P115&gt;80000,"01",IF(Input!P115&gt;0,"00", ""))))</f>
        <v>00</v>
      </c>
      <c r="M116" s="106" t="str">
        <f>Speed!E114</f>
        <v>75</v>
      </c>
      <c r="N116" s="31">
        <f>IF(Input!C115="C","-",IF(AND(Input!C115="P",Input!N115=0),"",IF(Input!C115="P",Input!N115,IF(Input!C115=0,""))))</f>
        <v>280</v>
      </c>
      <c r="O116" s="31">
        <f>IF(AND(Input!C115="P",Input!O115=0),"",IF(Input!C115="P",Input!O115,IF(Input!C115="C",'Pax Tick'!S114,"")))</f>
        <v>28</v>
      </c>
      <c r="P116" s="31">
        <f>MROUND(Input!T115/3, 5)</f>
        <v>2835</v>
      </c>
      <c r="Q116" s="31">
        <f>MROUND(Input!T115/2, 5)</f>
        <v>4250</v>
      </c>
      <c r="R116" s="31" t="str">
        <f>IF(HEX2DEC(Speed!L114)=0, "", Speed!L114)</f>
        <v>20</v>
      </c>
      <c r="S116" s="31" t="str">
        <f>IF(HEX2DEC(Speed!S114)=0, "", Speed!S114)</f>
        <v>34</v>
      </c>
      <c r="T116" s="31" t="str">
        <f>IF(HEX2DEC(Speed!E114)=0, "", Speed!E114)</f>
        <v>75</v>
      </c>
      <c r="U116" s="31" t="str">
        <f>IF(HEX2DEC(Speed!Z114)=0, "", Speed!Z114)</f>
        <v>35</v>
      </c>
      <c r="V116" s="31" t="str">
        <f>IF(HEX2DEC(Speed!AG114)=0, "", Speed!AG114)</f>
        <v>20</v>
      </c>
      <c r="W116" s="31">
        <f>IF(Running!U114=0, "",Running!U114+32768)</f>
        <v>32937</v>
      </c>
      <c r="X116" s="31">
        <f>IF(Running!K114=0, "",Running!K114+32768)</f>
        <v>32924</v>
      </c>
      <c r="Y116" s="31">
        <f>IF(Running!AB114=0, "",Running!AB114+32768)</f>
        <v>32926</v>
      </c>
      <c r="Z116" s="31">
        <f>IF(Running!AI114=0, "",Running!AI114+32768)</f>
        <v>32932</v>
      </c>
      <c r="AA116" s="31">
        <f>IF(Running!AP114=0, "",Running!AP114+32768)</f>
        <v>32870</v>
      </c>
      <c r="AB116" s="31">
        <f>IF(Running!AU114=0, "",Running!AU114+32768)</f>
        <v>32843</v>
      </c>
      <c r="AC116" s="31">
        <f>IF(Purchase!F114=0, "",Purchase!F114+32768)</f>
        <v>32991</v>
      </c>
      <c r="AD116" s="31">
        <f>IF(Running!I114=0, "",Running!I114+32768)</f>
        <v>32924</v>
      </c>
      <c r="AE116" s="106"/>
      <c r="AF116" s="53"/>
    </row>
    <row r="117" spans="1:32" x14ac:dyDescent="0.25">
      <c r="A117" s="66" t="s">
        <v>146</v>
      </c>
      <c r="B117" s="40"/>
      <c r="C117" s="57" t="s">
        <v>247</v>
      </c>
      <c r="D117" s="57"/>
      <c r="E117" s="57" t="s">
        <v>247</v>
      </c>
      <c r="F117" s="57" t="s">
        <v>247</v>
      </c>
      <c r="H117" s="57">
        <f>IF(Input!D116=0, "", Input!D116)</f>
        <v>1992</v>
      </c>
      <c r="I117" s="57" t="str">
        <f>IF(Input!G116=0, "", DEC2HEX(Input!G116, 2))</f>
        <v>19</v>
      </c>
      <c r="J117" s="57" t="str">
        <f>IF(Input!F116=0, "", DEC2HEX(Input!F116, 2))</f>
        <v>12</v>
      </c>
      <c r="K117" s="31">
        <f>IF('Pax Tick'!K115=0, "", 'Pax Tick'!K115)</f>
        <v>17</v>
      </c>
      <c r="L117" s="31" t="str">
        <f>IF(Input!N116&gt;300,"01",IF(Input!N116&gt;0,"00",IF(Input!P116&gt;80000,"01",IF(Input!P116&gt;0,"00", ""))))</f>
        <v>00</v>
      </c>
      <c r="M117" s="106" t="str">
        <f>Speed!E115</f>
        <v>65</v>
      </c>
      <c r="N117" s="31">
        <f>IF(Input!C116="C","-",IF(AND(Input!C116="P",Input!N116=0),"",IF(Input!C116="P",Input!N116,IF(Input!C116=0,""))))</f>
        <v>50</v>
      </c>
      <c r="O117" s="31">
        <f>IF(AND(Input!C116="P",Input!O116=0),"",IF(Input!C116="P",Input!O116,IF(Input!C116="C",'Pax Tick'!S115,"")))</f>
        <v>5</v>
      </c>
      <c r="P117" s="31">
        <f>MROUND(Input!T116/3, 5)</f>
        <v>540</v>
      </c>
      <c r="Q117" s="31">
        <f>MROUND(Input!T116/2, 5)</f>
        <v>810</v>
      </c>
      <c r="R117" s="31" t="str">
        <f>IF(HEX2DEC(Speed!L115)=0, "", Speed!L115)</f>
        <v>1F</v>
      </c>
      <c r="S117" s="31" t="str">
        <f>IF(HEX2DEC(Speed!S115)=0, "", Speed!S115)</f>
        <v>30</v>
      </c>
      <c r="T117" s="31" t="str">
        <f>IF(HEX2DEC(Speed!E115)=0, "", Speed!E115)</f>
        <v>65</v>
      </c>
      <c r="U117" s="31" t="str">
        <f>IF(HEX2DEC(Speed!Z115)=0, "", Speed!Z115)</f>
        <v>28</v>
      </c>
      <c r="V117" s="31" t="str">
        <f>IF(HEX2DEC(Speed!AG115)=0, "", Speed!AG115)</f>
        <v>1B</v>
      </c>
      <c r="W117" s="31">
        <f>IF(Running!U115=0, "",Running!U115+32768)</f>
        <v>32806</v>
      </c>
      <c r="X117" s="31">
        <f>IF(Running!K115=0, "",Running!K115+32768)</f>
        <v>32802</v>
      </c>
      <c r="Y117" s="31">
        <f>IF(Running!AB115=0, "",Running!AB115+32768)</f>
        <v>32803</v>
      </c>
      <c r="Z117" s="31">
        <f>IF(Running!AI115=0, "",Running!AI115+32768)</f>
        <v>32805</v>
      </c>
      <c r="AA117" s="31">
        <f>IF(Running!AP115=0, "",Running!AP115+32768)</f>
        <v>32789</v>
      </c>
      <c r="AB117" s="31">
        <f>IF(Running!AU115=0, "",Running!AU115+32768)</f>
        <v>32784</v>
      </c>
      <c r="AC117" s="31">
        <f>IF(Purchase!F115=0, "",Purchase!F115+32768)</f>
        <v>32790</v>
      </c>
      <c r="AD117" s="31">
        <f>IF(Running!I115=0, "",Running!I115+32768)</f>
        <v>32802</v>
      </c>
      <c r="AE117" s="106"/>
      <c r="AF117" s="53"/>
    </row>
    <row r="118" spans="1:32" x14ac:dyDescent="0.25">
      <c r="A118" s="66" t="s">
        <v>147</v>
      </c>
      <c r="B118" s="40"/>
      <c r="C118" s="57"/>
      <c r="D118" s="57"/>
      <c r="E118" s="57"/>
      <c r="F118" s="57"/>
      <c r="H118" s="57">
        <f>IF(Input!D117=0, "", Input!D117)</f>
        <v>1992</v>
      </c>
      <c r="I118" s="57" t="str">
        <f>IF(Input!G117=0, "", DEC2HEX(Input!G117, 2))</f>
        <v>19</v>
      </c>
      <c r="J118" s="57" t="str">
        <f>IF(Input!F117=0, "", DEC2HEX(Input!F117, 2))</f>
        <v>12</v>
      </c>
      <c r="K118" s="31">
        <f>IF('Pax Tick'!K116=0, "", 'Pax Tick'!K116)</f>
        <v>17</v>
      </c>
      <c r="L118" s="31" t="str">
        <f>IF(Input!N117&gt;300,"01",IF(Input!N117&gt;0,"00",IF(Input!P117&gt;80000,"01",IF(Input!P117&gt;0,"00", ""))))</f>
        <v>00</v>
      </c>
      <c r="M118" s="106" t="str">
        <f>Speed!E116</f>
        <v>65</v>
      </c>
      <c r="N118" s="31">
        <f>IF(Input!C117="C","-",IF(AND(Input!C117="P",Input!N117=0),"",IF(Input!C117="P",Input!N117,IF(Input!C117=0,""))))</f>
        <v>50</v>
      </c>
      <c r="O118" s="31">
        <f>IF(AND(Input!C117="P",Input!O117=0),"",IF(Input!C117="P",Input!O117,IF(Input!C117="C",'Pax Tick'!S116,"")))</f>
        <v>5</v>
      </c>
      <c r="P118" s="31">
        <f>MROUND(Input!T117/3, 5)</f>
        <v>670</v>
      </c>
      <c r="Q118" s="31">
        <f>MROUND(Input!T117/2, 5)</f>
        <v>1000</v>
      </c>
      <c r="R118" s="31" t="str">
        <f>IF(HEX2DEC(Speed!L116)=0, "", Speed!L116)</f>
        <v>1F</v>
      </c>
      <c r="S118" s="31" t="str">
        <f>IF(HEX2DEC(Speed!S116)=0, "", Speed!S116)</f>
        <v>30</v>
      </c>
      <c r="T118" s="31" t="str">
        <f>IF(HEX2DEC(Speed!E116)=0, "", Speed!E116)</f>
        <v>65</v>
      </c>
      <c r="U118" s="31" t="str">
        <f>IF(HEX2DEC(Speed!Z116)=0, "", Speed!Z116)</f>
        <v>28</v>
      </c>
      <c r="V118" s="31" t="str">
        <f>IF(HEX2DEC(Speed!AG116)=0, "", Speed!AG116)</f>
        <v>1B</v>
      </c>
      <c r="W118" s="31">
        <f>IF(Running!U116=0, "",Running!U116+32768)</f>
        <v>32803</v>
      </c>
      <c r="X118" s="31">
        <f>IF(Running!K116=0, "",Running!K116+32768)</f>
        <v>32799</v>
      </c>
      <c r="Y118" s="31">
        <f>IF(Running!AB116=0, "",Running!AB116+32768)</f>
        <v>32800</v>
      </c>
      <c r="Z118" s="31">
        <f>IF(Running!AI116=0, "",Running!AI116+32768)</f>
        <v>32801</v>
      </c>
      <c r="AA118" s="31">
        <f>IF(Running!AP116=0, "",Running!AP116+32768)</f>
        <v>32788</v>
      </c>
      <c r="AB118" s="31">
        <f>IF(Running!AU116=0, "",Running!AU116+32768)</f>
        <v>32784</v>
      </c>
      <c r="AC118" s="31">
        <f>IF(Purchase!F116=0, "",Purchase!F116+32768)</f>
        <v>32793</v>
      </c>
      <c r="AD118" s="31">
        <f>IF(Running!I116=0, "",Running!I116+32768)</f>
        <v>32799</v>
      </c>
      <c r="AE118" s="106"/>
      <c r="AF118" s="53"/>
    </row>
    <row r="119" spans="1:32" x14ac:dyDescent="0.25">
      <c r="A119" s="66" t="s">
        <v>148</v>
      </c>
      <c r="B119" s="40"/>
      <c r="C119" s="57"/>
      <c r="D119" s="57"/>
      <c r="E119" s="57"/>
      <c r="F119" s="57"/>
      <c r="H119" s="57">
        <f>IF(Input!D118=0, "", Input!D118)</f>
        <v>1996</v>
      </c>
      <c r="I119" s="57" t="str">
        <f>IF(Input!G118=0, "", DEC2HEX(Input!G118, 2))</f>
        <v>19</v>
      </c>
      <c r="J119" s="57" t="str">
        <f>IF(Input!F118=0, "", DEC2HEX(Input!F118, 2))</f>
        <v>0E</v>
      </c>
      <c r="K119" s="31">
        <f>IF('Pax Tick'!K117=0, "", 'Pax Tick'!K117)</f>
        <v>17</v>
      </c>
      <c r="L119" s="31" t="str">
        <f>IF(Input!N118&gt;300,"01",IF(Input!N118&gt;0,"00",IF(Input!P118&gt;80000,"01",IF(Input!P118&gt;0,"00", ""))))</f>
        <v>00</v>
      </c>
      <c r="M119" s="106" t="str">
        <f>Speed!E117</f>
        <v>65</v>
      </c>
      <c r="N119" s="31">
        <f>IF(Input!C118="C","-",IF(AND(Input!C118="P",Input!N118=0),"",IF(Input!C118="P",Input!N118,IF(Input!C118=0,""))))</f>
        <v>50</v>
      </c>
      <c r="O119" s="31">
        <f>IF(AND(Input!C118="P",Input!O118=0),"",IF(Input!C118="P",Input!O118,IF(Input!C118="C",'Pax Tick'!S117,"")))</f>
        <v>5</v>
      </c>
      <c r="P119" s="31">
        <f>MROUND(Input!T118/3, 5)</f>
        <v>550</v>
      </c>
      <c r="Q119" s="31">
        <f>MROUND(Input!T118/2, 5)</f>
        <v>820</v>
      </c>
      <c r="R119" s="31" t="str">
        <f>IF(HEX2DEC(Speed!L117)=0, "", Speed!L117)</f>
        <v>1F</v>
      </c>
      <c r="S119" s="31" t="str">
        <f>IF(HEX2DEC(Speed!S117)=0, "", Speed!S117)</f>
        <v>30</v>
      </c>
      <c r="T119" s="31" t="str">
        <f>IF(HEX2DEC(Speed!E117)=0, "", Speed!E117)</f>
        <v>65</v>
      </c>
      <c r="U119" s="31" t="str">
        <f>IF(HEX2DEC(Speed!Z117)=0, "", Speed!Z117)</f>
        <v>28</v>
      </c>
      <c r="V119" s="31" t="str">
        <f>IF(HEX2DEC(Speed!AG117)=0, "", Speed!AG117)</f>
        <v>1B</v>
      </c>
      <c r="W119" s="31">
        <f>IF(Running!U117=0, "",Running!U117+32768)</f>
        <v>32806</v>
      </c>
      <c r="X119" s="31">
        <f>IF(Running!K117=0, "",Running!K117+32768)</f>
        <v>32802</v>
      </c>
      <c r="Y119" s="31">
        <f>IF(Running!AB117=0, "",Running!AB117+32768)</f>
        <v>32803</v>
      </c>
      <c r="Z119" s="31">
        <f>IF(Running!AI117=0, "",Running!AI117+32768)</f>
        <v>32805</v>
      </c>
      <c r="AA119" s="31">
        <f>IF(Running!AP117=0, "",Running!AP117+32768)</f>
        <v>32789</v>
      </c>
      <c r="AB119" s="31">
        <f>IF(Running!AU117=0, "",Running!AU117+32768)</f>
        <v>32784</v>
      </c>
      <c r="AC119" s="31">
        <f>IF(Purchase!F117=0, "",Purchase!F117+32768)</f>
        <v>32794</v>
      </c>
      <c r="AD119" s="31">
        <f>IF(Running!I117=0, "",Running!I117+32768)</f>
        <v>32802</v>
      </c>
      <c r="AE119" s="106"/>
      <c r="AF119" s="53"/>
    </row>
    <row r="120" spans="1:32" x14ac:dyDescent="0.25">
      <c r="A120" s="66" t="s">
        <v>149</v>
      </c>
      <c r="B120" s="40"/>
      <c r="C120" s="57"/>
      <c r="D120" s="57"/>
      <c r="E120" s="57"/>
      <c r="F120" s="57"/>
      <c r="H120" s="57">
        <f>IF(Input!D119=0, "", Input!D119)</f>
        <v>1996</v>
      </c>
      <c r="I120" s="57" t="str">
        <f>IF(Input!G119=0, "", DEC2HEX(Input!G119, 2))</f>
        <v>19</v>
      </c>
      <c r="J120" s="57" t="str">
        <f>IF(Input!F119=0, "", DEC2HEX(Input!F119, 2))</f>
        <v>0E</v>
      </c>
      <c r="K120" s="31">
        <f>IF('Pax Tick'!K118=0, "", 'Pax Tick'!K118)</f>
        <v>17</v>
      </c>
      <c r="L120" s="31" t="str">
        <f>IF(Input!N119&gt;300,"01",IF(Input!N119&gt;0,"00",IF(Input!P119&gt;80000,"01",IF(Input!P119&gt;0,"00", ""))))</f>
        <v>00</v>
      </c>
      <c r="M120" s="106" t="str">
        <f>Speed!E118</f>
        <v>65</v>
      </c>
      <c r="N120" s="31">
        <f>IF(Input!C119="C","-",IF(AND(Input!C119="P",Input!N119=0),"",IF(Input!C119="P",Input!N119,IF(Input!C119=0,""))))</f>
        <v>50</v>
      </c>
      <c r="O120" s="31">
        <f>IF(AND(Input!C119="P",Input!O119=0),"",IF(Input!C119="P",Input!O119,IF(Input!C119="C",'Pax Tick'!S118,"")))</f>
        <v>5</v>
      </c>
      <c r="P120" s="31">
        <f>MROUND(Input!T119/3, 5)</f>
        <v>670</v>
      </c>
      <c r="Q120" s="31">
        <f>MROUND(Input!T119/2, 5)</f>
        <v>1000</v>
      </c>
      <c r="R120" s="31" t="str">
        <f>IF(HEX2DEC(Speed!L118)=0, "", Speed!L118)</f>
        <v>1F</v>
      </c>
      <c r="S120" s="31" t="str">
        <f>IF(HEX2DEC(Speed!S118)=0, "", Speed!S118)</f>
        <v>30</v>
      </c>
      <c r="T120" s="31" t="str">
        <f>IF(HEX2DEC(Speed!E118)=0, "", Speed!E118)</f>
        <v>65</v>
      </c>
      <c r="U120" s="31" t="str">
        <f>IF(HEX2DEC(Speed!Z118)=0, "", Speed!Z118)</f>
        <v>28</v>
      </c>
      <c r="V120" s="31" t="str">
        <f>IF(HEX2DEC(Speed!AG118)=0, "", Speed!AG118)</f>
        <v>1B</v>
      </c>
      <c r="W120" s="31">
        <f>IF(Running!U118=0, "",Running!U118+32768)</f>
        <v>32803</v>
      </c>
      <c r="X120" s="31">
        <f>IF(Running!K118=0, "",Running!K118+32768)</f>
        <v>32799</v>
      </c>
      <c r="Y120" s="31">
        <f>IF(Running!AB118=0, "",Running!AB118+32768)</f>
        <v>32800</v>
      </c>
      <c r="Z120" s="31">
        <f>IF(Running!AI118=0, "",Running!AI118+32768)</f>
        <v>32801</v>
      </c>
      <c r="AA120" s="31">
        <f>IF(Running!AP118=0, "",Running!AP118+32768)</f>
        <v>32788</v>
      </c>
      <c r="AB120" s="31">
        <f>IF(Running!AU118=0, "",Running!AU118+32768)</f>
        <v>32784</v>
      </c>
      <c r="AC120" s="31">
        <f>IF(Purchase!F118=0, "",Purchase!F118+32768)</f>
        <v>32796</v>
      </c>
      <c r="AD120" s="31">
        <f>IF(Running!I118=0, "",Running!I118+32768)</f>
        <v>32799</v>
      </c>
      <c r="AE120" s="106"/>
      <c r="AF120" s="53"/>
    </row>
    <row r="121" spans="1:32" x14ac:dyDescent="0.25">
      <c r="A121" s="66" t="s">
        <v>150</v>
      </c>
      <c r="B121" s="40"/>
      <c r="C121" s="57"/>
      <c r="D121" s="57"/>
      <c r="E121" s="57"/>
      <c r="F121" s="57"/>
      <c r="H121" s="57">
        <f>IF(Input!D120=0, "", Input!D120)</f>
        <v>1997</v>
      </c>
      <c r="I121" s="57" t="str">
        <f>IF(Input!G120=0, "", DEC2HEX(Input!G120, 2))</f>
        <v>19</v>
      </c>
      <c r="J121" s="57" t="str">
        <f>IF(Input!F120=0, "", DEC2HEX(Input!F120, 2))</f>
        <v>17</v>
      </c>
      <c r="K121" s="31">
        <f>IF('Pax Tick'!K119=0, "", 'Pax Tick'!K119)</f>
        <v>16</v>
      </c>
      <c r="L121" s="31" t="str">
        <f>IF(Input!N120&gt;300,"01",IF(Input!N120&gt;0,"00",IF(Input!P120&gt;80000,"01",IF(Input!P120&gt;0,"00", ""))))</f>
        <v>00</v>
      </c>
      <c r="M121" s="106" t="str">
        <f>Speed!E119</f>
        <v>67</v>
      </c>
      <c r="N121" s="31">
        <f>IF(Input!C120="C","-",IF(AND(Input!C120="P",Input!N120=0),"",IF(Input!C120="P",Input!N120,IF(Input!C120=0,""))))</f>
        <v>70</v>
      </c>
      <c r="O121" s="31">
        <f>IF(AND(Input!C120="P",Input!O120=0),"",IF(Input!C120="P",Input!O120,IF(Input!C120="C",'Pax Tick'!S119,"")))</f>
        <v>7</v>
      </c>
      <c r="P121" s="31">
        <f>MROUND(Input!T120/3, 5)</f>
        <v>405</v>
      </c>
      <c r="Q121" s="31">
        <f>MROUND(Input!T120/2, 5)</f>
        <v>610</v>
      </c>
      <c r="R121" s="31" t="str">
        <f>IF(HEX2DEC(Speed!L119)=0, "", Speed!L119)</f>
        <v>1F</v>
      </c>
      <c r="S121" s="31" t="str">
        <f>IF(HEX2DEC(Speed!S119)=0, "", Speed!S119)</f>
        <v>30</v>
      </c>
      <c r="T121" s="31" t="str">
        <f>IF(HEX2DEC(Speed!E119)=0, "", Speed!E119)</f>
        <v>67</v>
      </c>
      <c r="U121" s="31" t="str">
        <f>IF(HEX2DEC(Speed!Z119)=0, "", Speed!Z119)</f>
        <v>28</v>
      </c>
      <c r="V121" s="31" t="str">
        <f>IF(HEX2DEC(Speed!AG119)=0, "", Speed!AG119)</f>
        <v>1F</v>
      </c>
      <c r="W121" s="31">
        <f>IF(Running!U119=0, "",Running!U119+32768)</f>
        <v>32819</v>
      </c>
      <c r="X121" s="31">
        <f>IF(Running!K119=0, "",Running!K119+32768)</f>
        <v>32813</v>
      </c>
      <c r="Y121" s="31">
        <f>IF(Running!AB119=0, "",Running!AB119+32768)</f>
        <v>32814</v>
      </c>
      <c r="Z121" s="31">
        <f>IF(Running!AI119=0, "",Running!AI119+32768)</f>
        <v>32816</v>
      </c>
      <c r="AA121" s="31">
        <f>IF(Running!AP119=0, "",Running!AP119+32768)</f>
        <v>32793</v>
      </c>
      <c r="AB121" s="31">
        <f>IF(Running!AU119=0, "",Running!AU119+32768)</f>
        <v>32786</v>
      </c>
      <c r="AC121" s="31">
        <f>IF(Purchase!F119=0, "",Purchase!F119+32768)</f>
        <v>32790</v>
      </c>
      <c r="AD121" s="31">
        <f>IF(Running!I119=0, "",Running!I119+32768)</f>
        <v>32813</v>
      </c>
      <c r="AE121" s="106"/>
      <c r="AF121" s="53"/>
    </row>
    <row r="122" spans="1:32" x14ac:dyDescent="0.25">
      <c r="A122" s="66" t="s">
        <v>151</v>
      </c>
      <c r="B122" s="40"/>
      <c r="C122" s="57"/>
      <c r="D122" s="57"/>
      <c r="E122" s="57"/>
      <c r="F122" s="57"/>
      <c r="H122" s="57">
        <f>IF(Input!D121=0, "", Input!D121)</f>
        <v>1997</v>
      </c>
      <c r="I122" s="57" t="str">
        <f>IF(Input!G121=0, "", DEC2HEX(Input!G121, 2))</f>
        <v>19</v>
      </c>
      <c r="J122" s="57" t="str">
        <f>IF(Input!F121=0, "", DEC2HEX(Input!F121, 2))</f>
        <v>17</v>
      </c>
      <c r="K122" s="31">
        <f>IF('Pax Tick'!K120=0, "", 'Pax Tick'!K120)</f>
        <v>16</v>
      </c>
      <c r="L122" s="31" t="str">
        <f>IF(Input!N121&gt;300,"01",IF(Input!N121&gt;0,"00",IF(Input!P121&gt;80000,"01",IF(Input!P121&gt;0,"00", ""))))</f>
        <v>00</v>
      </c>
      <c r="M122" s="106" t="str">
        <f>Speed!E120</f>
        <v>67</v>
      </c>
      <c r="N122" s="31">
        <f>IF(Input!C121="C","-",IF(AND(Input!C121="P",Input!N121=0),"",IF(Input!C121="P",Input!N121,IF(Input!C121=0,""))))</f>
        <v>70</v>
      </c>
      <c r="O122" s="31">
        <f>IF(AND(Input!C121="P",Input!O121=0),"",IF(Input!C121="P",Input!O121,IF(Input!C121="C",'Pax Tick'!S120,"")))</f>
        <v>7</v>
      </c>
      <c r="P122" s="31">
        <f>MROUND(Input!T121/3, 5)</f>
        <v>500</v>
      </c>
      <c r="Q122" s="31">
        <f>MROUND(Input!T121/2, 5)</f>
        <v>750</v>
      </c>
      <c r="R122" s="31" t="str">
        <f>IF(HEX2DEC(Speed!L120)=0, "", Speed!L120)</f>
        <v>1F</v>
      </c>
      <c r="S122" s="31" t="str">
        <f>IF(HEX2DEC(Speed!S120)=0, "", Speed!S120)</f>
        <v>30</v>
      </c>
      <c r="T122" s="31" t="str">
        <f>IF(HEX2DEC(Speed!E120)=0, "", Speed!E120)</f>
        <v>67</v>
      </c>
      <c r="U122" s="31" t="str">
        <f>IF(HEX2DEC(Speed!Z120)=0, "", Speed!Z120)</f>
        <v>28</v>
      </c>
      <c r="V122" s="31" t="str">
        <f>IF(HEX2DEC(Speed!AG120)=0, "", Speed!AG120)</f>
        <v>1F</v>
      </c>
      <c r="W122" s="31">
        <f>IF(Running!U120=0, "",Running!U120+32768)</f>
        <v>32813</v>
      </c>
      <c r="X122" s="31">
        <f>IF(Running!K120=0, "",Running!K120+32768)</f>
        <v>32809</v>
      </c>
      <c r="Y122" s="31">
        <f>IF(Running!AB120=0, "",Running!AB120+32768)</f>
        <v>32810</v>
      </c>
      <c r="Z122" s="31">
        <f>IF(Running!AI120=0, "",Running!AI120+32768)</f>
        <v>32812</v>
      </c>
      <c r="AA122" s="31">
        <f>IF(Running!AP120=0, "",Running!AP120+32768)</f>
        <v>32792</v>
      </c>
      <c r="AB122" s="31">
        <f>IF(Running!AU120=0, "",Running!AU120+32768)</f>
        <v>32786</v>
      </c>
      <c r="AC122" s="31">
        <f>IF(Purchase!F120=0, "",Purchase!F120+32768)</f>
        <v>32792</v>
      </c>
      <c r="AD122" s="31">
        <f>IF(Running!I120=0, "",Running!I120+32768)</f>
        <v>32809</v>
      </c>
      <c r="AE122" s="106"/>
      <c r="AF122" s="53"/>
    </row>
    <row r="123" spans="1:32" x14ac:dyDescent="0.25">
      <c r="A123" s="66" t="s">
        <v>152</v>
      </c>
      <c r="B123" s="40"/>
      <c r="C123" s="57"/>
      <c r="D123" s="57"/>
      <c r="E123" s="57"/>
      <c r="F123" s="57"/>
      <c r="H123" s="57">
        <f>IF(Input!D122=0, "", Input!D122)</f>
        <v>2007</v>
      </c>
      <c r="I123" s="57" t="str">
        <f>IF(Input!G122=0, "", DEC2HEX(Input!G122, 2))</f>
        <v>19</v>
      </c>
      <c r="J123" s="57" t="str">
        <f>IF(Input!F122=0, "", DEC2HEX(Input!F122, 2))</f>
        <v>0D</v>
      </c>
      <c r="K123" s="31">
        <f>IF('Pax Tick'!K121=0, "", 'Pax Tick'!K121)</f>
        <v>16</v>
      </c>
      <c r="L123" s="31" t="str">
        <f>IF(Input!N122&gt;300,"01",IF(Input!N122&gt;0,"00",IF(Input!P122&gt;80000,"01",IF(Input!P122&gt;0,"00", ""))))</f>
        <v>00</v>
      </c>
      <c r="M123" s="106" t="str">
        <f>Speed!E121</f>
        <v>69</v>
      </c>
      <c r="N123" s="31">
        <f>IF(Input!C122="C","-",IF(AND(Input!C122="P",Input!N122=0),"",IF(Input!C122="P",Input!N122,IF(Input!C122=0,""))))</f>
        <v>88</v>
      </c>
      <c r="O123" s="31">
        <f>IF(AND(Input!C122="P",Input!O122=0),"",IF(Input!C122="P",Input!O122,IF(Input!C122="C",'Pax Tick'!S121,"")))</f>
        <v>9</v>
      </c>
      <c r="P123" s="31">
        <f>MROUND(Input!T122/3, 5)</f>
        <v>350</v>
      </c>
      <c r="Q123" s="31">
        <f>MROUND(Input!T122/2, 5)</f>
        <v>525</v>
      </c>
      <c r="R123" s="31" t="str">
        <f>IF(HEX2DEC(Speed!L121)=0, "", Speed!L121)</f>
        <v>1F</v>
      </c>
      <c r="S123" s="31" t="str">
        <f>IF(HEX2DEC(Speed!S121)=0, "", Speed!S121)</f>
        <v>30</v>
      </c>
      <c r="T123" s="31" t="str">
        <f>IF(HEX2DEC(Speed!E121)=0, "", Speed!E121)</f>
        <v>69</v>
      </c>
      <c r="U123" s="31" t="str">
        <f>IF(HEX2DEC(Speed!Z121)=0, "", Speed!Z121)</f>
        <v>28</v>
      </c>
      <c r="V123" s="31" t="str">
        <f>IF(HEX2DEC(Speed!AG121)=0, "", Speed!AG121)</f>
        <v>21</v>
      </c>
      <c r="W123" s="31">
        <f>IF(Running!U121=0, "",Running!U121+32768)</f>
        <v>32825</v>
      </c>
      <c r="X123" s="31">
        <f>IF(Running!K121=0, "",Running!K121+32768)</f>
        <v>32818</v>
      </c>
      <c r="Y123" s="31">
        <f>IF(Running!AB121=0, "",Running!AB121+32768)</f>
        <v>32819</v>
      </c>
      <c r="Z123" s="31">
        <f>IF(Running!AI121=0, "",Running!AI121+32768)</f>
        <v>32822</v>
      </c>
      <c r="AA123" s="31">
        <f>IF(Running!AP121=0, "",Running!AP121+32768)</f>
        <v>32795</v>
      </c>
      <c r="AB123" s="31">
        <f>IF(Running!AU121=0, "",Running!AU121+32768)</f>
        <v>32787</v>
      </c>
      <c r="AC123" s="31">
        <f>IF(Purchase!F121=0, "",Purchase!F121+32768)</f>
        <v>32795</v>
      </c>
      <c r="AD123" s="31">
        <f>IF(Running!I121=0, "",Running!I121+32768)</f>
        <v>32818</v>
      </c>
      <c r="AE123" s="106"/>
      <c r="AF123" s="53"/>
    </row>
    <row r="124" spans="1:32" x14ac:dyDescent="0.25">
      <c r="A124" s="66" t="s">
        <v>153</v>
      </c>
      <c r="B124" s="40"/>
      <c r="C124" s="57"/>
      <c r="D124" s="57"/>
      <c r="E124" s="57"/>
      <c r="F124" s="57"/>
      <c r="H124" s="57">
        <f>IF(Input!D123=0, "", Input!D123)</f>
        <v>2007</v>
      </c>
      <c r="I124" s="57" t="str">
        <f>IF(Input!G123=0, "", DEC2HEX(Input!G123, 2))</f>
        <v>19</v>
      </c>
      <c r="J124" s="57" t="str">
        <f>IF(Input!F123=0, "", DEC2HEX(Input!F123, 2))</f>
        <v>FF</v>
      </c>
      <c r="K124" s="31">
        <f>IF('Pax Tick'!K122=0, "", 'Pax Tick'!K122)</f>
        <v>16</v>
      </c>
      <c r="L124" s="31" t="str">
        <f>IF(Input!N123&gt;300,"01",IF(Input!N123&gt;0,"00",IF(Input!P123&gt;80000,"01",IF(Input!P123&gt;0,"00", ""))))</f>
        <v>00</v>
      </c>
      <c r="M124" s="106" t="str">
        <f>Speed!E122</f>
        <v>69</v>
      </c>
      <c r="N124" s="31">
        <f>IF(Input!C123="C","-",IF(AND(Input!C123="P",Input!N123=0),"",IF(Input!C123="P",Input!N123,IF(Input!C123=0,""))))</f>
        <v>88</v>
      </c>
      <c r="O124" s="31">
        <f>IF(AND(Input!C123="P",Input!O123=0),"",IF(Input!C123="P",Input!O123,IF(Input!C123="C",'Pax Tick'!S122,"")))</f>
        <v>9</v>
      </c>
      <c r="P124" s="31">
        <f>MROUND(Input!T123/3, 5)</f>
        <v>430</v>
      </c>
      <c r="Q124" s="31">
        <f>MROUND(Input!T123/2, 5)</f>
        <v>640</v>
      </c>
      <c r="R124" s="31" t="str">
        <f>IF(HEX2DEC(Speed!L122)=0, "", Speed!L122)</f>
        <v>1F</v>
      </c>
      <c r="S124" s="31" t="str">
        <f>IF(HEX2DEC(Speed!S122)=0, "", Speed!S122)</f>
        <v>30</v>
      </c>
      <c r="T124" s="31" t="str">
        <f>IF(HEX2DEC(Speed!E122)=0, "", Speed!E122)</f>
        <v>69</v>
      </c>
      <c r="U124" s="31" t="str">
        <f>IF(HEX2DEC(Speed!Z122)=0, "", Speed!Z122)</f>
        <v>28</v>
      </c>
      <c r="V124" s="31" t="str">
        <f>IF(HEX2DEC(Speed!AG122)=0, "", Speed!AG122)</f>
        <v>21</v>
      </c>
      <c r="W124" s="31">
        <f>IF(Running!U122=0, "",Running!U122+32768)</f>
        <v>32819</v>
      </c>
      <c r="X124" s="31">
        <f>IF(Running!K122=0, "",Running!K122+32768)</f>
        <v>32813</v>
      </c>
      <c r="Y124" s="31">
        <f>IF(Running!AB122=0, "",Running!AB122+32768)</f>
        <v>32814</v>
      </c>
      <c r="Z124" s="31">
        <f>IF(Running!AI122=0, "",Running!AI122+32768)</f>
        <v>32817</v>
      </c>
      <c r="AA124" s="31">
        <f>IF(Running!AP122=0, "",Running!AP122+32768)</f>
        <v>32794</v>
      </c>
      <c r="AB124" s="31">
        <f>IF(Running!AU122=0, "",Running!AU122+32768)</f>
        <v>32787</v>
      </c>
      <c r="AC124" s="31">
        <f>IF(Purchase!F122=0, "",Purchase!F122+32768)</f>
        <v>32796</v>
      </c>
      <c r="AD124" s="31">
        <f>IF(Running!I122=0, "",Running!I122+32768)</f>
        <v>32813</v>
      </c>
      <c r="AE124" s="106"/>
      <c r="AF124" s="53"/>
    </row>
    <row r="125" spans="1:32" x14ac:dyDescent="0.25">
      <c r="A125" s="66" t="s">
        <v>154</v>
      </c>
      <c r="B125" s="40"/>
      <c r="C125" s="57"/>
      <c r="D125" s="57"/>
      <c r="E125" s="57"/>
      <c r="F125" s="57"/>
      <c r="H125" s="57">
        <f>IF(Input!D124=0, "", Input!D124)</f>
        <v>2007</v>
      </c>
      <c r="I125" s="57" t="str">
        <f>IF(Input!G124=0, "", DEC2HEX(Input!G124, 2))</f>
        <v>19</v>
      </c>
      <c r="J125" s="57" t="str">
        <f>IF(Input!F124=0, "", DEC2HEX(Input!F124, 2))</f>
        <v>FF</v>
      </c>
      <c r="K125" s="31">
        <f>IF('Pax Tick'!K123=0, "", 'Pax Tick'!K123)</f>
        <v>16</v>
      </c>
      <c r="L125" s="31" t="str">
        <f>IF(Input!N124&gt;300,"01",IF(Input!N124&gt;0,"00",IF(Input!P124&gt;80000,"01",IF(Input!P124&gt;0,"00", ""))))</f>
        <v>00</v>
      </c>
      <c r="M125" s="106" t="str">
        <f>Speed!E123</f>
        <v>69</v>
      </c>
      <c r="N125" s="31">
        <f>IF(Input!C124="C","-",IF(AND(Input!C124="P",Input!N124=0),"",IF(Input!C124="P",Input!N124,IF(Input!C124=0,""))))</f>
        <v>88</v>
      </c>
      <c r="O125" s="31">
        <f>IF(AND(Input!C124="P",Input!O124=0),"",IF(Input!C124="P",Input!O124,IF(Input!C124="C",'Pax Tick'!S123,"")))</f>
        <v>9</v>
      </c>
      <c r="P125" s="31">
        <f>MROUND(Input!T124/3, 5)</f>
        <v>505</v>
      </c>
      <c r="Q125" s="31">
        <f>MROUND(Input!T124/2, 5)</f>
        <v>760</v>
      </c>
      <c r="R125" s="31" t="str">
        <f>IF(HEX2DEC(Speed!L123)=0, "", Speed!L123)</f>
        <v>1F</v>
      </c>
      <c r="S125" s="31" t="str">
        <f>IF(HEX2DEC(Speed!S123)=0, "", Speed!S123)</f>
        <v>30</v>
      </c>
      <c r="T125" s="31" t="str">
        <f>IF(HEX2DEC(Speed!E123)=0, "", Speed!E123)</f>
        <v>69</v>
      </c>
      <c r="U125" s="31" t="str">
        <f>IF(HEX2DEC(Speed!Z123)=0, "", Speed!Z123)</f>
        <v>28</v>
      </c>
      <c r="V125" s="31" t="str">
        <f>IF(HEX2DEC(Speed!AG123)=0, "", Speed!AG123)</f>
        <v>21</v>
      </c>
      <c r="W125" s="31">
        <f>IF(Running!U123=0, "",Running!U123+32768)</f>
        <v>32815</v>
      </c>
      <c r="X125" s="31">
        <f>IF(Running!K123=0, "",Running!K123+32768)</f>
        <v>32810</v>
      </c>
      <c r="Y125" s="31">
        <f>IF(Running!AB123=0, "",Running!AB123+32768)</f>
        <v>32811</v>
      </c>
      <c r="Z125" s="31">
        <f>IF(Running!AI123=0, "",Running!AI123+32768)</f>
        <v>32813</v>
      </c>
      <c r="AA125" s="31">
        <f>IF(Running!AP123=0, "",Running!AP123+32768)</f>
        <v>32793</v>
      </c>
      <c r="AB125" s="31">
        <f>IF(Running!AU123=0, "",Running!AU123+32768)</f>
        <v>32787</v>
      </c>
      <c r="AC125" s="31">
        <f>IF(Purchase!F123=0, "",Purchase!F123+32768)</f>
        <v>32797</v>
      </c>
      <c r="AD125" s="31">
        <f>IF(Running!I123=0, "",Running!I123+32768)</f>
        <v>32810</v>
      </c>
      <c r="AE125" s="106"/>
      <c r="AF125" s="53"/>
    </row>
    <row r="126" spans="1:32" x14ac:dyDescent="0.25">
      <c r="A126" s="66" t="s">
        <v>155</v>
      </c>
      <c r="B126" s="40"/>
      <c r="C126" s="57"/>
      <c r="D126" s="57"/>
      <c r="E126" s="57"/>
      <c r="F126" s="57"/>
      <c r="H126" s="57">
        <f>IF(Input!D125=0, "", Input!D125)</f>
        <v>2010</v>
      </c>
      <c r="I126" s="57" t="str">
        <f>IF(Input!G125=0, "", DEC2HEX(Input!G125, 2))</f>
        <v>19</v>
      </c>
      <c r="J126" s="57" t="str">
        <f>IF(Input!F125=0, "", DEC2HEX(Input!F125, 2))</f>
        <v>FC</v>
      </c>
      <c r="K126" s="31">
        <f>IF('Pax Tick'!K124=0, "", 'Pax Tick'!K124)</f>
        <v>11</v>
      </c>
      <c r="L126" s="31" t="str">
        <f>IF(Input!N125&gt;300,"01",IF(Input!N125&gt;0,"00",IF(Input!P125&gt;80000,"01",IF(Input!P125&gt;0,"00", ""))))</f>
        <v>00</v>
      </c>
      <c r="M126" s="106" t="str">
        <f>Speed!E124</f>
        <v>69</v>
      </c>
      <c r="N126" s="31">
        <f>IF(Input!C125="C","-",IF(AND(Input!C125="P",Input!N125=0),"",IF(Input!C125="P",Input!N125,IF(Input!C125=0,""))))</f>
        <v>100</v>
      </c>
      <c r="O126" s="31">
        <f>IF(AND(Input!C125="P",Input!O125=0),"",IF(Input!C125="P",Input!O125,IF(Input!C125="C",'Pax Tick'!S124,"")))</f>
        <v>10</v>
      </c>
      <c r="P126" s="31">
        <f>MROUND(Input!T125/3, 5)</f>
        <v>475</v>
      </c>
      <c r="Q126" s="31">
        <f>MROUND(Input!T125/2, 5)</f>
        <v>715</v>
      </c>
      <c r="R126" s="31" t="str">
        <f>IF(HEX2DEC(Speed!L124)=0, "", Speed!L124)</f>
        <v>1F</v>
      </c>
      <c r="S126" s="31" t="str">
        <f>IF(HEX2DEC(Speed!S124)=0, "", Speed!S124)</f>
        <v>30</v>
      </c>
      <c r="T126" s="31" t="str">
        <f>IF(HEX2DEC(Speed!E124)=0, "", Speed!E124)</f>
        <v>69</v>
      </c>
      <c r="U126" s="31" t="str">
        <f>IF(HEX2DEC(Speed!Z124)=0, "", Speed!Z124)</f>
        <v>28</v>
      </c>
      <c r="V126" s="31" t="str">
        <f>IF(HEX2DEC(Speed!AG124)=0, "", Speed!AG124)</f>
        <v>21</v>
      </c>
      <c r="W126" s="31">
        <f>IF(Running!U124=0, "",Running!U124+32768)</f>
        <v>32827</v>
      </c>
      <c r="X126" s="31">
        <f>IF(Running!K124=0, "",Running!K124+32768)</f>
        <v>32822</v>
      </c>
      <c r="Y126" s="31">
        <f>IF(Running!AB124=0, "",Running!AB124+32768)</f>
        <v>32823</v>
      </c>
      <c r="Z126" s="31">
        <f>IF(Running!AI124=0, "",Running!AI124+32768)</f>
        <v>32825</v>
      </c>
      <c r="AA126" s="31">
        <f>IF(Running!AP124=0, "",Running!AP124+32768)</f>
        <v>32804</v>
      </c>
      <c r="AB126" s="31">
        <f>IF(Running!AU124=0, "",Running!AU124+32768)</f>
        <v>32800</v>
      </c>
      <c r="AC126" s="31">
        <f>IF(Purchase!F124=0, "",Purchase!F124+32768)</f>
        <v>32812</v>
      </c>
      <c r="AD126" s="31">
        <f>IF(Running!I124=0, "",Running!I124+32768)</f>
        <v>32822</v>
      </c>
      <c r="AE126" s="106"/>
      <c r="AF126" s="53"/>
    </row>
    <row r="127" spans="1:32" x14ac:dyDescent="0.25">
      <c r="A127" s="66" t="s">
        <v>156</v>
      </c>
      <c r="B127" s="40"/>
      <c r="C127" s="57"/>
      <c r="D127" s="57"/>
      <c r="E127" s="57"/>
      <c r="F127" s="57"/>
      <c r="H127" s="57">
        <f>IF(Input!D126=0, "", Input!D126)</f>
        <v>2013</v>
      </c>
      <c r="I127" s="57" t="str">
        <f>IF(Input!G126=0, "", DEC2HEX(Input!G126, 2))</f>
        <v>19</v>
      </c>
      <c r="J127" s="57" t="str">
        <f>IF(Input!F126=0, "", DEC2HEX(Input!F126, 2))</f>
        <v>F9</v>
      </c>
      <c r="K127" s="31">
        <f>IF('Pax Tick'!K125=0, "", 'Pax Tick'!K125)</f>
        <v>11</v>
      </c>
      <c r="L127" s="31" t="str">
        <f>IF(Input!N126&gt;300,"01",IF(Input!N126&gt;0,"00",IF(Input!P126&gt;80000,"01",IF(Input!P126&gt;0,"00", ""))))</f>
        <v>00</v>
      </c>
      <c r="M127" s="106" t="str">
        <f>Speed!E125</f>
        <v>67</v>
      </c>
      <c r="N127" s="31">
        <f>IF(Input!C126="C","-",IF(AND(Input!C126="P",Input!N126=0),"",IF(Input!C126="P",Input!N126,IF(Input!C126=0,""))))</f>
        <v>100</v>
      </c>
      <c r="O127" s="31">
        <f>IF(AND(Input!C126="P",Input!O126=0),"",IF(Input!C126="P",Input!O126,IF(Input!C126="C",'Pax Tick'!S125,"")))</f>
        <v>10</v>
      </c>
      <c r="P127" s="31">
        <f>MROUND(Input!T126/3, 5)</f>
        <v>325</v>
      </c>
      <c r="Q127" s="31">
        <f>MROUND(Input!T126/2, 5)</f>
        <v>485</v>
      </c>
      <c r="R127" s="31" t="str">
        <f>IF(HEX2DEC(Speed!L125)=0, "", Speed!L125)</f>
        <v>1F</v>
      </c>
      <c r="S127" s="31" t="str">
        <f>IF(HEX2DEC(Speed!S125)=0, "", Speed!S125)</f>
        <v>30</v>
      </c>
      <c r="T127" s="31" t="str">
        <f>IF(HEX2DEC(Speed!E125)=0, "", Speed!E125)</f>
        <v>67</v>
      </c>
      <c r="U127" s="31" t="str">
        <f>IF(HEX2DEC(Speed!Z125)=0, "", Speed!Z125)</f>
        <v>28</v>
      </c>
      <c r="V127" s="31" t="str">
        <f>IF(HEX2DEC(Speed!AG125)=0, "", Speed!AG125)</f>
        <v>21</v>
      </c>
      <c r="W127" s="31">
        <f>IF(Running!U125=0, "",Running!U125+32768)</f>
        <v>32838</v>
      </c>
      <c r="X127" s="31">
        <f>IF(Running!K125=0, "",Running!K125+32768)</f>
        <v>32831</v>
      </c>
      <c r="Y127" s="31">
        <f>IF(Running!AB125=0, "",Running!AB125+32768)</f>
        <v>32832</v>
      </c>
      <c r="Z127" s="31">
        <f>IF(Running!AI125=0, "",Running!AI125+32768)</f>
        <v>32835</v>
      </c>
      <c r="AA127" s="31">
        <f>IF(Running!AP125=0, "",Running!AP125+32768)</f>
        <v>32806</v>
      </c>
      <c r="AB127" s="31">
        <f>IF(Running!AU125=0, "",Running!AU125+32768)</f>
        <v>32799</v>
      </c>
      <c r="AC127" s="31">
        <f>IF(Purchase!F125=0, "",Purchase!F125+32768)</f>
        <v>32813</v>
      </c>
      <c r="AD127" s="31">
        <f>IF(Running!I125=0, "",Running!I125+32768)</f>
        <v>32831</v>
      </c>
      <c r="AE127" s="106"/>
      <c r="AF127" s="53"/>
    </row>
    <row r="128" spans="1:32" x14ac:dyDescent="0.25">
      <c r="A128" s="66" t="s">
        <v>157</v>
      </c>
      <c r="B128" s="40"/>
      <c r="C128" s="57"/>
      <c r="D128" s="57"/>
      <c r="E128" s="57"/>
      <c r="F128" s="57"/>
      <c r="H128" s="57">
        <f>IF(Input!D127=0, "", Input!D127)</f>
        <v>2012</v>
      </c>
      <c r="I128" s="57" t="str">
        <f>IF(Input!G127=0, "", DEC2HEX(Input!G127, 2))</f>
        <v>19</v>
      </c>
      <c r="J128" s="57" t="str">
        <f>IF(Input!F127=0, "", DEC2HEX(Input!F127, 2))</f>
        <v>FA</v>
      </c>
      <c r="K128" s="31">
        <f>IF('Pax Tick'!K126=0, "", 'Pax Tick'!K126)</f>
        <v>11</v>
      </c>
      <c r="L128" s="31" t="str">
        <f>IF(Input!N127&gt;300,"01",IF(Input!N127&gt;0,"00",IF(Input!P127&gt;80000,"01",IF(Input!P127&gt;0,"00", ""))))</f>
        <v>00</v>
      </c>
      <c r="M128" s="106" t="str">
        <f>Speed!E126</f>
        <v>67</v>
      </c>
      <c r="N128" s="31">
        <f>IF(Input!C127="C","-",IF(AND(Input!C127="P",Input!N127=0),"",IF(Input!C127="P",Input!N127,IF(Input!C127=0,""))))</f>
        <v>100</v>
      </c>
      <c r="O128" s="31">
        <f>IF(AND(Input!C127="P",Input!O127=0),"",IF(Input!C127="P",Input!O127,IF(Input!C127="C",'Pax Tick'!S126,"")))</f>
        <v>10</v>
      </c>
      <c r="P128" s="31">
        <f>MROUND(Input!T127/3, 5)</f>
        <v>540</v>
      </c>
      <c r="Q128" s="31">
        <f>MROUND(Input!T127/2, 5)</f>
        <v>810</v>
      </c>
      <c r="R128" s="31" t="str">
        <f>IF(HEX2DEC(Speed!L126)=0, "", Speed!L126)</f>
        <v>1F</v>
      </c>
      <c r="S128" s="31" t="str">
        <f>IF(HEX2DEC(Speed!S126)=0, "", Speed!S126)</f>
        <v>30</v>
      </c>
      <c r="T128" s="31" t="str">
        <f>IF(HEX2DEC(Speed!E126)=0, "", Speed!E126)</f>
        <v>67</v>
      </c>
      <c r="U128" s="31" t="str">
        <f>IF(HEX2DEC(Speed!Z126)=0, "", Speed!Z126)</f>
        <v>28</v>
      </c>
      <c r="V128" s="31" t="str">
        <f>IF(HEX2DEC(Speed!AG126)=0, "", Speed!AG126)</f>
        <v>21</v>
      </c>
      <c r="W128" s="31">
        <f>IF(Running!U126=0, "",Running!U126+32768)</f>
        <v>32824</v>
      </c>
      <c r="X128" s="31">
        <f>IF(Running!K126=0, "",Running!K126+32768)</f>
        <v>32820</v>
      </c>
      <c r="Y128" s="31">
        <f>IF(Running!AB126=0, "",Running!AB126+32768)</f>
        <v>32821</v>
      </c>
      <c r="Z128" s="31">
        <f>IF(Running!AI126=0, "",Running!AI126+32768)</f>
        <v>32822</v>
      </c>
      <c r="AA128" s="31">
        <f>IF(Running!AP126=0, "",Running!AP126+32768)</f>
        <v>32804</v>
      </c>
      <c r="AB128" s="31">
        <f>IF(Running!AU126=0, "",Running!AU126+32768)</f>
        <v>32800</v>
      </c>
      <c r="AC128" s="31">
        <f>IF(Purchase!F126=0, "",Purchase!F126+32768)</f>
        <v>32814</v>
      </c>
      <c r="AD128" s="31">
        <f>IF(Running!I126=0, "",Running!I126+32768)</f>
        <v>32820</v>
      </c>
      <c r="AE128" s="106"/>
      <c r="AF128" s="53"/>
    </row>
    <row r="129" spans="1:32" x14ac:dyDescent="0.25">
      <c r="A129" s="49" t="s">
        <v>158</v>
      </c>
      <c r="B129" s="40" t="str">
        <f>IF(Running!H127="Incorrect Bx please specify C or P",  "Error (Running)", "")</f>
        <v/>
      </c>
      <c r="H129" s="57">
        <f>IF(Input!D128=0, "", Input!D128)</f>
        <v>1984</v>
      </c>
      <c r="I129" s="57" t="str">
        <f>IF(Input!G128=0, "", DEC2HEX(Input!G128, 2))</f>
        <v>19</v>
      </c>
      <c r="J129" s="57" t="str">
        <f>IF(Input!F128=0, "", DEC2HEX(Input!F128, 2))</f>
        <v>15</v>
      </c>
      <c r="K129" s="31">
        <f>IF('Pax Tick'!K127=0, "", 'Pax Tick'!K127)</f>
        <v>17</v>
      </c>
      <c r="L129" s="31" t="str">
        <f>IF(Input!N128&gt;300,"01",IF(Input!N128&gt;0,"00",IF(Input!P128&gt;80000,"01",IF(Input!P128&gt;0,"00", ""))))</f>
        <v>00</v>
      </c>
      <c r="M129" s="106" t="str">
        <f>Speed!E127</f>
        <v>3E</v>
      </c>
      <c r="N129" s="31">
        <f>IF(Input!C128="C","-",IF(AND(Input!C128="P",Input!N128=0),"",IF(Input!C128="P",Input!N128,IF(Input!C128=0,""))))</f>
        <v>39</v>
      </c>
      <c r="O129" s="31">
        <f>IF(AND(Input!C128="P",Input!O128=0),"",IF(Input!C128="P",Input!O128,IF(Input!C128="C",'Pax Tick'!S127,"")))</f>
        <v>4</v>
      </c>
      <c r="P129" s="31">
        <f>MROUND(Input!T128/3, 5)</f>
        <v>340</v>
      </c>
      <c r="Q129" s="31">
        <f>MROUND(Input!T128/2, 5)</f>
        <v>510</v>
      </c>
      <c r="R129" s="31" t="str">
        <f>IF(HEX2DEC(Speed!L127)=0, "", Speed!L127)</f>
        <v>1D</v>
      </c>
      <c r="S129" s="31" t="str">
        <f>IF(HEX2DEC(Speed!S127)=0, "", Speed!S127)</f>
        <v>28</v>
      </c>
      <c r="T129" s="31" t="str">
        <f>IF(HEX2DEC(Speed!E127)=0, "", Speed!E127)</f>
        <v>3E</v>
      </c>
      <c r="U129" s="31" t="str">
        <f>IF(HEX2DEC(Speed!Z127)=0, "", Speed!Z127)</f>
        <v>25</v>
      </c>
      <c r="V129" s="31" t="str">
        <f>IF(HEX2DEC(Speed!AG127)=0, "", Speed!AG127)</f>
        <v>19</v>
      </c>
      <c r="W129" s="31">
        <f>IF(Running!U127=0, "",Running!U127+32768)</f>
        <v>32796</v>
      </c>
      <c r="X129" s="31">
        <f>IF(Running!K127=0, "",Running!K127+32768)</f>
        <v>32794</v>
      </c>
      <c r="Y129" s="31">
        <f>IF(Running!AB127=0, "",Running!AB127+32768)</f>
        <v>32794</v>
      </c>
      <c r="Z129" s="31">
        <f>IF(Running!AI127=0, "",Running!AI127+32768)</f>
        <v>32795</v>
      </c>
      <c r="AA129" s="31">
        <f>IF(Running!AP127=0, "",Running!AP127+32768)</f>
        <v>32785</v>
      </c>
      <c r="AB129" s="31">
        <f>IF(Running!AU127=0, "",Running!AU127+32768)</f>
        <v>32783</v>
      </c>
      <c r="AC129" s="31">
        <f>IF(Purchase!F127=0, "",Purchase!F127+32768)</f>
        <v>32777</v>
      </c>
      <c r="AD129" s="31">
        <f>IF(Running!I127=0, "",Running!I127+32768)</f>
        <v>32794</v>
      </c>
      <c r="AE129" s="106"/>
      <c r="AF129" s="53"/>
    </row>
    <row r="130" spans="1:32" x14ac:dyDescent="0.25">
      <c r="A130" s="49" t="s">
        <v>159</v>
      </c>
      <c r="B130" s="40" t="str">
        <f>IF(Running!H128="Incorrect Bx please specify C or P",  "Error (Running)", "")</f>
        <v/>
      </c>
      <c r="H130" s="57">
        <f>IF(Input!D129=0, "", Input!D129)</f>
        <v>1996</v>
      </c>
      <c r="I130" s="57" t="str">
        <f>IF(Input!G129=0, "", DEC2HEX(Input!G129, 2))</f>
        <v>19</v>
      </c>
      <c r="J130" s="57" t="str">
        <f>IF(Input!F129=0, "", DEC2HEX(Input!F129, 2))</f>
        <v>0D</v>
      </c>
      <c r="K130" s="31">
        <f>IF('Pax Tick'!K128=0, "", 'Pax Tick'!K128)</f>
        <v>17</v>
      </c>
      <c r="L130" s="31" t="str">
        <f>IF(Input!N129&gt;300,"01",IF(Input!N129&gt;0,"00",IF(Input!P129&gt;80000,"01",IF(Input!P129&gt;0,"00", ""))))</f>
        <v>00</v>
      </c>
      <c r="M130" s="106" t="str">
        <f>Speed!E128</f>
        <v>44</v>
      </c>
      <c r="N130" s="31">
        <f>IF(Input!C129="C","-",IF(AND(Input!C129="P",Input!N129=0),"",IF(Input!C129="P",Input!N129,IF(Input!C129=0,""))))</f>
        <v>39</v>
      </c>
      <c r="O130" s="31">
        <f>IF(AND(Input!C129="P",Input!O129=0),"",IF(Input!C129="P",Input!O129,IF(Input!C129="C",'Pax Tick'!S128,"")))</f>
        <v>4</v>
      </c>
      <c r="P130" s="31">
        <f>MROUND(Input!T129/3, 5)</f>
        <v>310</v>
      </c>
      <c r="Q130" s="31">
        <f>MROUND(Input!T129/2, 5)</f>
        <v>465</v>
      </c>
      <c r="R130" s="31" t="str">
        <f>IF(HEX2DEC(Speed!L128)=0, "", Speed!L128)</f>
        <v>1D</v>
      </c>
      <c r="S130" s="31" t="str">
        <f>IF(HEX2DEC(Speed!S128)=0, "", Speed!S128)</f>
        <v>28</v>
      </c>
      <c r="T130" s="31" t="str">
        <f>IF(HEX2DEC(Speed!E128)=0, "", Speed!E128)</f>
        <v>44</v>
      </c>
      <c r="U130" s="31" t="str">
        <f>IF(HEX2DEC(Speed!Z128)=0, "", Speed!Z128)</f>
        <v>25</v>
      </c>
      <c r="V130" s="31" t="str">
        <f>IF(HEX2DEC(Speed!AG128)=0, "", Speed!AG128)</f>
        <v>19</v>
      </c>
      <c r="W130" s="31">
        <f>IF(Running!U128=0, "",Running!U128+32768)</f>
        <v>32797</v>
      </c>
      <c r="X130" s="31">
        <f>IF(Running!K128=0, "",Running!K128+32768)</f>
        <v>32795</v>
      </c>
      <c r="Y130" s="31">
        <f>IF(Running!AB128=0, "",Running!AB128+32768)</f>
        <v>32795</v>
      </c>
      <c r="Z130" s="31">
        <f>IF(Running!AI128=0, "",Running!AI128+32768)</f>
        <v>32796</v>
      </c>
      <c r="AA130" s="31">
        <f>IF(Running!AP128=0, "",Running!AP128+32768)</f>
        <v>32785</v>
      </c>
      <c r="AB130" s="31">
        <f>IF(Running!AU128=0, "",Running!AU128+32768)</f>
        <v>32783</v>
      </c>
      <c r="AC130" s="31">
        <f>IF(Purchase!F128=0, "",Purchase!F128+32768)</f>
        <v>32777</v>
      </c>
      <c r="AD130" s="31">
        <f>IF(Running!I128=0, "",Running!I128+32768)</f>
        <v>32795</v>
      </c>
      <c r="AE130" s="106"/>
      <c r="AF130" s="53"/>
    </row>
    <row r="131" spans="1:32" x14ac:dyDescent="0.25">
      <c r="A131" s="49" t="s">
        <v>160</v>
      </c>
      <c r="B131" s="40" t="str">
        <f>IF(Running!H129="Incorrect Bx please specify C or P",  "Error (Running)", "")</f>
        <v/>
      </c>
      <c r="H131" s="57">
        <f>IF(Input!D130=0, "", Input!D130)</f>
        <v>1989</v>
      </c>
      <c r="I131" s="57" t="str">
        <f>IF(Input!G130=0, "", DEC2HEX(Input!G130, 2))</f>
        <v>19</v>
      </c>
      <c r="J131" s="57" t="str">
        <f>IF(Input!F130=0, "", DEC2HEX(Input!F130, 2))</f>
        <v>07</v>
      </c>
      <c r="K131" s="31">
        <f>IF('Pax Tick'!K129=0, "", 'Pax Tick'!K129)</f>
        <v>17</v>
      </c>
      <c r="L131" s="31" t="str">
        <f>IF(Input!N130&gt;300,"01",IF(Input!N130&gt;0,"00",IF(Input!P130&gt;80000,"01",IF(Input!P130&gt;0,"00", ""))))</f>
        <v>00</v>
      </c>
      <c r="M131" s="106" t="str">
        <f>Speed!E129</f>
        <v>42</v>
      </c>
      <c r="N131" s="31">
        <f>IF(Input!C130="C","-",IF(AND(Input!C130="P",Input!N130=0),"",IF(Input!C130="P",Input!N130,IF(Input!C130=0,""))))</f>
        <v>50</v>
      </c>
      <c r="O131" s="31">
        <f>IF(AND(Input!C130="P",Input!O130=0),"",IF(Input!C130="P",Input!O130,IF(Input!C130="C",'Pax Tick'!S129,"")))</f>
        <v>5</v>
      </c>
      <c r="P131" s="31">
        <f>MROUND(Input!T130/3, 5)</f>
        <v>280</v>
      </c>
      <c r="Q131" s="31">
        <f>MROUND(Input!T130/2, 5)</f>
        <v>420</v>
      </c>
      <c r="R131" s="31" t="str">
        <f>IF(HEX2DEC(Speed!L129)=0, "", Speed!L129)</f>
        <v>1E</v>
      </c>
      <c r="S131" s="31" t="str">
        <f>IF(HEX2DEC(Speed!S129)=0, "", Speed!S129)</f>
        <v>29</v>
      </c>
      <c r="T131" s="31" t="str">
        <f>IF(HEX2DEC(Speed!E129)=0, "", Speed!E129)</f>
        <v>42</v>
      </c>
      <c r="U131" s="31" t="str">
        <f>IF(HEX2DEC(Speed!Z129)=0, "", Speed!Z129)</f>
        <v>25</v>
      </c>
      <c r="V131" s="31" t="str">
        <f>IF(HEX2DEC(Speed!AG129)=0, "", Speed!AG129)</f>
        <v>1A</v>
      </c>
      <c r="W131" s="31">
        <f>IF(Running!U129=0, "",Running!U129+32768)</f>
        <v>32800</v>
      </c>
      <c r="X131" s="31">
        <f>IF(Running!K129=0, "",Running!K129+32768)</f>
        <v>32797</v>
      </c>
      <c r="Y131" s="31">
        <f>IF(Running!AB129=0, "",Running!AB129+32768)</f>
        <v>32797</v>
      </c>
      <c r="Z131" s="31">
        <f>IF(Running!AI129=0, "",Running!AI129+32768)</f>
        <v>32799</v>
      </c>
      <c r="AA131" s="31">
        <f>IF(Running!AP129=0, "",Running!AP129+32768)</f>
        <v>32786</v>
      </c>
      <c r="AB131" s="31">
        <f>IF(Running!AU129=0, "",Running!AU129+32768)</f>
        <v>32783</v>
      </c>
      <c r="AC131" s="31">
        <f>IF(Purchase!F129=0, "",Purchase!F129+32768)</f>
        <v>32782</v>
      </c>
      <c r="AD131" s="31">
        <f>IF(Running!I129=0, "",Running!I129+32768)</f>
        <v>32797</v>
      </c>
      <c r="AE131" s="106"/>
      <c r="AF131" s="53"/>
    </row>
    <row r="132" spans="1:32" x14ac:dyDescent="0.25">
      <c r="A132" s="49" t="s">
        <v>161</v>
      </c>
      <c r="B132" s="40" t="str">
        <f>IF(Running!H130="Incorrect Bx please specify C or P",  "Error (Running)", "")</f>
        <v/>
      </c>
      <c r="H132" s="57">
        <f>IF(Input!D131=0, "", Input!D131)</f>
        <v>1996</v>
      </c>
      <c r="I132" s="57" t="str">
        <f>IF(Input!G131=0, "", DEC2HEX(Input!G131, 2))</f>
        <v>19</v>
      </c>
      <c r="J132" s="57" t="str">
        <f>IF(Input!F131=0, "", DEC2HEX(Input!F131, 2))</f>
        <v>0D</v>
      </c>
      <c r="K132" s="31">
        <f>IF('Pax Tick'!K130=0, "", 'Pax Tick'!K130)</f>
        <v>17</v>
      </c>
      <c r="L132" s="31" t="str">
        <f>IF(Input!N131&gt;300,"01",IF(Input!N131&gt;0,"00",IF(Input!P131&gt;80000,"01",IF(Input!P131&gt;0,"00", ""))))</f>
        <v>00</v>
      </c>
      <c r="M132" s="106" t="str">
        <f>Speed!E130</f>
        <v>42</v>
      </c>
      <c r="N132" s="31">
        <f>IF(Input!C131="C","-",IF(AND(Input!C131="P",Input!N131=0),"",IF(Input!C131="P",Input!N131,IF(Input!C131=0,""))))</f>
        <v>50</v>
      </c>
      <c r="O132" s="31">
        <f>IF(AND(Input!C131="P",Input!O131=0),"",IF(Input!C131="P",Input!O131,IF(Input!C131="C",'Pax Tick'!S130,"")))</f>
        <v>5</v>
      </c>
      <c r="P132" s="31">
        <f>MROUND(Input!T131/3, 5)</f>
        <v>280</v>
      </c>
      <c r="Q132" s="31">
        <f>MROUND(Input!T131/2, 5)</f>
        <v>420</v>
      </c>
      <c r="R132" s="31" t="str">
        <f>IF(HEX2DEC(Speed!L130)=0, "", Speed!L130)</f>
        <v>1E</v>
      </c>
      <c r="S132" s="31" t="str">
        <f>IF(HEX2DEC(Speed!S130)=0, "", Speed!S130)</f>
        <v>29</v>
      </c>
      <c r="T132" s="31" t="str">
        <f>IF(HEX2DEC(Speed!E130)=0, "", Speed!E130)</f>
        <v>42</v>
      </c>
      <c r="U132" s="31" t="str">
        <f>IF(HEX2DEC(Speed!Z130)=0, "", Speed!Z130)</f>
        <v>25</v>
      </c>
      <c r="V132" s="31" t="str">
        <f>IF(HEX2DEC(Speed!AG130)=0, "", Speed!AG130)</f>
        <v>1A</v>
      </c>
      <c r="W132" s="31">
        <f>IF(Running!U130=0, "",Running!U130+32768)</f>
        <v>32800</v>
      </c>
      <c r="X132" s="31">
        <f>IF(Running!K130=0, "",Running!K130+32768)</f>
        <v>32797</v>
      </c>
      <c r="Y132" s="31">
        <f>IF(Running!AB130=0, "",Running!AB130+32768)</f>
        <v>32797</v>
      </c>
      <c r="Z132" s="31">
        <f>IF(Running!AI130=0, "",Running!AI130+32768)</f>
        <v>32799</v>
      </c>
      <c r="AA132" s="31">
        <f>IF(Running!AP130=0, "",Running!AP130+32768)</f>
        <v>32786</v>
      </c>
      <c r="AB132" s="31">
        <f>IF(Running!AU130=0, "",Running!AU130+32768)</f>
        <v>32783</v>
      </c>
      <c r="AC132" s="31">
        <f>IF(Purchase!F130=0, "",Purchase!F130+32768)</f>
        <v>32782</v>
      </c>
      <c r="AD132" s="31">
        <f>IF(Running!I130=0, "",Running!I130+32768)</f>
        <v>32797</v>
      </c>
      <c r="AE132" s="106"/>
      <c r="AF132" s="53"/>
    </row>
    <row r="133" spans="1:32" x14ac:dyDescent="0.25">
      <c r="A133" s="49" t="s">
        <v>162</v>
      </c>
      <c r="B133" s="40" t="str">
        <f>IF(Running!H131="Incorrect Bx please specify C or P",  "Error (Running)", "")</f>
        <v/>
      </c>
      <c r="C133" s="57" t="s">
        <v>247</v>
      </c>
      <c r="D133" s="57"/>
      <c r="E133" s="57" t="s">
        <v>247</v>
      </c>
      <c r="F133" s="57" t="s">
        <v>247</v>
      </c>
      <c r="H133" s="57">
        <f>IF(Input!D132=0, "", Input!D132)</f>
        <v>2000</v>
      </c>
      <c r="I133" s="57" t="str">
        <f>IF(Input!G132=0, "", DEC2HEX(Input!G132, 2))</f>
        <v>19</v>
      </c>
      <c r="J133" s="57" t="str">
        <f>IF(Input!F132=0, "", DEC2HEX(Input!F132, 2))</f>
        <v>10</v>
      </c>
      <c r="K133" s="31">
        <f>IF('Pax Tick'!K131=0, "", 'Pax Tick'!K131)</f>
        <v>29</v>
      </c>
      <c r="L133" s="31" t="str">
        <f>IF(Input!N132&gt;300,"01",IF(Input!N132&gt;0,"00",IF(Input!P132&gt;80000,"01",IF(Input!P132&gt;0,"00", ""))))</f>
        <v>00</v>
      </c>
      <c r="M133" s="106" t="str">
        <f>Speed!E131</f>
        <v>53</v>
      </c>
      <c r="N133" s="31">
        <f>IF(Input!C132="C","-",IF(AND(Input!C132="P",Input!N132=0),"",IF(Input!C132="P",Input!N132,IF(Input!C132=0,""))))</f>
        <v>78</v>
      </c>
      <c r="O133" s="31">
        <f>IF(AND(Input!C132="P",Input!O132=0),"",IF(Input!C132="P",Input!O132,IF(Input!C132="C",'Pax Tick'!S131,"")))</f>
        <v>8</v>
      </c>
      <c r="P133" s="31">
        <f>MROUND(Input!T132/3, 5)</f>
        <v>455</v>
      </c>
      <c r="Q133" s="31">
        <f>MROUND(Input!T132/2, 5)</f>
        <v>680</v>
      </c>
      <c r="R133" s="31" t="str">
        <f>IF(HEX2DEC(Speed!L131)=0, "", Speed!L131)</f>
        <v>1E</v>
      </c>
      <c r="S133" s="31" t="str">
        <f>IF(HEX2DEC(Speed!S131)=0, "", Speed!S131)</f>
        <v>2D</v>
      </c>
      <c r="T133" s="31" t="str">
        <f>IF(HEX2DEC(Speed!E131)=0, "", Speed!E131)</f>
        <v>53</v>
      </c>
      <c r="U133" s="31" t="str">
        <f>IF(HEX2DEC(Speed!Z131)=0, "", Speed!Z131)</f>
        <v>28</v>
      </c>
      <c r="V133" s="31" t="str">
        <f>IF(HEX2DEC(Speed!AG131)=0, "", Speed!AG131)</f>
        <v>1C</v>
      </c>
      <c r="W133" s="31">
        <f>IF(Running!U131=0, "",Running!U131+32768)</f>
        <v>32807</v>
      </c>
      <c r="X133" s="31">
        <f>IF(Running!K131=0, "",Running!K131+32768)</f>
        <v>32803</v>
      </c>
      <c r="Y133" s="31">
        <f>IF(Running!AB131=0, "",Running!AB131+32768)</f>
        <v>32804</v>
      </c>
      <c r="Z133" s="31">
        <f>IF(Running!AI131=0, "",Running!AI131+32768)</f>
        <v>32806</v>
      </c>
      <c r="AA133" s="31">
        <f>IF(Running!AP131=0, "",Running!AP131+32768)</f>
        <v>32790</v>
      </c>
      <c r="AB133" s="31">
        <f>IF(Running!AU131=0, "",Running!AU131+32768)</f>
        <v>32785</v>
      </c>
      <c r="AC133" s="31">
        <f>IF(Purchase!F131=0, "",Purchase!F131+32768)</f>
        <v>32790</v>
      </c>
      <c r="AD133" s="31">
        <f>IF(Running!I131=0, "",Running!I131+32768)</f>
        <v>32803</v>
      </c>
      <c r="AE133" s="106"/>
      <c r="AF133" s="53"/>
    </row>
    <row r="134" spans="1:32" x14ac:dyDescent="0.25">
      <c r="A134" s="66" t="s">
        <v>164</v>
      </c>
      <c r="B134" s="40"/>
      <c r="C134" s="57"/>
      <c r="D134" s="57"/>
      <c r="H134" s="57">
        <f>IF(Input!D133=0, "", Input!D133)</f>
        <v>1989</v>
      </c>
      <c r="I134" s="57" t="str">
        <f>IF(Input!G133=0, "", DEC2HEX(Input!G133, 2))</f>
        <v>12</v>
      </c>
      <c r="J134" s="57" t="str">
        <f>IF(Input!F133=0, "", DEC2HEX(Input!F133, 2))</f>
        <v>1F</v>
      </c>
      <c r="K134" s="31">
        <f>IF('Pax Tick'!K132=0, "", 'Pax Tick'!K132)</f>
        <v>17</v>
      </c>
      <c r="L134" s="31" t="str">
        <f>IF(Input!N133&gt;300,"01",IF(Input!N133&gt;0,"00",IF(Input!P133&gt;80000,"01",IF(Input!P133&gt;0,"00", ""))))</f>
        <v>00</v>
      </c>
      <c r="M134" s="106" t="str">
        <f>Speed!E132</f>
        <v>67</v>
      </c>
      <c r="N134" s="31">
        <f>IF(Input!C133="C","-",IF(AND(Input!C133="P",Input!N133=0),"",IF(Input!C133="P",Input!N133,IF(Input!C133=0,""))))</f>
        <v>37</v>
      </c>
      <c r="O134" s="31">
        <f>IF(AND(Input!C133="P",Input!O133=0),"",IF(Input!C133="P",Input!O133,IF(Input!C133="C",'Pax Tick'!S132,"")))</f>
        <v>4</v>
      </c>
      <c r="P134" s="31">
        <f>MROUND(Input!T133/3, 5)</f>
        <v>435</v>
      </c>
      <c r="Q134" s="31">
        <f>MROUND(Input!T133/2, 5)</f>
        <v>650</v>
      </c>
      <c r="R134" s="31" t="str">
        <f>IF(HEX2DEC(Speed!L132)=0, "", Speed!L132)</f>
        <v>1E</v>
      </c>
      <c r="S134" s="31" t="str">
        <f>IF(HEX2DEC(Speed!S132)=0, "", Speed!S132)</f>
        <v>30</v>
      </c>
      <c r="T134" s="31" t="str">
        <f>IF(HEX2DEC(Speed!E132)=0, "", Speed!E132)</f>
        <v>67</v>
      </c>
      <c r="U134" s="31" t="str">
        <f>IF(HEX2DEC(Speed!Z132)=0, "", Speed!Z132)</f>
        <v>2E</v>
      </c>
      <c r="V134" s="31" t="str">
        <f>IF(HEX2DEC(Speed!AG132)=0, "", Speed!AG132)</f>
        <v>1B</v>
      </c>
      <c r="W134" s="31">
        <f>IF(Running!U132=0, "",Running!U132+32768)</f>
        <v>32812</v>
      </c>
      <c r="X134" s="31">
        <f>IF(Running!K132=0, "",Running!K132+32768)</f>
        <v>32808</v>
      </c>
      <c r="Y134" s="31">
        <f>IF(Running!AB132=0, "",Running!AB132+32768)</f>
        <v>32809</v>
      </c>
      <c r="Z134" s="31">
        <f>IF(Running!AI132=0, "",Running!AI132+32768)</f>
        <v>32810</v>
      </c>
      <c r="AA134" s="31">
        <f>IF(Running!AP132=0, "",Running!AP132+32768)</f>
        <v>32794</v>
      </c>
      <c r="AB134" s="31">
        <f>IF(Running!AU132=0, "",Running!AU132+32768)</f>
        <v>32788</v>
      </c>
      <c r="AC134" s="31">
        <f>IF(Purchase!F132=0, "",Purchase!F132+32768)</f>
        <v>32781</v>
      </c>
      <c r="AD134" s="31">
        <f>IF(Running!I132=0, "",Running!I132+32768)</f>
        <v>32808</v>
      </c>
      <c r="AE134" s="106"/>
      <c r="AF134" s="53"/>
    </row>
    <row r="135" spans="1:32" x14ac:dyDescent="0.25">
      <c r="A135" s="66" t="s">
        <v>165</v>
      </c>
      <c r="B135" s="40"/>
      <c r="C135" s="57"/>
      <c r="D135" s="57"/>
      <c r="H135" s="57">
        <f>IF(Input!D134=0, "", Input!D134)</f>
        <v>1989</v>
      </c>
      <c r="I135" s="57" t="str">
        <f>IF(Input!G134=0, "", DEC2HEX(Input!G134, 2))</f>
        <v>12</v>
      </c>
      <c r="J135" s="57" t="str">
        <f>IF(Input!F134=0, "", DEC2HEX(Input!F134, 2))</f>
        <v>1F</v>
      </c>
      <c r="K135" s="31">
        <f>IF('Pax Tick'!K133=0, "", 'Pax Tick'!K133)</f>
        <v>17</v>
      </c>
      <c r="L135" s="31" t="str">
        <f>IF(Input!N134&gt;300,"01",IF(Input!N134&gt;0,"00",IF(Input!P134&gt;80000,"01",IF(Input!P134&gt;0,"00", ""))))</f>
        <v>00</v>
      </c>
      <c r="M135" s="106" t="str">
        <f>Speed!E133</f>
        <v>67</v>
      </c>
      <c r="N135" s="31">
        <f>IF(Input!C134="C","-",IF(AND(Input!C134="P",Input!N134=0),"",IF(Input!C134="P",Input!N134,IF(Input!C134=0,""))))</f>
        <v>44</v>
      </c>
      <c r="O135" s="31">
        <f>IF(AND(Input!C134="P",Input!O134=0),"",IF(Input!C134="P",Input!O134,IF(Input!C134="C",'Pax Tick'!S133,"")))</f>
        <v>4</v>
      </c>
      <c r="P135" s="31">
        <f>MROUND(Input!T134/3, 5)</f>
        <v>415</v>
      </c>
      <c r="Q135" s="31">
        <f>MROUND(Input!T134/2, 5)</f>
        <v>625</v>
      </c>
      <c r="R135" s="31" t="str">
        <f>IF(HEX2DEC(Speed!L133)=0, "", Speed!L133)</f>
        <v>1E</v>
      </c>
      <c r="S135" s="31" t="str">
        <f>IF(HEX2DEC(Speed!S133)=0, "", Speed!S133)</f>
        <v>30</v>
      </c>
      <c r="T135" s="31" t="str">
        <f>IF(HEX2DEC(Speed!E133)=0, "", Speed!E133)</f>
        <v>67</v>
      </c>
      <c r="U135" s="31" t="str">
        <f>IF(HEX2DEC(Speed!Z133)=0, "", Speed!Z133)</f>
        <v>2F</v>
      </c>
      <c r="V135" s="31" t="str">
        <f>IF(HEX2DEC(Speed!AG133)=0, "", Speed!AG133)</f>
        <v>1C</v>
      </c>
      <c r="W135" s="31">
        <f>IF(Running!U133=0, "",Running!U133+32768)</f>
        <v>32814</v>
      </c>
      <c r="X135" s="31">
        <f>IF(Running!K133=0, "",Running!K133+32768)</f>
        <v>32810</v>
      </c>
      <c r="Y135" s="31">
        <f>IF(Running!AB133=0, "",Running!AB133+32768)</f>
        <v>32810</v>
      </c>
      <c r="Z135" s="31">
        <f>IF(Running!AI133=0, "",Running!AI133+32768)</f>
        <v>32812</v>
      </c>
      <c r="AA135" s="31">
        <f>IF(Running!AP133=0, "",Running!AP133+32768)</f>
        <v>32794</v>
      </c>
      <c r="AB135" s="31">
        <f>IF(Running!AU133=0, "",Running!AU133+32768)</f>
        <v>32789</v>
      </c>
      <c r="AC135" s="31">
        <f>IF(Purchase!F133=0, "",Purchase!F133+32768)</f>
        <v>32784</v>
      </c>
      <c r="AD135" s="31">
        <f>IF(Running!I133=0, "",Running!I133+32768)</f>
        <v>32810</v>
      </c>
      <c r="AE135" s="106"/>
      <c r="AF135" s="53"/>
    </row>
    <row r="136" spans="1:32" x14ac:dyDescent="0.25">
      <c r="A136" s="66" t="s">
        <v>517</v>
      </c>
      <c r="B136" s="40"/>
      <c r="C136" s="57"/>
      <c r="D136" s="57"/>
      <c r="H136" s="57">
        <f>IF(Input!D135=0, "", Input!D135)</f>
        <v>1996</v>
      </c>
      <c r="I136" s="57" t="str">
        <f>IF(Input!G135=0, "", DEC2HEX(Input!G135, 2))</f>
        <v>12</v>
      </c>
      <c r="J136" s="57" t="str">
        <f>IF(Input!F135=0, "", DEC2HEX(Input!F135, 2))</f>
        <v>18</v>
      </c>
      <c r="K136" s="31">
        <f>IF('Pax Tick'!K134=0, "", 'Pax Tick'!K134)</f>
        <v>17</v>
      </c>
      <c r="L136" s="31" t="str">
        <f>IF(Input!N135&gt;300,"01",IF(Input!N135&gt;0,"00",IF(Input!P135&gt;80000,"01",IF(Input!P135&gt;0,"00", ""))))</f>
        <v>00</v>
      </c>
      <c r="M136" s="106" t="str">
        <f>Speed!E134</f>
        <v>67</v>
      </c>
      <c r="N136" s="31">
        <f>IF(Input!C135="C","-",IF(AND(Input!C135="P",Input!N135=0),"",IF(Input!C135="P",Input!N135,IF(Input!C135=0,""))))</f>
        <v>50</v>
      </c>
      <c r="O136" s="31">
        <f>IF(AND(Input!C135="P",Input!O135=0),"",IF(Input!C135="P",Input!O135,IF(Input!C135="C",'Pax Tick'!S134,"")))</f>
        <v>5</v>
      </c>
      <c r="P136" s="31">
        <f>MROUND(Input!T135/3, 5)</f>
        <v>515</v>
      </c>
      <c r="Q136" s="31">
        <f>MROUND(Input!T135/2, 5)</f>
        <v>775</v>
      </c>
      <c r="R136" s="31" t="str">
        <f>IF(HEX2DEC(Speed!L134)=0, "", Speed!L134)</f>
        <v>1E</v>
      </c>
      <c r="S136" s="31" t="str">
        <f>IF(HEX2DEC(Speed!S134)=0, "", Speed!S134)</f>
        <v>30</v>
      </c>
      <c r="T136" s="31" t="str">
        <f>IF(HEX2DEC(Speed!E134)=0, "", Speed!E134)</f>
        <v>67</v>
      </c>
      <c r="U136" s="31" t="str">
        <f>IF(HEX2DEC(Speed!Z134)=0, "", Speed!Z134)</f>
        <v>2F</v>
      </c>
      <c r="V136" s="31" t="str">
        <f>IF(HEX2DEC(Speed!AG134)=0, "", Speed!AG134)</f>
        <v>1D</v>
      </c>
      <c r="W136" s="31">
        <f>IF(Running!U134=0, "",Running!U134+32768)</f>
        <v>32799</v>
      </c>
      <c r="X136" s="31">
        <f>IF(Running!K134=0, "",Running!K134+32768)</f>
        <v>32796</v>
      </c>
      <c r="Y136" s="31">
        <f>IF(Running!AB134=0, "",Running!AB134+32768)</f>
        <v>32796</v>
      </c>
      <c r="Z136" s="31">
        <f>IF(Running!AI134=0, "",Running!AI134+32768)</f>
        <v>32797</v>
      </c>
      <c r="AA136" s="31">
        <f>IF(Running!AP134=0, "",Running!AP134+32768)</f>
        <v>32787</v>
      </c>
      <c r="AB136" s="31">
        <f>IF(Running!AU134=0, "",Running!AU134+32768)</f>
        <v>32784</v>
      </c>
      <c r="AC136" s="31">
        <f>IF(Purchase!F134=0, "",Purchase!F134+32768)</f>
        <v>32782</v>
      </c>
      <c r="AD136" s="31">
        <f>IF(Running!I134=0, "",Running!I134+32768)</f>
        <v>32796</v>
      </c>
      <c r="AE136" s="106"/>
      <c r="AF136" s="53"/>
    </row>
    <row r="137" spans="1:32" x14ac:dyDescent="0.25">
      <c r="A137" s="66" t="s">
        <v>515</v>
      </c>
      <c r="B137" s="40"/>
      <c r="C137" s="57"/>
      <c r="D137" s="57"/>
      <c r="H137" s="57">
        <f>IF(Input!D136=0, "", Input!D136)</f>
        <v>1998</v>
      </c>
      <c r="I137" s="57" t="str">
        <f>IF(Input!G136=0, "", DEC2HEX(Input!G136, 2))</f>
        <v>12</v>
      </c>
      <c r="J137" s="57" t="str">
        <f>IF(Input!F136=0, "", DEC2HEX(Input!F136, 2))</f>
        <v>16</v>
      </c>
      <c r="K137" s="31">
        <f>IF('Pax Tick'!K135=0, "", 'Pax Tick'!K135)</f>
        <v>17</v>
      </c>
      <c r="L137" s="31" t="str">
        <f>IF(Input!N136&gt;300,"01",IF(Input!N136&gt;0,"00",IF(Input!P136&gt;80000,"01",IF(Input!P136&gt;0,"00", ""))))</f>
        <v>00</v>
      </c>
      <c r="M137" s="106" t="str">
        <f>Speed!E135</f>
        <v>67</v>
      </c>
      <c r="N137" s="31">
        <f>IF(Input!C136="C","-",IF(AND(Input!C136="P",Input!N136=0),"",IF(Input!C136="P",Input!N136,IF(Input!C136=0,""))))</f>
        <v>50</v>
      </c>
      <c r="O137" s="31">
        <f>IF(AND(Input!C136="P",Input!O136=0),"",IF(Input!C136="P",Input!O136,IF(Input!C136="C",'Pax Tick'!S135,"")))</f>
        <v>5</v>
      </c>
      <c r="P137" s="31">
        <f>MROUND(Input!T136/3, 5)</f>
        <v>515</v>
      </c>
      <c r="Q137" s="31">
        <f>MROUND(Input!T136/2, 5)</f>
        <v>775</v>
      </c>
      <c r="R137" s="31" t="str">
        <f>IF(HEX2DEC(Speed!L135)=0, "", Speed!L135)</f>
        <v>1E</v>
      </c>
      <c r="S137" s="31" t="str">
        <f>IF(HEX2DEC(Speed!S135)=0, "", Speed!S135)</f>
        <v>30</v>
      </c>
      <c r="T137" s="31" t="str">
        <f>IF(HEX2DEC(Speed!E135)=0, "", Speed!E135)</f>
        <v>67</v>
      </c>
      <c r="U137" s="31" t="str">
        <f>IF(HEX2DEC(Speed!Z135)=0, "", Speed!Z135)</f>
        <v>2F</v>
      </c>
      <c r="V137" s="31" t="str">
        <f>IF(HEX2DEC(Speed!AG135)=0, "", Speed!AG135)</f>
        <v>1D</v>
      </c>
      <c r="W137" s="31">
        <f>IF(Running!U135=0, "",Running!U135+32768)</f>
        <v>32802</v>
      </c>
      <c r="X137" s="31">
        <f>IF(Running!K135=0, "",Running!K135+32768)</f>
        <v>32799</v>
      </c>
      <c r="Y137" s="31">
        <f>IF(Running!AB135=0, "",Running!AB135+32768)</f>
        <v>32800</v>
      </c>
      <c r="Z137" s="31">
        <f>IF(Running!AI135=0, "",Running!AI135+32768)</f>
        <v>32801</v>
      </c>
      <c r="AA137" s="31">
        <f>IF(Running!AP135=0, "",Running!AP135+32768)</f>
        <v>32787</v>
      </c>
      <c r="AB137" s="31">
        <f>IF(Running!AU135=0, "",Running!AU135+32768)</f>
        <v>32784</v>
      </c>
      <c r="AC137" s="31">
        <f>IF(Purchase!F135=0, "",Purchase!F135+32768)</f>
        <v>32783</v>
      </c>
      <c r="AD137" s="31">
        <f>IF(Running!I135=0, "",Running!I135+32768)</f>
        <v>32799</v>
      </c>
      <c r="AE137" s="106"/>
      <c r="AF137" s="53"/>
    </row>
    <row r="138" spans="1:32" x14ac:dyDescent="0.25">
      <c r="A138" s="66" t="s">
        <v>516</v>
      </c>
      <c r="B138" s="40"/>
      <c r="C138" s="57"/>
      <c r="D138" s="57"/>
      <c r="H138" s="57">
        <f>IF(Input!D137=0, "", Input!D137)</f>
        <v>2002</v>
      </c>
      <c r="I138" s="57" t="str">
        <f>IF(Input!G137=0, "", DEC2HEX(Input!G137, 2))</f>
        <v>12</v>
      </c>
      <c r="J138" s="57" t="str">
        <f>IF(Input!F137=0, "", DEC2HEX(Input!F137, 2))</f>
        <v>12</v>
      </c>
      <c r="K138" s="31">
        <f>IF('Pax Tick'!K136=0, "", 'Pax Tick'!K136)</f>
        <v>17</v>
      </c>
      <c r="L138" s="31" t="str">
        <f>IF(Input!N137&gt;300,"01",IF(Input!N137&gt;0,"00",IF(Input!P137&gt;80000,"01",IF(Input!P137&gt;0,"00", ""))))</f>
        <v>00</v>
      </c>
      <c r="M138" s="106" t="str">
        <f>Speed!E136</f>
        <v>67</v>
      </c>
      <c r="N138" s="31">
        <f>IF(Input!C137="C","-",IF(AND(Input!C137="P",Input!N137=0),"",IF(Input!C137="P",Input!N137,IF(Input!C137=0,""))))</f>
        <v>50</v>
      </c>
      <c r="O138" s="31">
        <f>IF(AND(Input!C137="P",Input!O137=0),"",IF(Input!C137="P",Input!O137,IF(Input!C137="C",'Pax Tick'!S136,"")))</f>
        <v>5</v>
      </c>
      <c r="P138" s="31">
        <f>MROUND(Input!T137/3, 5)</f>
        <v>665</v>
      </c>
      <c r="Q138" s="31">
        <f>MROUND(Input!T137/2, 5)</f>
        <v>1000</v>
      </c>
      <c r="R138" s="31" t="str">
        <f>IF(HEX2DEC(Speed!L136)=0, "", Speed!L136)</f>
        <v>1E</v>
      </c>
      <c r="S138" s="31" t="str">
        <f>IF(HEX2DEC(Speed!S136)=0, "", Speed!S136)</f>
        <v>30</v>
      </c>
      <c r="T138" s="31" t="str">
        <f>IF(HEX2DEC(Speed!E136)=0, "", Speed!E136)</f>
        <v>67</v>
      </c>
      <c r="U138" s="31" t="str">
        <f>IF(HEX2DEC(Speed!Z136)=0, "", Speed!Z136)</f>
        <v>2F</v>
      </c>
      <c r="V138" s="31" t="str">
        <f>IF(HEX2DEC(Speed!AG136)=0, "", Speed!AG136)</f>
        <v>1D</v>
      </c>
      <c r="W138" s="31">
        <f>IF(Running!U136=0, "",Running!U136+32768)</f>
        <v>32801</v>
      </c>
      <c r="X138" s="31">
        <f>IF(Running!K136=0, "",Running!K136+32768)</f>
        <v>32798</v>
      </c>
      <c r="Y138" s="31">
        <f>IF(Running!AB136=0, "",Running!AB136+32768)</f>
        <v>32799</v>
      </c>
      <c r="Z138" s="31">
        <f>IF(Running!AI136=0, "",Running!AI136+32768)</f>
        <v>32800</v>
      </c>
      <c r="AA138" s="31">
        <f>IF(Running!AP136=0, "",Running!AP136+32768)</f>
        <v>32788</v>
      </c>
      <c r="AB138" s="31">
        <f>IF(Running!AU136=0, "",Running!AU136+32768)</f>
        <v>32784</v>
      </c>
      <c r="AC138" s="31">
        <f>IF(Purchase!F136=0, "",Purchase!F136+32768)</f>
        <v>32784</v>
      </c>
      <c r="AD138" s="31">
        <f>IF(Running!I136=0, "",Running!I136+32768)</f>
        <v>32798</v>
      </c>
      <c r="AE138" s="106"/>
      <c r="AF138" s="53"/>
    </row>
    <row r="139" spans="1:32" x14ac:dyDescent="0.25">
      <c r="A139" s="66" t="s">
        <v>166</v>
      </c>
      <c r="B139" s="40"/>
      <c r="C139" s="57"/>
      <c r="D139" s="57"/>
      <c r="H139" s="57">
        <f>IF(Input!D138=0, "", Input!D138)</f>
        <v>2004</v>
      </c>
      <c r="I139" s="57" t="str">
        <f>IF(Input!G138=0, "", DEC2HEX(Input!G138, 2))</f>
        <v>19</v>
      </c>
      <c r="J139" s="57" t="str">
        <f>IF(Input!F138=0, "", DEC2HEX(Input!F138, 2))</f>
        <v>FF</v>
      </c>
      <c r="K139" s="31">
        <f>IF('Pax Tick'!K137=0, "", 'Pax Tick'!K137)</f>
        <v>29</v>
      </c>
      <c r="L139" s="31" t="str">
        <f>IF(Input!N138&gt;300,"01",IF(Input!N138&gt;0,"00",IF(Input!P138&gt;80000,"01",IF(Input!P138&gt;0,"00", ""))))</f>
        <v>00</v>
      </c>
      <c r="M139" s="106" t="str">
        <f>Speed!E137</f>
        <v>6E</v>
      </c>
      <c r="N139" s="31">
        <f>IF(Input!C138="C","-",IF(AND(Input!C138="P",Input!N138=0),"",IF(Input!C138="P",Input!N138,IF(Input!C138=0,""))))</f>
        <v>78</v>
      </c>
      <c r="O139" s="31">
        <f>IF(AND(Input!C138="P",Input!O138=0),"",IF(Input!C138="P",Input!O138,IF(Input!C138="C",'Pax Tick'!S137,"")))</f>
        <v>8</v>
      </c>
      <c r="P139" s="31">
        <f>MROUND(Input!T138/3, 5)</f>
        <v>600</v>
      </c>
      <c r="Q139" s="31">
        <f>MROUND(Input!T138/2, 5)</f>
        <v>900</v>
      </c>
      <c r="R139" s="31" t="str">
        <f>IF(HEX2DEC(Speed!L137)=0, "", Speed!L137)</f>
        <v>1E</v>
      </c>
      <c r="S139" s="31" t="str">
        <f>IF(HEX2DEC(Speed!S137)=0, "", Speed!S137)</f>
        <v>33</v>
      </c>
      <c r="T139" s="31" t="str">
        <f>IF(HEX2DEC(Speed!E137)=0, "", Speed!E137)</f>
        <v>6E</v>
      </c>
      <c r="U139" s="31" t="str">
        <f>IF(HEX2DEC(Speed!Z137)=0, "", Speed!Z137)</f>
        <v>34</v>
      </c>
      <c r="V139" s="31" t="str">
        <f>IF(HEX2DEC(Speed!AG137)=0, "", Speed!AG137)</f>
        <v>20</v>
      </c>
      <c r="W139" s="31">
        <f>IF(Running!U137=0, "",Running!U137+32768)</f>
        <v>32816</v>
      </c>
      <c r="X139" s="31">
        <f>IF(Running!K137=0, "",Running!K137+32768)</f>
        <v>32811</v>
      </c>
      <c r="Y139" s="31">
        <f>IF(Running!AB137=0, "",Running!AB137+32768)</f>
        <v>32812</v>
      </c>
      <c r="Z139" s="31">
        <f>IF(Running!AI137=0, "",Running!AI137+32768)</f>
        <v>32814</v>
      </c>
      <c r="AA139" s="31">
        <f>IF(Running!AP137=0, "",Running!AP137+32768)</f>
        <v>32793</v>
      </c>
      <c r="AB139" s="31">
        <f>IF(Running!AU137=0, "",Running!AU137+32768)</f>
        <v>32787</v>
      </c>
      <c r="AC139" s="31">
        <f>IF(Purchase!F137=0, "",Purchase!F137+32768)</f>
        <v>32792</v>
      </c>
      <c r="AD139" s="31">
        <f>IF(Running!I137=0, "",Running!I137+32768)</f>
        <v>32811</v>
      </c>
      <c r="AE139" s="106"/>
      <c r="AF139" s="53"/>
    </row>
    <row r="140" spans="1:32" x14ac:dyDescent="0.25">
      <c r="A140" s="66" t="s">
        <v>167</v>
      </c>
      <c r="B140" s="40"/>
      <c r="C140" s="57"/>
      <c r="D140" s="57"/>
      <c r="H140" s="57">
        <f>IF(Input!D139=0, "", Input!D139)</f>
        <v>2006</v>
      </c>
      <c r="I140" s="57" t="str">
        <f>IF(Input!G139=0, "", DEC2HEX(Input!G139, 2))</f>
        <v>19</v>
      </c>
      <c r="J140" s="57" t="str">
        <f>IF(Input!F139=0, "", DEC2HEX(Input!F139, 2))</f>
        <v>FA</v>
      </c>
      <c r="K140" s="31">
        <f>IF('Pax Tick'!K138=0, "", 'Pax Tick'!K138)</f>
        <v>29</v>
      </c>
      <c r="L140" s="31" t="str">
        <f>IF(Input!N139&gt;300,"01",IF(Input!N139&gt;0,"00",IF(Input!P139&gt;80000,"01",IF(Input!P139&gt;0,"00", ""))))</f>
        <v>00</v>
      </c>
      <c r="M140" s="106" t="str">
        <f>Speed!E138</f>
        <v>6E</v>
      </c>
      <c r="N140" s="31">
        <f>IF(Input!C139="C","-",IF(AND(Input!C139="P",Input!N139=0),"",IF(Input!C139="P",Input!N139,IF(Input!C139=0,""))))</f>
        <v>78</v>
      </c>
      <c r="O140" s="31">
        <f>IF(AND(Input!C139="P",Input!O139=0),"",IF(Input!C139="P",Input!O139,IF(Input!C139="C",'Pax Tick'!S138,"")))</f>
        <v>8</v>
      </c>
      <c r="P140" s="31">
        <f>MROUND(Input!T139/3, 5)</f>
        <v>700</v>
      </c>
      <c r="Q140" s="31">
        <f>MROUND(Input!T139/2, 5)</f>
        <v>1050</v>
      </c>
      <c r="R140" s="31" t="str">
        <f>IF(HEX2DEC(Speed!L138)=0, "", Speed!L138)</f>
        <v>1E</v>
      </c>
      <c r="S140" s="31" t="str">
        <f>IF(HEX2DEC(Speed!S138)=0, "", Speed!S138)</f>
        <v>33</v>
      </c>
      <c r="T140" s="31" t="str">
        <f>IF(HEX2DEC(Speed!E138)=0, "", Speed!E138)</f>
        <v>6E</v>
      </c>
      <c r="U140" s="31" t="str">
        <f>IF(HEX2DEC(Speed!Z138)=0, "", Speed!Z138)</f>
        <v>34</v>
      </c>
      <c r="V140" s="31" t="str">
        <f>IF(HEX2DEC(Speed!AG138)=0, "", Speed!AG138)</f>
        <v>20</v>
      </c>
      <c r="W140" s="31">
        <f>IF(Running!U138=0, "",Running!U138+32768)</f>
        <v>32813</v>
      </c>
      <c r="X140" s="31">
        <f>IF(Running!K138=0, "",Running!K138+32768)</f>
        <v>32809</v>
      </c>
      <c r="Y140" s="31">
        <f>IF(Running!AB138=0, "",Running!AB138+32768)</f>
        <v>32809</v>
      </c>
      <c r="Z140" s="31">
        <f>IF(Running!AI138=0, "",Running!AI138+32768)</f>
        <v>32811</v>
      </c>
      <c r="AA140" s="31">
        <f>IF(Running!AP138=0, "",Running!AP138+32768)</f>
        <v>32793</v>
      </c>
      <c r="AB140" s="31">
        <f>IF(Running!AU138=0, "",Running!AU138+32768)</f>
        <v>32787</v>
      </c>
      <c r="AC140" s="31">
        <f>IF(Purchase!F138=0, "",Purchase!F138+32768)</f>
        <v>32793</v>
      </c>
      <c r="AD140" s="31">
        <f>IF(Running!I138=0, "",Running!I138+32768)</f>
        <v>32809</v>
      </c>
      <c r="AE140" s="106"/>
      <c r="AF140" s="53"/>
    </row>
    <row r="141" spans="1:32" x14ac:dyDescent="0.25">
      <c r="A141" s="66" t="s">
        <v>168</v>
      </c>
      <c r="B141" s="40"/>
      <c r="C141" s="57"/>
      <c r="D141" s="57"/>
      <c r="H141" s="57">
        <f>IF(Input!D140=0, "", Input!D140)</f>
        <v>2007</v>
      </c>
      <c r="I141" s="57" t="str">
        <f>IF(Input!G140=0, "", DEC2HEX(Input!G140, 2))</f>
        <v>19</v>
      </c>
      <c r="J141" s="57" t="str">
        <f>IF(Input!F140=0, "", DEC2HEX(Input!F140, 2))</f>
        <v>F9</v>
      </c>
      <c r="K141" s="31">
        <f>IF('Pax Tick'!K139=0, "", 'Pax Tick'!K139)</f>
        <v>29</v>
      </c>
      <c r="L141" s="31" t="str">
        <f>IF(Input!N140&gt;300,"01",IF(Input!N140&gt;0,"00",IF(Input!P140&gt;80000,"01",IF(Input!P140&gt;0,"00", ""))))</f>
        <v>00</v>
      </c>
      <c r="M141" s="106" t="str">
        <f>Speed!E139</f>
        <v>6E</v>
      </c>
      <c r="N141" s="31">
        <f>IF(Input!C140="C","-",IF(AND(Input!C140="P",Input!N140=0),"",IF(Input!C140="P",Input!N140,IF(Input!C140=0,""))))</f>
        <v>78</v>
      </c>
      <c r="O141" s="31">
        <f>IF(AND(Input!C140="P",Input!O140=0),"",IF(Input!C140="P",Input!O140,IF(Input!C140="C",'Pax Tick'!S139,"")))</f>
        <v>8</v>
      </c>
      <c r="P141" s="31">
        <f>MROUND(Input!T140/3, 5)</f>
        <v>700</v>
      </c>
      <c r="Q141" s="31">
        <f>MROUND(Input!T140/2, 5)</f>
        <v>1050</v>
      </c>
      <c r="R141" s="31" t="str">
        <f>IF(HEX2DEC(Speed!L139)=0, "", Speed!L139)</f>
        <v>1E</v>
      </c>
      <c r="S141" s="31" t="str">
        <f>IF(HEX2DEC(Speed!S139)=0, "", Speed!S139)</f>
        <v>33</v>
      </c>
      <c r="T141" s="31" t="str">
        <f>IF(HEX2DEC(Speed!E139)=0, "", Speed!E139)</f>
        <v>6E</v>
      </c>
      <c r="U141" s="31" t="str">
        <f>IF(HEX2DEC(Speed!Z139)=0, "", Speed!Z139)</f>
        <v>34</v>
      </c>
      <c r="V141" s="31" t="str">
        <f>IF(HEX2DEC(Speed!AG139)=0, "", Speed!AG139)</f>
        <v>20</v>
      </c>
      <c r="W141" s="31">
        <f>IF(Running!U139=0, "",Running!U139+32768)</f>
        <v>32813</v>
      </c>
      <c r="X141" s="31">
        <f>IF(Running!K139=0, "",Running!K139+32768)</f>
        <v>32809</v>
      </c>
      <c r="Y141" s="31">
        <f>IF(Running!AB139=0, "",Running!AB139+32768)</f>
        <v>32810</v>
      </c>
      <c r="Z141" s="31">
        <f>IF(Running!AI139=0, "",Running!AI139+32768)</f>
        <v>32812</v>
      </c>
      <c r="AA141" s="31">
        <f>IF(Running!AP139=0, "",Running!AP139+32768)</f>
        <v>32793</v>
      </c>
      <c r="AB141" s="31">
        <f>IF(Running!AU139=0, "",Running!AU139+32768)</f>
        <v>32787</v>
      </c>
      <c r="AC141" s="31">
        <f>IF(Purchase!F139=0, "",Purchase!F139+32768)</f>
        <v>32793</v>
      </c>
      <c r="AD141" s="31">
        <f>IF(Running!I139=0, "",Running!I139+32768)</f>
        <v>32809</v>
      </c>
      <c r="AE141" s="106"/>
      <c r="AF141" s="53"/>
    </row>
    <row r="142" spans="1:32" x14ac:dyDescent="0.25">
      <c r="A142" s="66" t="s">
        <v>169</v>
      </c>
      <c r="B142" s="40"/>
      <c r="C142" s="57"/>
      <c r="D142" s="57"/>
      <c r="H142" s="57">
        <f>IF(Input!D141=0, "", Input!D141)</f>
        <v>2006</v>
      </c>
      <c r="I142" s="57" t="str">
        <f>IF(Input!G141=0, "", DEC2HEX(Input!G141, 2))</f>
        <v>19</v>
      </c>
      <c r="J142" s="57" t="str">
        <f>IF(Input!F141=0, "", DEC2HEX(Input!F141, 2))</f>
        <v>FD</v>
      </c>
      <c r="K142" s="31">
        <f>IF('Pax Tick'!K140=0, "", 'Pax Tick'!K140)</f>
        <v>28</v>
      </c>
      <c r="L142" s="31" t="str">
        <f>IF(Input!N141&gt;300,"01",IF(Input!N141&gt;0,"00",IF(Input!P141&gt;80000,"01",IF(Input!P141&gt;0,"00", ""))))</f>
        <v>00</v>
      </c>
      <c r="M142" s="106" t="str">
        <f>Speed!E140</f>
        <v>6E</v>
      </c>
      <c r="N142" s="31">
        <f>IF(Input!C141="C","-",IF(AND(Input!C141="P",Input!N141=0),"",IF(Input!C141="P",Input!N141,IF(Input!C141=0,""))))</f>
        <v>86</v>
      </c>
      <c r="O142" s="31">
        <f>IF(AND(Input!C141="P",Input!O141=0),"",IF(Input!C141="P",Input!O141,IF(Input!C141="C",'Pax Tick'!S140,"")))</f>
        <v>9</v>
      </c>
      <c r="P142" s="31">
        <f>MROUND(Input!T141/3, 5)</f>
        <v>600</v>
      </c>
      <c r="Q142" s="31">
        <f>MROUND(Input!T141/2, 5)</f>
        <v>900</v>
      </c>
      <c r="R142" s="31" t="str">
        <f>IF(HEX2DEC(Speed!L140)=0, "", Speed!L140)</f>
        <v>1E</v>
      </c>
      <c r="S142" s="31" t="str">
        <f>IF(HEX2DEC(Speed!S140)=0, "", Speed!S140)</f>
        <v>33</v>
      </c>
      <c r="T142" s="31" t="str">
        <f>IF(HEX2DEC(Speed!E140)=0, "", Speed!E140)</f>
        <v>6E</v>
      </c>
      <c r="U142" s="31" t="str">
        <f>IF(HEX2DEC(Speed!Z140)=0, "", Speed!Z140)</f>
        <v>34</v>
      </c>
      <c r="V142" s="31" t="str">
        <f>IF(HEX2DEC(Speed!AG140)=0, "", Speed!AG140)</f>
        <v>20</v>
      </c>
      <c r="W142" s="31">
        <f>IF(Running!U140=0, "",Running!U140+32768)</f>
        <v>32817</v>
      </c>
      <c r="X142" s="31">
        <f>IF(Running!K140=0, "",Running!K140+32768)</f>
        <v>32812</v>
      </c>
      <c r="Y142" s="31">
        <f>IF(Running!AB140=0, "",Running!AB140+32768)</f>
        <v>32813</v>
      </c>
      <c r="Z142" s="31">
        <f>IF(Running!AI140=0, "",Running!AI140+32768)</f>
        <v>32815</v>
      </c>
      <c r="AA142" s="31">
        <f>IF(Running!AP140=0, "",Running!AP140+32768)</f>
        <v>32794</v>
      </c>
      <c r="AB142" s="31">
        <f>IF(Running!AU140=0, "",Running!AU140+32768)</f>
        <v>32787</v>
      </c>
      <c r="AC142" s="31">
        <f>IF(Purchase!F140=0, "",Purchase!F140+32768)</f>
        <v>32794</v>
      </c>
      <c r="AD142" s="31">
        <f>IF(Running!I140=0, "",Running!I140+32768)</f>
        <v>32812</v>
      </c>
      <c r="AE142" s="106"/>
      <c r="AF142" s="53"/>
    </row>
    <row r="143" spans="1:32" x14ac:dyDescent="0.25">
      <c r="A143" s="66" t="s">
        <v>170</v>
      </c>
      <c r="B143" s="40"/>
      <c r="C143" s="57"/>
      <c r="D143" s="57"/>
      <c r="H143" s="57">
        <f>IF(Input!D142=0, "", Input!D142)</f>
        <v>2006</v>
      </c>
      <c r="I143" s="57" t="str">
        <f>IF(Input!G142=0, "", DEC2HEX(Input!G142, 2))</f>
        <v>19</v>
      </c>
      <c r="J143" s="57" t="str">
        <f>IF(Input!F142=0, "", DEC2HEX(Input!F142, 2))</f>
        <v>FD</v>
      </c>
      <c r="K143" s="31">
        <f>IF('Pax Tick'!K141=0, "", 'Pax Tick'!K141)</f>
        <v>28</v>
      </c>
      <c r="L143" s="31" t="str">
        <f>IF(Input!N142&gt;300,"01",IF(Input!N142&gt;0,"00",IF(Input!P142&gt;80000,"01",IF(Input!P142&gt;0,"00", ""))))</f>
        <v>00</v>
      </c>
      <c r="M143" s="106" t="str">
        <f>Speed!E141</f>
        <v>6E</v>
      </c>
      <c r="N143" s="31">
        <f>IF(Input!C142="C","-",IF(AND(Input!C142="P",Input!N142=0),"",IF(Input!C142="P",Input!N142,IF(Input!C142=0,""))))</f>
        <v>86</v>
      </c>
      <c r="O143" s="31">
        <f>IF(AND(Input!C142="P",Input!O142=0),"",IF(Input!C142="P",Input!O142,IF(Input!C142="C",'Pax Tick'!S141,"")))</f>
        <v>9</v>
      </c>
      <c r="P143" s="31">
        <f>MROUND(Input!T142/3, 5)</f>
        <v>700</v>
      </c>
      <c r="Q143" s="31">
        <f>MROUND(Input!T142/2, 5)</f>
        <v>1050</v>
      </c>
      <c r="R143" s="31" t="str">
        <f>IF(HEX2DEC(Speed!L141)=0, "", Speed!L141)</f>
        <v>1E</v>
      </c>
      <c r="S143" s="31" t="str">
        <f>IF(HEX2DEC(Speed!S141)=0, "", Speed!S141)</f>
        <v>33</v>
      </c>
      <c r="T143" s="31" t="str">
        <f>IF(HEX2DEC(Speed!E141)=0, "", Speed!E141)</f>
        <v>6E</v>
      </c>
      <c r="U143" s="31" t="str">
        <f>IF(HEX2DEC(Speed!Z141)=0, "", Speed!Z141)</f>
        <v>34</v>
      </c>
      <c r="V143" s="31" t="str">
        <f>IF(HEX2DEC(Speed!AG141)=0, "", Speed!AG141)</f>
        <v>20</v>
      </c>
      <c r="W143" s="31">
        <f>IF(Running!U141=0, "",Running!U141+32768)</f>
        <v>32813</v>
      </c>
      <c r="X143" s="31">
        <f>IF(Running!K141=0, "",Running!K141+32768)</f>
        <v>32809</v>
      </c>
      <c r="Y143" s="31">
        <f>IF(Running!AB141=0, "",Running!AB141+32768)</f>
        <v>32810</v>
      </c>
      <c r="Z143" s="31">
        <f>IF(Running!AI141=0, "",Running!AI141+32768)</f>
        <v>32811</v>
      </c>
      <c r="AA143" s="31">
        <f>IF(Running!AP141=0, "",Running!AP141+32768)</f>
        <v>32793</v>
      </c>
      <c r="AB143" s="31">
        <f>IF(Running!AU141=0, "",Running!AU141+32768)</f>
        <v>32787</v>
      </c>
      <c r="AC143" s="31">
        <f>IF(Purchase!F141=0, "",Purchase!F141+32768)</f>
        <v>32795</v>
      </c>
      <c r="AD143" s="31">
        <f>IF(Running!I141=0, "",Running!I141+32768)</f>
        <v>32809</v>
      </c>
      <c r="AE143" s="106"/>
      <c r="AF143" s="53"/>
    </row>
    <row r="144" spans="1:32" x14ac:dyDescent="0.25">
      <c r="A144" s="66" t="s">
        <v>171</v>
      </c>
      <c r="B144" s="40"/>
      <c r="C144" s="57"/>
      <c r="D144" s="57"/>
      <c r="H144" s="57">
        <f>IF(Input!D143=0, "", Input!D143)</f>
        <v>2011</v>
      </c>
      <c r="I144" s="57" t="str">
        <f>IF(Input!G143=0, "", DEC2HEX(Input!G143, 2))</f>
        <v>19</v>
      </c>
      <c r="J144" s="57" t="str">
        <f>IF(Input!F143=0, "", DEC2HEX(Input!F143, 2))</f>
        <v>F8</v>
      </c>
      <c r="K144" s="31">
        <f>IF('Pax Tick'!K142=0, "", 'Pax Tick'!K142)</f>
        <v>28</v>
      </c>
      <c r="L144" s="31" t="str">
        <f>IF(Input!N143&gt;300,"01",IF(Input!N143&gt;0,"00",IF(Input!P143&gt;80000,"01",IF(Input!P143&gt;0,"00", ""))))</f>
        <v>00</v>
      </c>
      <c r="M144" s="106" t="str">
        <f>Speed!E142</f>
        <v>6E</v>
      </c>
      <c r="N144" s="31">
        <f>IF(Input!C143="C","-",IF(AND(Input!C143="P",Input!N143=0),"",IF(Input!C143="P",Input!N143,IF(Input!C143=0,""))))</f>
        <v>86</v>
      </c>
      <c r="O144" s="31">
        <f>IF(AND(Input!C143="P",Input!O143=0),"",IF(Input!C143="P",Input!O143,IF(Input!C143="C",'Pax Tick'!S142,"")))</f>
        <v>9</v>
      </c>
      <c r="P144" s="31">
        <f>MROUND(Input!T143/3, 5)</f>
        <v>665</v>
      </c>
      <c r="Q144" s="31">
        <f>MROUND(Input!T143/2, 5)</f>
        <v>1000</v>
      </c>
      <c r="R144" s="31" t="str">
        <f>IF(HEX2DEC(Speed!L142)=0, "", Speed!L142)</f>
        <v>1E</v>
      </c>
      <c r="S144" s="31" t="str">
        <f>IF(HEX2DEC(Speed!S142)=0, "", Speed!S142)</f>
        <v>33</v>
      </c>
      <c r="T144" s="31" t="str">
        <f>IF(HEX2DEC(Speed!E142)=0, "", Speed!E142)</f>
        <v>6E</v>
      </c>
      <c r="U144" s="31" t="str">
        <f>IF(HEX2DEC(Speed!Z142)=0, "", Speed!Z142)</f>
        <v>34</v>
      </c>
      <c r="V144" s="31" t="str">
        <f>IF(HEX2DEC(Speed!AG142)=0, "", Speed!AG142)</f>
        <v>20</v>
      </c>
      <c r="W144" s="31">
        <f>IF(Running!U142=0, "",Running!U142+32768)</f>
        <v>32815</v>
      </c>
      <c r="X144" s="31">
        <f>IF(Running!K142=0, "",Running!K142+32768)</f>
        <v>32810</v>
      </c>
      <c r="Y144" s="31">
        <f>IF(Running!AB142=0, "",Running!AB142+32768)</f>
        <v>32811</v>
      </c>
      <c r="Z144" s="31">
        <f>IF(Running!AI142=0, "",Running!AI142+32768)</f>
        <v>32813</v>
      </c>
      <c r="AA144" s="31">
        <f>IF(Running!AP142=0, "",Running!AP142+32768)</f>
        <v>32794</v>
      </c>
      <c r="AB144" s="31">
        <f>IF(Running!AU142=0, "",Running!AU142+32768)</f>
        <v>32787</v>
      </c>
      <c r="AC144" s="31">
        <f>IF(Purchase!F142=0, "",Purchase!F142+32768)</f>
        <v>32795</v>
      </c>
      <c r="AD144" s="31">
        <f>IF(Running!I142=0, "",Running!I142+32768)</f>
        <v>32810</v>
      </c>
      <c r="AE144" s="106"/>
      <c r="AF144" s="53"/>
    </row>
    <row r="145" spans="1:32" x14ac:dyDescent="0.25">
      <c r="A145" s="66" t="s">
        <v>172</v>
      </c>
      <c r="B145" s="40"/>
      <c r="C145" s="57" t="s">
        <v>247</v>
      </c>
      <c r="D145" s="57"/>
      <c r="E145" s="57" t="s">
        <v>247</v>
      </c>
      <c r="F145" s="57" t="s">
        <v>247</v>
      </c>
      <c r="H145" s="57">
        <f>IF(Input!D144=0, "", Input!D144)</f>
        <v>2005</v>
      </c>
      <c r="I145" s="57" t="str">
        <f>IF(Input!G144=0, "", DEC2HEX(Input!G144, 2))</f>
        <v>19</v>
      </c>
      <c r="J145" s="57" t="str">
        <f>IF(Input!F144=0, "", DEC2HEX(Input!F144, 2))</f>
        <v>FE</v>
      </c>
      <c r="K145" s="31">
        <f>IF('Pax Tick'!K143=0, "", 'Pax Tick'!K143)</f>
        <v>19</v>
      </c>
      <c r="L145" s="31" t="str">
        <f>IF(Input!N144&gt;300,"01",IF(Input!N144&gt;0,"00",IF(Input!P144&gt;80000,"01",IF(Input!P144&gt;0,"00", ""))))</f>
        <v>00</v>
      </c>
      <c r="M145" s="106" t="str">
        <f>Speed!E143</f>
        <v>6E</v>
      </c>
      <c r="N145" s="31">
        <f>IF(Input!C144="C","-",IF(AND(Input!C144="P",Input!N144=0),"",IF(Input!C144="P",Input!N144,IF(Input!C144=0,""))))</f>
        <v>106</v>
      </c>
      <c r="O145" s="31">
        <f>IF(AND(Input!C144="P",Input!O144=0),"",IF(Input!C144="P",Input!O144,IF(Input!C144="C",'Pax Tick'!S143,"")))</f>
        <v>11</v>
      </c>
      <c r="P145" s="31">
        <f>MROUND(Input!T144/3, 5)</f>
        <v>600</v>
      </c>
      <c r="Q145" s="31">
        <f>MROUND(Input!T144/2, 5)</f>
        <v>900</v>
      </c>
      <c r="R145" s="31" t="str">
        <f>IF(HEX2DEC(Speed!L143)=0, "", Speed!L143)</f>
        <v>1E</v>
      </c>
      <c r="S145" s="31" t="str">
        <f>IF(HEX2DEC(Speed!S143)=0, "", Speed!S143)</f>
        <v>33</v>
      </c>
      <c r="T145" s="31" t="str">
        <f>IF(HEX2DEC(Speed!E143)=0, "", Speed!E143)</f>
        <v>6E</v>
      </c>
      <c r="U145" s="31" t="str">
        <f>IF(HEX2DEC(Speed!Z143)=0, "", Speed!Z143)</f>
        <v>35</v>
      </c>
      <c r="V145" s="31" t="str">
        <f>IF(HEX2DEC(Speed!AG143)=0, "", Speed!AG143)</f>
        <v>22</v>
      </c>
      <c r="W145" s="31">
        <f>IF(Running!U143=0, "",Running!U143+32768)</f>
        <v>32838</v>
      </c>
      <c r="X145" s="31">
        <f>IF(Running!K143=0, "",Running!K143+32768)</f>
        <v>32831</v>
      </c>
      <c r="Y145" s="31">
        <f>IF(Running!AB143=0, "",Running!AB143+32768)</f>
        <v>32832</v>
      </c>
      <c r="Z145" s="31">
        <f>IF(Running!AI143=0, "",Running!AI143+32768)</f>
        <v>32835</v>
      </c>
      <c r="AA145" s="31">
        <f>IF(Running!AP143=0, "",Running!AP143+32768)</f>
        <v>32807</v>
      </c>
      <c r="AB145" s="31">
        <f>IF(Running!AU143=0, "",Running!AU143+32768)</f>
        <v>32800</v>
      </c>
      <c r="AC145" s="31">
        <f>IF(Purchase!F143=0, "",Purchase!F143+32768)</f>
        <v>32797</v>
      </c>
      <c r="AD145" s="31">
        <f>IF(Running!I143=0, "",Running!I143+32768)</f>
        <v>32831</v>
      </c>
      <c r="AE145" s="106"/>
      <c r="AF145" s="53"/>
    </row>
    <row r="146" spans="1:32" x14ac:dyDescent="0.25">
      <c r="A146" s="66" t="s">
        <v>173</v>
      </c>
      <c r="B146" s="40"/>
      <c r="C146" s="57"/>
      <c r="D146" s="57"/>
      <c r="E146" s="57"/>
      <c r="F146" s="57"/>
      <c r="H146" s="57">
        <f>IF(Input!D145=0, "", Input!D145)</f>
        <v>2005</v>
      </c>
      <c r="I146" s="57" t="str">
        <f>IF(Input!G145=0, "", DEC2HEX(Input!G145, 2))</f>
        <v>19</v>
      </c>
      <c r="J146" s="57" t="str">
        <f>IF(Input!F145=0, "", DEC2HEX(Input!F145, 2))</f>
        <v>FE</v>
      </c>
      <c r="K146" s="31">
        <f>IF('Pax Tick'!K146=0, "", 'Pax Tick'!K146)</f>
        <v>18</v>
      </c>
      <c r="L146" s="31" t="str">
        <f>IF(Input!N145&gt;300,"01",IF(Input!N145&gt;0,"00",IF(Input!P145&gt;80000,"01",IF(Input!P145&gt;0,"00", ""))))</f>
        <v>00</v>
      </c>
      <c r="M146" s="106" t="str">
        <f>Speed!E146</f>
        <v>6E</v>
      </c>
      <c r="N146" s="31">
        <f>IF(Input!C145="C","-",IF(AND(Input!C145="P",Input!N145=0),"",IF(Input!C145="P",Input!N145,IF(Input!C145=0,""))))</f>
        <v>106</v>
      </c>
      <c r="O146" s="31">
        <f>IF(AND(Input!C145="P",Input!O145=0),"",IF(Input!C145="P",Input!O145,IF(Input!C145="C",'Pax Tick'!S146,"")))</f>
        <v>11</v>
      </c>
      <c r="P146" s="31">
        <f>MROUND(Input!T145/3, 5)</f>
        <v>765</v>
      </c>
      <c r="Q146" s="31">
        <f>MROUND(Input!T145/2, 5)</f>
        <v>1150</v>
      </c>
      <c r="R146" s="31" t="str">
        <f>IF(HEX2DEC(Speed!L146)=0, "", Speed!L146)</f>
        <v>1E</v>
      </c>
      <c r="S146" s="31" t="str">
        <f>IF(HEX2DEC(Speed!S146)=0, "", Speed!S146)</f>
        <v>33</v>
      </c>
      <c r="T146" s="31" t="str">
        <f>IF(HEX2DEC(Speed!E146)=0, "", Speed!E146)</f>
        <v>6E</v>
      </c>
      <c r="U146" s="31" t="str">
        <f>IF(HEX2DEC(Speed!Z146)=0, "", Speed!Z146)</f>
        <v>35</v>
      </c>
      <c r="V146" s="31" t="str">
        <f>IF(HEX2DEC(Speed!AG146)=0, "", Speed!AG146)</f>
        <v>22</v>
      </c>
      <c r="W146" s="31">
        <f>IF(Running!U146=0, "",Running!U146+32768)</f>
        <v>32851</v>
      </c>
      <c r="X146" s="31">
        <f>IF(Running!K146=0, "",Running!K146+32768)</f>
        <v>32842</v>
      </c>
      <c r="Y146" s="31">
        <f>IF(Running!AB146=0, "",Running!AB146+32768)</f>
        <v>32844</v>
      </c>
      <c r="Z146" s="31">
        <f>IF(Running!AI146=0, "",Running!AI146+32768)</f>
        <v>32848</v>
      </c>
      <c r="AA146" s="31">
        <f>IF(Running!AP146=0, "",Running!AP146+32768)</f>
        <v>32811</v>
      </c>
      <c r="AB146" s="31">
        <f>IF(Running!AU146=0, "",Running!AU146+32768)</f>
        <v>32801</v>
      </c>
      <c r="AC146" s="31">
        <f>IF(Purchase!F144=0, "",Purchase!F144+32768)</f>
        <v>32797</v>
      </c>
      <c r="AD146" s="31">
        <f>IF(Running!I146=0, "",Running!I146+32768)</f>
        <v>32842</v>
      </c>
      <c r="AE146" s="106"/>
      <c r="AF146" s="53"/>
    </row>
    <row r="147" spans="1:32" x14ac:dyDescent="0.25">
      <c r="A147" s="66" t="s">
        <v>174</v>
      </c>
      <c r="B147" s="40"/>
      <c r="C147" s="57"/>
      <c r="D147" s="57"/>
      <c r="E147" s="57"/>
      <c r="F147" s="57"/>
      <c r="H147" s="57">
        <f>IF(Input!D146=0, "", Input!D146)</f>
        <v>2005</v>
      </c>
      <c r="I147" s="57" t="str">
        <f>IF(Input!G146=0, "", DEC2HEX(Input!G146, 2))</f>
        <v>19</v>
      </c>
      <c r="J147" s="57" t="str">
        <f>IF(Input!F146=0, "", DEC2HEX(Input!F146, 2))</f>
        <v>FE</v>
      </c>
      <c r="K147" s="31">
        <f>IF('Pax Tick'!K149=0, "", 'Pax Tick'!K149)</f>
        <v>8</v>
      </c>
      <c r="L147" s="31" t="str">
        <f>IF(Input!N146&gt;300,"01",IF(Input!N146&gt;0,"00",IF(Input!P146&gt;80000,"01",IF(Input!P146&gt;0,"00", ""))))</f>
        <v>00</v>
      </c>
      <c r="M147" s="106" t="str">
        <f>Speed!E149</f>
        <v>42</v>
      </c>
      <c r="N147" s="31">
        <f>IF(Input!C146="C","-",IF(AND(Input!C146="P",Input!N146=0),"",IF(Input!C146="P",Input!N146,IF(Input!C146=0,""))))</f>
        <v>106</v>
      </c>
      <c r="O147" s="31">
        <f>IF(AND(Input!C146="P",Input!O146=0),"",IF(Input!C146="P",Input!O146,IF(Input!C146="C",'Pax Tick'!S149,"")))</f>
        <v>11</v>
      </c>
      <c r="P147" s="31">
        <f>MROUND(Input!T146/3, 5)</f>
        <v>800</v>
      </c>
      <c r="Q147" s="31">
        <f>MROUND(Input!T146/2, 5)</f>
        <v>1200</v>
      </c>
      <c r="R147" s="31" t="str">
        <f>IF(HEX2DEC(Speed!L149)=0, "", Speed!L149)</f>
        <v>1C</v>
      </c>
      <c r="S147" s="31" t="str">
        <f>IF(HEX2DEC(Speed!S149)=0, "", Speed!S149)</f>
        <v>2A</v>
      </c>
      <c r="T147" s="31" t="str">
        <f>IF(HEX2DEC(Speed!E149)=0, "", Speed!E149)</f>
        <v>42</v>
      </c>
      <c r="U147" s="31" t="str">
        <f>IF(HEX2DEC(Speed!Z149)=0, "", Speed!Z149)</f>
        <v>29</v>
      </c>
      <c r="V147" s="31" t="str">
        <f>IF(HEX2DEC(Speed!AG149)=0, "", Speed!AG149)</f>
        <v>1F</v>
      </c>
      <c r="W147" s="31">
        <f>IF(Running!U149=0, "",Running!U149+32768)</f>
        <v>32804</v>
      </c>
      <c r="X147" s="31">
        <f>IF(Running!K149=0, "",Running!K149+32768)</f>
        <v>32800</v>
      </c>
      <c r="Y147" s="31">
        <f>IF(Running!AB149=0, "",Running!AB149+32768)</f>
        <v>32801</v>
      </c>
      <c r="Z147" s="31">
        <f>IF(Running!AI149=0, "",Running!AI149+32768)</f>
        <v>32802</v>
      </c>
      <c r="AA147" s="31">
        <f>IF(Running!AP149=0, "",Running!AP149+32768)</f>
        <v>32788</v>
      </c>
      <c r="AB147" s="31">
        <f>IF(Running!AU149=0, "",Running!AU149+32768)</f>
        <v>32784</v>
      </c>
      <c r="AC147" s="31">
        <f>IF(Purchase!F145=0, "",Purchase!F145+32768)</f>
        <v>32797</v>
      </c>
      <c r="AD147" s="31">
        <f>IF(Running!I149=0, "",Running!I149+32768)</f>
        <v>32800</v>
      </c>
      <c r="AE147" s="106"/>
      <c r="AF147" s="53"/>
    </row>
    <row r="148" spans="1:32" x14ac:dyDescent="0.25">
      <c r="A148" s="66" t="s">
        <v>175</v>
      </c>
      <c r="B148" s="40"/>
      <c r="C148" s="57" t="s">
        <v>247</v>
      </c>
      <c r="D148" s="57"/>
      <c r="E148" s="57" t="s">
        <v>247</v>
      </c>
      <c r="F148" s="57" t="s">
        <v>247</v>
      </c>
      <c r="H148" s="57">
        <f>IF(Input!D147=0, "", Input!D147)</f>
        <v>2005</v>
      </c>
      <c r="I148" s="57" t="str">
        <f>IF(Input!G147=0, "", DEC2HEX(Input!G147, 2))</f>
        <v>19</v>
      </c>
      <c r="J148" s="57" t="str">
        <f>IF(Input!F147=0, "", DEC2HEX(Input!F147, 2))</f>
        <v>FE</v>
      </c>
      <c r="K148" s="31">
        <f>IF('Pax Tick'!K146=0, "", 'Pax Tick'!K146)</f>
        <v>18</v>
      </c>
      <c r="L148" s="31" t="str">
        <f>IF(Input!N147&gt;300,"01",IF(Input!N147&gt;0,"00",IF(Input!P147&gt;80000,"01",IF(Input!P147&gt;0,"00", ""))))</f>
        <v>00</v>
      </c>
      <c r="M148" s="106" t="str">
        <f>Speed!E146</f>
        <v>6E</v>
      </c>
      <c r="N148" s="31">
        <f>IF(Input!C147="C","-",IF(AND(Input!C147="P",Input!N147=0),"",IF(Input!C147="P",Input!N147,IF(Input!C147=0,""))))</f>
        <v>118</v>
      </c>
      <c r="O148" s="31">
        <f>IF(AND(Input!C147="P",Input!O147=0),"",IF(Input!C147="P",Input!O147,IF(Input!C147="C",'Pax Tick'!S146,"")))</f>
        <v>12</v>
      </c>
      <c r="P148" s="31">
        <f>MROUND(Input!T147/3, 5)</f>
        <v>465</v>
      </c>
      <c r="Q148" s="31">
        <f>MROUND(Input!T147/2, 5)</f>
        <v>700</v>
      </c>
      <c r="R148" s="31" t="str">
        <f>IF(HEX2DEC(Speed!L146)=0, "", Speed!L146)</f>
        <v>1E</v>
      </c>
      <c r="S148" s="31" t="str">
        <f>IF(HEX2DEC(Speed!S146)=0, "", Speed!S146)</f>
        <v>33</v>
      </c>
      <c r="T148" s="31" t="str">
        <f>IF(HEX2DEC(Speed!E146)=0, "", Speed!E146)</f>
        <v>6E</v>
      </c>
      <c r="U148" s="31" t="str">
        <f>IF(HEX2DEC(Speed!Z146)=0, "", Speed!Z146)</f>
        <v>35</v>
      </c>
      <c r="V148" s="31" t="str">
        <f>IF(HEX2DEC(Speed!AG146)=0, "", Speed!AG146)</f>
        <v>22</v>
      </c>
      <c r="W148" s="31">
        <f>IF(Running!U146=0, "",Running!U146+32768)</f>
        <v>32851</v>
      </c>
      <c r="X148" s="31">
        <f>IF(Running!K146=0, "",Running!K146+32768)</f>
        <v>32842</v>
      </c>
      <c r="Y148" s="31">
        <f>IF(Running!AB146=0, "",Running!AB146+32768)</f>
        <v>32844</v>
      </c>
      <c r="Z148" s="31">
        <f>IF(Running!AI146=0, "",Running!AI146+32768)</f>
        <v>32848</v>
      </c>
      <c r="AA148" s="31">
        <f>IF(Running!AP146=0, "",Running!AP146+32768)</f>
        <v>32811</v>
      </c>
      <c r="AB148" s="31">
        <f>IF(Running!AU146=0, "",Running!AU146+32768)</f>
        <v>32801</v>
      </c>
      <c r="AC148" s="31">
        <f>IF(Purchase!F146=0, "",Purchase!F146+32768)</f>
        <v>32805</v>
      </c>
      <c r="AD148" s="31">
        <f>IF(Running!I146=0, "",Running!I146+32768)</f>
        <v>32842</v>
      </c>
      <c r="AE148" s="106"/>
      <c r="AF148" s="53"/>
    </row>
    <row r="149" spans="1:32" x14ac:dyDescent="0.25">
      <c r="A149" s="66" t="s">
        <v>176</v>
      </c>
      <c r="B149" s="40"/>
      <c r="C149" s="57"/>
      <c r="D149" s="57"/>
      <c r="E149" s="57"/>
      <c r="F149" s="57"/>
      <c r="H149" s="57">
        <f>IF(Input!D148=0, "", Input!D148)</f>
        <v>2005</v>
      </c>
      <c r="I149" s="57" t="str">
        <f>IF(Input!G148=0, "", DEC2HEX(Input!G148, 2))</f>
        <v>19</v>
      </c>
      <c r="J149" s="57" t="str">
        <f>IF(Input!F148=0, "", DEC2HEX(Input!F148, 2))</f>
        <v>FE</v>
      </c>
      <c r="K149" s="31">
        <f>IF('Pax Tick'!K151=0, "", 'Pax Tick'!K151)</f>
        <v>19</v>
      </c>
      <c r="L149" s="31" t="str">
        <f>IF(Input!N148&gt;300,"01",IF(Input!N148&gt;0,"00",IF(Input!P148&gt;80000,"01",IF(Input!P148&gt;0,"00", ""))))</f>
        <v>00</v>
      </c>
      <c r="M149" s="106" t="str">
        <f>Speed!E151</f>
        <v>69</v>
      </c>
      <c r="N149" s="31">
        <f>IF(Input!C148="C","-",IF(AND(Input!C148="P",Input!N148=0),"",IF(Input!C148="P",Input!N148,IF(Input!C148=0,""))))</f>
        <v>118</v>
      </c>
      <c r="O149" s="31">
        <f>IF(AND(Input!C148="P",Input!O148=0),"",IF(Input!C148="P",Input!O148,IF(Input!C148="C",'Pax Tick'!S151,"")))</f>
        <v>12</v>
      </c>
      <c r="P149" s="31">
        <f>MROUND(Input!T148/3, 5)</f>
        <v>600</v>
      </c>
      <c r="Q149" s="31">
        <f>MROUND(Input!T148/2, 5)</f>
        <v>900</v>
      </c>
      <c r="R149" s="31" t="str">
        <f>IF(HEX2DEC(Speed!L151)=0, "", Speed!L151)</f>
        <v>1E</v>
      </c>
      <c r="S149" s="31" t="str">
        <f>IF(HEX2DEC(Speed!S151)=0, "", Speed!S151)</f>
        <v>2F</v>
      </c>
      <c r="T149" s="31" t="str">
        <f>IF(HEX2DEC(Speed!E151)=0, "", Speed!E151)</f>
        <v>69</v>
      </c>
      <c r="U149" s="31" t="str">
        <f>IF(HEX2DEC(Speed!Z151)=0, "", Speed!Z151)</f>
        <v>35</v>
      </c>
      <c r="V149" s="31" t="str">
        <f>IF(HEX2DEC(Speed!AG151)=0, "", Speed!AG151)</f>
        <v>20</v>
      </c>
      <c r="W149" s="31">
        <f>IF(Running!U151=0, "",Running!U151+32768)</f>
        <v>32835</v>
      </c>
      <c r="X149" s="31">
        <f>IF(Running!K151=0, "",Running!K151+32768)</f>
        <v>32829</v>
      </c>
      <c r="Y149" s="31">
        <f>IF(Running!AB151=0, "",Running!AB151+32768)</f>
        <v>32830</v>
      </c>
      <c r="Z149" s="31">
        <f>IF(Running!AI151=0, "",Running!AI151+32768)</f>
        <v>32833</v>
      </c>
      <c r="AA149" s="31">
        <f>IF(Running!AP151=0, "",Running!AP151+32768)</f>
        <v>32807</v>
      </c>
      <c r="AB149" s="31">
        <f>IF(Running!AU151=0, "",Running!AU151+32768)</f>
        <v>32801</v>
      </c>
      <c r="AC149" s="31">
        <f>IF(Purchase!F147=0, "",Purchase!F147+32768)</f>
        <v>32805</v>
      </c>
      <c r="AD149" s="31">
        <f>IF(Running!I151=0, "",Running!I151+32768)</f>
        <v>32829</v>
      </c>
      <c r="AE149" s="106"/>
      <c r="AF149" s="53"/>
    </row>
    <row r="150" spans="1:32" x14ac:dyDescent="0.25">
      <c r="A150" s="66" t="s">
        <v>177</v>
      </c>
      <c r="B150" s="40"/>
      <c r="C150" s="57"/>
      <c r="D150" s="57"/>
      <c r="E150" s="57"/>
      <c r="F150" s="57"/>
      <c r="H150" s="57">
        <f>IF(Input!D149=0, "", Input!D149)</f>
        <v>2006</v>
      </c>
      <c r="I150" s="57" t="str">
        <f>IF(Input!G149=0, "", DEC2HEX(Input!G149, 2))</f>
        <v>19</v>
      </c>
      <c r="J150" s="57" t="str">
        <f>IF(Input!F149=0, "", DEC2HEX(Input!F149, 2))</f>
        <v>FD</v>
      </c>
      <c r="K150" s="31">
        <f>IF('Pax Tick'!K152=0, "", 'Pax Tick'!K152)</f>
        <v>22</v>
      </c>
      <c r="L150" s="31" t="str">
        <f>IF(Input!N149&gt;300,"01",IF(Input!N149&gt;0,"00",IF(Input!P149&gt;80000,"01",IF(Input!P149&gt;0,"00", ""))))</f>
        <v>00</v>
      </c>
      <c r="M150" s="106" t="str">
        <f>Speed!E152</f>
        <v>66</v>
      </c>
      <c r="N150" s="31">
        <f>IF(Input!C149="C","-",IF(AND(Input!C149="P",Input!N149=0),"",IF(Input!C149="P",Input!N149,IF(Input!C149=0,""))))</f>
        <v>118</v>
      </c>
      <c r="O150" s="31">
        <f>IF(AND(Input!C149="P",Input!O149=0),"",IF(Input!C149="P",Input!O149,IF(Input!C149="C",'Pax Tick'!S152,"")))</f>
        <v>12</v>
      </c>
      <c r="P150" s="31">
        <f>MROUND(Input!T149/3, 5)</f>
        <v>735</v>
      </c>
      <c r="Q150" s="31">
        <f>MROUND(Input!T149/2, 5)</f>
        <v>1100</v>
      </c>
      <c r="R150" s="31" t="str">
        <f>IF(HEX2DEC(Speed!L152)=0, "", Speed!L152)</f>
        <v>22</v>
      </c>
      <c r="S150" s="31" t="str">
        <f>IF(HEX2DEC(Speed!S152)=0, "", Speed!S152)</f>
        <v>31</v>
      </c>
      <c r="T150" s="31" t="str">
        <f>IF(HEX2DEC(Speed!E152)=0, "", Speed!E152)</f>
        <v>66</v>
      </c>
      <c r="U150" s="31" t="str">
        <f>IF(HEX2DEC(Speed!Z152)=0, "", Speed!Z152)</f>
        <v>2E</v>
      </c>
      <c r="V150" s="31" t="str">
        <f>IF(HEX2DEC(Speed!AG152)=0, "", Speed!AG152)</f>
        <v>1D</v>
      </c>
      <c r="W150" s="31">
        <f>IF(Running!U152=0, "",Running!U152+32768)</f>
        <v>32953</v>
      </c>
      <c r="X150" s="31">
        <f>IF(Running!K152=0, "",Running!K152+32768)</f>
        <v>32937</v>
      </c>
      <c r="Y150" s="31">
        <f>IF(Running!AB152=0, "",Running!AB152+32768)</f>
        <v>32940</v>
      </c>
      <c r="Z150" s="31">
        <f>IF(Running!AI152=0, "",Running!AI152+32768)</f>
        <v>32946</v>
      </c>
      <c r="AA150" s="31">
        <f>IF(Running!AP152=0, "",Running!AP152+32768)</f>
        <v>32880</v>
      </c>
      <c r="AB150" s="31">
        <f>IF(Running!AU152=0, "",Running!AU152+32768)</f>
        <v>32856</v>
      </c>
      <c r="AC150" s="31">
        <f>IF(Purchase!F148=0, "",Purchase!F148+32768)</f>
        <v>32805</v>
      </c>
      <c r="AD150" s="31">
        <f>IF(Running!I152=0, "",Running!I152+32768)</f>
        <v>32937</v>
      </c>
      <c r="AE150" s="106"/>
      <c r="AF150" s="53"/>
    </row>
    <row r="151" spans="1:32" x14ac:dyDescent="0.25">
      <c r="A151" s="49" t="s">
        <v>179</v>
      </c>
      <c r="B151" s="40" t="str">
        <f>IF(Running!H149="Incorrect Bx please specify C or P",  "Error (Running)", "")</f>
        <v/>
      </c>
      <c r="H151" s="57">
        <f>IF(Input!D150=0, "", Input!D150)</f>
        <v>1986</v>
      </c>
      <c r="I151" s="57" t="str">
        <f>IF(Input!G150=0, "", DEC2HEX(Input!G150, 2))</f>
        <v>14</v>
      </c>
      <c r="J151" s="57" t="str">
        <f>IF(Input!F150=0, "", DEC2HEX(Input!F150, 2))</f>
        <v>0B</v>
      </c>
      <c r="K151" s="31">
        <f>IF('Pax Tick'!K149=0, "", 'Pax Tick'!K149)</f>
        <v>8</v>
      </c>
      <c r="L151" s="31" t="str">
        <f>IF(Input!N150&gt;300,"01",IF(Input!N150&gt;0,"00",IF(Input!P150&gt;80000,"01",IF(Input!P150&gt;0,"00", ""))))</f>
        <v>00</v>
      </c>
      <c r="M151" s="106" t="str">
        <f>Speed!E149</f>
        <v>42</v>
      </c>
      <c r="N151" s="31">
        <f>IF(Input!C150="C","-",IF(AND(Input!C150="P",Input!N150=0),"",IF(Input!C150="P",Input!N150,IF(Input!C150=0,""))))</f>
        <v>50</v>
      </c>
      <c r="O151" s="31">
        <f>IF(AND(Input!C150="P",Input!O150=0),"",IF(Input!C150="P",Input!O150,IF(Input!C150="C",'Pax Tick'!S149,"")))</f>
        <v>5</v>
      </c>
      <c r="P151" s="31">
        <f>MROUND(Input!T150/3, 5)</f>
        <v>370</v>
      </c>
      <c r="Q151" s="31">
        <f>MROUND(Input!T150/2, 5)</f>
        <v>555</v>
      </c>
      <c r="R151" s="31" t="str">
        <f>IF(HEX2DEC(Speed!L149)=0, "", Speed!L149)</f>
        <v>1C</v>
      </c>
      <c r="S151" s="31" t="str">
        <f>IF(HEX2DEC(Speed!S149)=0, "", Speed!S149)</f>
        <v>2A</v>
      </c>
      <c r="T151" s="31" t="str">
        <f>IF(HEX2DEC(Speed!E149)=0, "", Speed!E149)</f>
        <v>42</v>
      </c>
      <c r="U151" s="31" t="str">
        <f>IF(HEX2DEC(Speed!Z149)=0, "", Speed!Z149)</f>
        <v>29</v>
      </c>
      <c r="V151" s="31" t="str">
        <f>IF(HEX2DEC(Speed!AG149)=0, "", Speed!AG149)</f>
        <v>1F</v>
      </c>
      <c r="W151" s="31">
        <f>IF(Running!U149=0, "",Running!U149+32768)</f>
        <v>32804</v>
      </c>
      <c r="X151" s="31">
        <f>IF(Running!K149=0, "",Running!K149+32768)</f>
        <v>32800</v>
      </c>
      <c r="Y151" s="31">
        <f>IF(Running!AB149=0, "",Running!AB149+32768)</f>
        <v>32801</v>
      </c>
      <c r="Z151" s="31">
        <f>IF(Running!AI149=0, "",Running!AI149+32768)</f>
        <v>32802</v>
      </c>
      <c r="AA151" s="31">
        <f>IF(Running!AP149=0, "",Running!AP149+32768)</f>
        <v>32788</v>
      </c>
      <c r="AB151" s="31">
        <f>IF(Running!AU149=0, "",Running!AU149+32768)</f>
        <v>32784</v>
      </c>
      <c r="AC151" s="31">
        <f>IF(Purchase!F149=0, "",Purchase!F149+32768)</f>
        <v>32776</v>
      </c>
      <c r="AD151" s="31">
        <f>IF(Running!I149=0, "",Running!I149+32768)</f>
        <v>32800</v>
      </c>
      <c r="AE151" s="106"/>
      <c r="AF151" s="53"/>
    </row>
    <row r="152" spans="1:32" x14ac:dyDescent="0.25">
      <c r="A152" s="49" t="s">
        <v>180</v>
      </c>
      <c r="B152" s="40" t="str">
        <f>IF(Running!H150="Incorrect Bx please specify C or P",  "Error (Running)", "")</f>
        <v/>
      </c>
      <c r="C152" s="57" t="s">
        <v>247</v>
      </c>
      <c r="D152" s="57"/>
      <c r="E152" s="57" t="s">
        <v>247</v>
      </c>
      <c r="F152" s="57" t="s">
        <v>247</v>
      </c>
      <c r="H152" s="57">
        <f>IF(Input!D151=0, "", Input!D151)</f>
        <v>1992</v>
      </c>
      <c r="I152" s="57" t="str">
        <f>IF(Input!G151=0, "", DEC2HEX(Input!G151, 2))</f>
        <v>19</v>
      </c>
      <c r="J152" s="57" t="str">
        <f>IF(Input!F151=0, "", DEC2HEX(Input!F151, 2))</f>
        <v>05</v>
      </c>
      <c r="K152" s="31">
        <f>IF('Pax Tick'!K150=0, "", 'Pax Tick'!K150)</f>
        <v>16</v>
      </c>
      <c r="L152" s="31" t="str">
        <f>IF(Input!N151&gt;300,"01",IF(Input!N151&gt;0,"00",IF(Input!P151&gt;80000,"01",IF(Input!P151&gt;0,"00", ""))))</f>
        <v>00</v>
      </c>
      <c r="M152" s="106" t="str">
        <f>Speed!E150</f>
        <v>68</v>
      </c>
      <c r="N152" s="31">
        <f>IF(Input!C151="C","-",IF(AND(Input!C151="P",Input!N151=0),"",IF(Input!C151="P",Input!N151,IF(Input!C151=0,""))))</f>
        <v>79</v>
      </c>
      <c r="O152" s="31">
        <f>IF(AND(Input!C151="P",Input!O151=0),"",IF(Input!C151="P",Input!O151,IF(Input!C151="C",'Pax Tick'!S150,"")))</f>
        <v>8</v>
      </c>
      <c r="P152" s="31">
        <f>MROUND(Input!T151/3, 5)</f>
        <v>615</v>
      </c>
      <c r="Q152" s="31">
        <f>MROUND(Input!T151/2, 5)</f>
        <v>920</v>
      </c>
      <c r="R152" s="31" t="str">
        <f>IF(HEX2DEC(Speed!L150)=0, "", Speed!L150)</f>
        <v>1E</v>
      </c>
      <c r="S152" s="31" t="str">
        <f>IF(HEX2DEC(Speed!S150)=0, "", Speed!S150)</f>
        <v>2F</v>
      </c>
      <c r="T152" s="31" t="str">
        <f>IF(HEX2DEC(Speed!E150)=0, "", Speed!E150)</f>
        <v>68</v>
      </c>
      <c r="U152" s="31" t="str">
        <f>IF(HEX2DEC(Speed!Z150)=0, "", Speed!Z150)</f>
        <v>35</v>
      </c>
      <c r="V152" s="31" t="str">
        <f>IF(HEX2DEC(Speed!AG150)=0, "", Speed!AG150)</f>
        <v>20</v>
      </c>
      <c r="W152" s="31">
        <f>IF(Running!U150=0, "",Running!U150+32768)</f>
        <v>32820</v>
      </c>
      <c r="X152" s="31">
        <f>IF(Running!K150=0, "",Running!K150+32768)</f>
        <v>32814</v>
      </c>
      <c r="Y152" s="31">
        <f>IF(Running!AB150=0, "",Running!AB150+32768)</f>
        <v>32816</v>
      </c>
      <c r="Z152" s="31">
        <f>IF(Running!AI150=0, "",Running!AI150+32768)</f>
        <v>32818</v>
      </c>
      <c r="AA152" s="31">
        <f>IF(Running!AP150=0, "",Running!AP150+32768)</f>
        <v>32795</v>
      </c>
      <c r="AB152" s="31">
        <f>IF(Running!AU150=0, "",Running!AU150+32768)</f>
        <v>32787</v>
      </c>
      <c r="AC152" s="31">
        <f>IF(Purchase!F150=0, "",Purchase!F150+32768)</f>
        <v>32786</v>
      </c>
      <c r="AD152" s="31">
        <f>IF(Running!I150=0, "",Running!I150+32768)</f>
        <v>32814</v>
      </c>
      <c r="AE152" s="106"/>
      <c r="AF152" s="53"/>
    </row>
    <row r="153" spans="1:32" x14ac:dyDescent="0.25">
      <c r="A153" s="49" t="s">
        <v>181</v>
      </c>
      <c r="B153" s="40" t="str">
        <f>IF(Running!H151="Incorrect Bx please specify C or P",  "Error (Running)", "")</f>
        <v/>
      </c>
      <c r="C153" s="57" t="s">
        <v>247</v>
      </c>
      <c r="D153" s="57"/>
      <c r="E153" s="57" t="s">
        <v>247</v>
      </c>
      <c r="F153" s="57" t="s">
        <v>247</v>
      </c>
      <c r="H153" s="57">
        <f>IF(Input!D152=0, "", Input!D152)</f>
        <v>1986</v>
      </c>
      <c r="I153" s="57" t="str">
        <f>IF(Input!G152=0, "", DEC2HEX(Input!G152, 2))</f>
        <v>19</v>
      </c>
      <c r="J153" s="57" t="str">
        <f>IF(Input!F152=0, "", DEC2HEX(Input!F152, 2))</f>
        <v>0B</v>
      </c>
      <c r="K153" s="31">
        <f>IF('Pax Tick'!K151=0, "", 'Pax Tick'!K151)</f>
        <v>19</v>
      </c>
      <c r="L153" s="31" t="str">
        <f>IF(Input!N152&gt;300,"01",IF(Input!N152&gt;0,"00",IF(Input!P152&gt;80000,"01",IF(Input!P152&gt;0,"00", ""))))</f>
        <v>00</v>
      </c>
      <c r="M153" s="106" t="str">
        <f>Speed!E151</f>
        <v>69</v>
      </c>
      <c r="N153" s="31">
        <f>IF(Input!C152="C","-",IF(AND(Input!C152="P",Input!N152=0),"",IF(Input!C152="P",Input!N152,IF(Input!C152=0,""))))</f>
        <v>107</v>
      </c>
      <c r="O153" s="31">
        <f>IF(AND(Input!C152="P",Input!O152=0),"",IF(Input!C152="P",Input!O152,IF(Input!C152="C",'Pax Tick'!S151,"")))</f>
        <v>11</v>
      </c>
      <c r="P153" s="31">
        <f>MROUND(Input!T152/3, 5)</f>
        <v>570</v>
      </c>
      <c r="Q153" s="31">
        <f>MROUND(Input!T152/2, 5)</f>
        <v>855</v>
      </c>
      <c r="R153" s="31" t="str">
        <f>IF(HEX2DEC(Speed!L151)=0, "", Speed!L151)</f>
        <v>1E</v>
      </c>
      <c r="S153" s="31" t="str">
        <f>IF(HEX2DEC(Speed!S151)=0, "", Speed!S151)</f>
        <v>2F</v>
      </c>
      <c r="T153" s="31" t="str">
        <f>IF(HEX2DEC(Speed!E151)=0, "", Speed!E151)</f>
        <v>69</v>
      </c>
      <c r="U153" s="31" t="str">
        <f>IF(HEX2DEC(Speed!Z151)=0, "", Speed!Z151)</f>
        <v>35</v>
      </c>
      <c r="V153" s="31" t="str">
        <f>IF(HEX2DEC(Speed!AG151)=0, "", Speed!AG151)</f>
        <v>20</v>
      </c>
      <c r="W153" s="31">
        <f>IF(Running!U151=0, "",Running!U151+32768)</f>
        <v>32835</v>
      </c>
      <c r="X153" s="31">
        <f>IF(Running!K151=0, "",Running!K151+32768)</f>
        <v>32829</v>
      </c>
      <c r="Y153" s="31">
        <f>IF(Running!AB151=0, "",Running!AB151+32768)</f>
        <v>32830</v>
      </c>
      <c r="Z153" s="31">
        <f>IF(Running!AI151=0, "",Running!AI151+32768)</f>
        <v>32833</v>
      </c>
      <c r="AA153" s="31">
        <f>IF(Running!AP151=0, "",Running!AP151+32768)</f>
        <v>32807</v>
      </c>
      <c r="AB153" s="31">
        <f>IF(Running!AU151=0, "",Running!AU151+32768)</f>
        <v>32801</v>
      </c>
      <c r="AC153" s="31">
        <f>IF(Purchase!F151=0, "",Purchase!F151+32768)</f>
        <v>32795</v>
      </c>
      <c r="AD153" s="31">
        <f>IF(Running!I151=0, "",Running!I151+32768)</f>
        <v>32829</v>
      </c>
      <c r="AE153" s="106"/>
      <c r="AF153" s="53"/>
    </row>
    <row r="154" spans="1:32" x14ac:dyDescent="0.25">
      <c r="A154" s="66" t="s">
        <v>183</v>
      </c>
      <c r="B154" s="40"/>
      <c r="C154" s="57" t="s">
        <v>247</v>
      </c>
      <c r="D154" s="57"/>
      <c r="E154" s="57" t="s">
        <v>247</v>
      </c>
      <c r="F154" s="57" t="s">
        <v>247</v>
      </c>
      <c r="H154" s="57">
        <f>IF(Input!D153=0, "", Input!D153)</f>
        <v>1967</v>
      </c>
      <c r="I154" s="57" t="str">
        <f>IF(Input!G153=0, "", DEC2HEX(Input!G153, 2))</f>
        <v>0F</v>
      </c>
      <c r="J154" s="57" t="str">
        <f>IF(Input!F153=0, "", DEC2HEX(Input!F153, 2))</f>
        <v>1C</v>
      </c>
      <c r="K154" s="31">
        <f>IF('Pax Tick'!K152=0, "", 'Pax Tick'!K152)</f>
        <v>22</v>
      </c>
      <c r="L154" s="31" t="str">
        <f>IF(Input!N153&gt;300,"01",IF(Input!N153&gt;0,"00",IF(Input!P153&gt;80000,"01",IF(Input!P153&gt;0,"00", ""))))</f>
        <v>00</v>
      </c>
      <c r="M154" s="106" t="str">
        <f>Speed!E152</f>
        <v>66</v>
      </c>
      <c r="N154" s="31">
        <f>IF(Input!C153="C","-",IF(AND(Input!C153="P",Input!N153=0),"",IF(Input!C153="P",Input!N153,IF(Input!C153=0,""))))</f>
        <v>168</v>
      </c>
      <c r="O154" s="31">
        <f>IF(AND(Input!C153="P",Input!O153=0),"",IF(Input!C153="P",Input!O153,IF(Input!C153="C",'Pax Tick'!S152,"")))</f>
        <v>17</v>
      </c>
      <c r="P154" s="31">
        <f>MROUND(Input!T153/3, 5)</f>
        <v>1800</v>
      </c>
      <c r="Q154" s="31">
        <f>MROUND(Input!T153/2, 5)</f>
        <v>2700</v>
      </c>
      <c r="R154" s="31" t="str">
        <f>IF(HEX2DEC(Speed!L152)=0, "", Speed!L152)</f>
        <v>22</v>
      </c>
      <c r="S154" s="31" t="str">
        <f>IF(HEX2DEC(Speed!S152)=0, "", Speed!S152)</f>
        <v>31</v>
      </c>
      <c r="T154" s="31" t="str">
        <f>IF(HEX2DEC(Speed!E152)=0, "", Speed!E152)</f>
        <v>66</v>
      </c>
      <c r="U154" s="31" t="str">
        <f>IF(HEX2DEC(Speed!Z152)=0, "", Speed!Z152)</f>
        <v>2E</v>
      </c>
      <c r="V154" s="31" t="str">
        <f>IF(HEX2DEC(Speed!AG152)=0, "", Speed!AG152)</f>
        <v>1D</v>
      </c>
      <c r="W154" s="31">
        <f>IF(Running!U152=0, "",Running!U152+32768)</f>
        <v>32953</v>
      </c>
      <c r="X154" s="31">
        <f>IF(Running!K152=0, "",Running!K152+32768)</f>
        <v>32937</v>
      </c>
      <c r="Y154" s="31">
        <f>IF(Running!AB152=0, "",Running!AB152+32768)</f>
        <v>32940</v>
      </c>
      <c r="Z154" s="31">
        <f>IF(Running!AI152=0, "",Running!AI152+32768)</f>
        <v>32946</v>
      </c>
      <c r="AA154" s="31">
        <f>IF(Running!AP152=0, "",Running!AP152+32768)</f>
        <v>32880</v>
      </c>
      <c r="AB154" s="31">
        <f>IF(Running!AU152=0, "",Running!AU152+32768)</f>
        <v>32856</v>
      </c>
      <c r="AC154" s="31">
        <f>IF(Purchase!F152=0, "",Purchase!F152+32768)</f>
        <v>32810</v>
      </c>
      <c r="AD154" s="31">
        <f>IF(Running!I152=0, "",Running!I152+32768)</f>
        <v>32937</v>
      </c>
      <c r="AE154" s="106"/>
      <c r="AF154" s="53"/>
    </row>
    <row r="155" spans="1:32" x14ac:dyDescent="0.25">
      <c r="A155" s="66" t="s">
        <v>184</v>
      </c>
      <c r="B155" s="40"/>
      <c r="C155" s="57"/>
      <c r="D155" s="57"/>
      <c r="H155" s="57">
        <f>IF(Input!D154=0, "", Input!D154)</f>
        <v>1974</v>
      </c>
      <c r="I155" s="57" t="str">
        <f>IF(Input!G154=0, "", DEC2HEX(Input!G154, 2))</f>
        <v>0F</v>
      </c>
      <c r="J155" s="57" t="str">
        <f>IF(Input!F154=0, "", DEC2HEX(Input!F154, 2))</f>
        <v>17</v>
      </c>
      <c r="K155" s="31">
        <f>IF('Pax Tick'!K153=0, "", 'Pax Tick'!K153)</f>
        <v>10</v>
      </c>
      <c r="L155" s="31" t="str">
        <f>IF(Input!N154&gt;300,"01",IF(Input!N154&gt;0,"00",IF(Input!P154&gt;80000,"01",IF(Input!P154&gt;0,"00", ""))))</f>
        <v>00</v>
      </c>
      <c r="M155" s="106" t="str">
        <f>Speed!E153</f>
        <v>63</v>
      </c>
      <c r="N155" s="31" t="str">
        <f>IF(Input!C154="C","-",IF(AND(Input!C154="P",Input!N154=0),"",IF(Input!C154="P",Input!N154,IF(Input!C154=0,""))))</f>
        <v>-</v>
      </c>
      <c r="O155" s="31">
        <f>IF(AND(Input!C154="P",Input!O154=0),"",IF(Input!C154="P",Input!O154,IF(Input!C154="C",'Pax Tick'!S153,"")))</f>
        <v>320</v>
      </c>
      <c r="P155" s="31">
        <f>MROUND(Input!T154/3, 5)</f>
        <v>1200</v>
      </c>
      <c r="Q155" s="31">
        <f>MROUND(Input!T154/2, 5)</f>
        <v>1800</v>
      </c>
      <c r="R155" s="31" t="str">
        <f>IF(HEX2DEC(Speed!L153)=0, "", Speed!L153)</f>
        <v>25</v>
      </c>
      <c r="S155" s="31" t="str">
        <f>IF(HEX2DEC(Speed!S153)=0, "", Speed!S153)</f>
        <v>3B</v>
      </c>
      <c r="T155" s="31" t="str">
        <f>IF(HEX2DEC(Speed!E153)=0, "", Speed!E153)</f>
        <v>63</v>
      </c>
      <c r="U155" s="31" t="str">
        <f>IF(HEX2DEC(Speed!Z153)=0, "", Speed!Z153)</f>
        <v>37</v>
      </c>
      <c r="V155" s="31" t="str">
        <f>IF(HEX2DEC(Speed!AG153)=0, "", Speed!AG153)</f>
        <v>24</v>
      </c>
      <c r="W155" s="31">
        <f>IF(Running!U153=0, "",Running!U153+32768)</f>
        <v>33007</v>
      </c>
      <c r="X155" s="31">
        <f>IF(Running!K153=0, "",Running!K153+32768)</f>
        <v>32982</v>
      </c>
      <c r="Y155" s="31">
        <f>IF(Running!AB153=0, "",Running!AB153+32768)</f>
        <v>32987</v>
      </c>
      <c r="Z155" s="31">
        <f>IF(Running!AI153=0, "",Running!AI153+32768)</f>
        <v>32997</v>
      </c>
      <c r="AA155" s="31">
        <f>IF(Running!AP153=0, "",Running!AP153+32768)</f>
        <v>32897</v>
      </c>
      <c r="AB155" s="31">
        <f>IF(Running!AU153=0, "",Running!AU153+32768)</f>
        <v>32860</v>
      </c>
      <c r="AC155" s="31">
        <f>IF(Purchase!F153=0, "",Purchase!F153+32768)</f>
        <v>32812</v>
      </c>
      <c r="AD155" s="31">
        <f>IF(Running!I153=0, "",Running!I153+32768)</f>
        <v>32982</v>
      </c>
      <c r="AE155" s="106"/>
      <c r="AF155" s="53"/>
    </row>
    <row r="156" spans="1:32" x14ac:dyDescent="0.25">
      <c r="A156" s="66" t="s">
        <v>185</v>
      </c>
      <c r="B156" s="40"/>
      <c r="C156" s="57"/>
      <c r="D156" s="57"/>
      <c r="H156" s="57">
        <f>IF(Input!D155=0, "", Input!D155)</f>
        <v>1977</v>
      </c>
      <c r="I156" s="57" t="str">
        <f>IF(Input!G155=0, "", DEC2HEX(Input!G155, 2))</f>
        <v>0F</v>
      </c>
      <c r="J156" s="57" t="str">
        <f>IF(Input!F155=0, "", DEC2HEX(Input!F155, 2))</f>
        <v>11</v>
      </c>
      <c r="K156" s="31">
        <f>IF('Pax Tick'!K154=0, "", 'Pax Tick'!K154)</f>
        <v>18</v>
      </c>
      <c r="L156" s="31" t="str">
        <f>IF(Input!N155&gt;300,"01",IF(Input!N155&gt;0,"00",IF(Input!P155&gt;80000,"01",IF(Input!P155&gt;0,"00", ""))))</f>
        <v>01</v>
      </c>
      <c r="M156" s="106" t="str">
        <f>Speed!E154</f>
        <v>63</v>
      </c>
      <c r="N156" s="31">
        <f>IF(Input!C155="C","-",IF(AND(Input!C155="P",Input!N155=0),"",IF(Input!C155="P",Input!N155,IF(Input!C155=0,""))))</f>
        <v>320</v>
      </c>
      <c r="O156" s="31">
        <f>IF(AND(Input!C155="P",Input!O155=0),"",IF(Input!C155="P",Input!O155,IF(Input!C155="C",'Pax Tick'!S154,"")))</f>
        <v>32</v>
      </c>
      <c r="P156" s="31">
        <f>MROUND(Input!T155/3, 5)</f>
        <v>900</v>
      </c>
      <c r="Q156" s="31">
        <f>MROUND(Input!T155/2, 5)</f>
        <v>1350</v>
      </c>
      <c r="R156" s="31" t="str">
        <f>IF(HEX2DEC(Speed!L154)=0, "", Speed!L154)</f>
        <v>25</v>
      </c>
      <c r="S156" s="31" t="str">
        <f>IF(HEX2DEC(Speed!S154)=0, "", Speed!S154)</f>
        <v>40</v>
      </c>
      <c r="T156" s="31" t="str">
        <f>IF(HEX2DEC(Speed!E154)=0, "", Speed!E154)</f>
        <v>63</v>
      </c>
      <c r="U156" s="31" t="str">
        <f>IF(HEX2DEC(Speed!Z154)=0, "", Speed!Z154)</f>
        <v>3B</v>
      </c>
      <c r="V156" s="31" t="str">
        <f>IF(HEX2DEC(Speed!AG154)=0, "", Speed!AG154)</f>
        <v>22</v>
      </c>
      <c r="W156" s="31">
        <f>IF(Running!U154=0, "",Running!U154+32768)</f>
        <v>33049</v>
      </c>
      <c r="X156" s="31">
        <f>IF(Running!K154=0, "",Running!K154+32768)</f>
        <v>33017</v>
      </c>
      <c r="Y156" s="31">
        <f>IF(Running!AB154=0, "",Running!AB154+32768)</f>
        <v>33023</v>
      </c>
      <c r="Z156" s="31">
        <f>IF(Running!AI154=0, "",Running!AI154+32768)</f>
        <v>33036</v>
      </c>
      <c r="AA156" s="31">
        <f>IF(Running!AP154=0, "",Running!AP154+32768)</f>
        <v>32909</v>
      </c>
      <c r="AB156" s="31">
        <f>IF(Running!AU154=0, "",Running!AU154+32768)</f>
        <v>32869</v>
      </c>
      <c r="AC156" s="31">
        <f>IF(Purchase!F154=0, "",Purchase!F154+32768)</f>
        <v>32830</v>
      </c>
      <c r="AD156" s="31">
        <f>IF(Running!I154=0, "",Running!I154+32768)</f>
        <v>33017</v>
      </c>
      <c r="AE156" s="106"/>
      <c r="AF156" s="53"/>
    </row>
    <row r="157" spans="1:32" x14ac:dyDescent="0.25">
      <c r="A157" s="66" t="s">
        <v>186</v>
      </c>
      <c r="B157" s="40"/>
      <c r="C157" s="57"/>
      <c r="D157" s="57"/>
      <c r="H157" s="57">
        <f>IF(Input!D156=0, "", Input!D156)</f>
        <v>1993</v>
      </c>
      <c r="I157" s="57" t="str">
        <f>IF(Input!G156=0, "", DEC2HEX(Input!G156, 2))</f>
        <v>14</v>
      </c>
      <c r="J157" s="57" t="str">
        <f>IF(Input!F156=0, "", DEC2HEX(Input!F156, 2))</f>
        <v>FF</v>
      </c>
      <c r="K157" s="31">
        <f>IF('Pax Tick'!K155=0, "", 'Pax Tick'!K155)</f>
        <v>49</v>
      </c>
      <c r="L157" s="31" t="str">
        <f>IF(Input!N156&gt;300,"01",IF(Input!N156&gt;0,"00",IF(Input!P156&gt;80000,"01",IF(Input!P156&gt;0,"00", ""))))</f>
        <v>00</v>
      </c>
      <c r="M157" s="106" t="str">
        <f>Speed!E155</f>
        <v>6C</v>
      </c>
      <c r="N157" s="31">
        <f>IF(Input!C156="C","-",IF(AND(Input!C156="P",Input!N156=0),"",IF(Input!C156="P",Input!N156,IF(Input!C156=0,""))))</f>
        <v>262</v>
      </c>
      <c r="O157" s="31">
        <f>IF(AND(Input!C156="P",Input!O156=0),"",IF(Input!C156="P",Input!O156,IF(Input!C156="C",'Pax Tick'!S158,"")))</f>
        <v>26</v>
      </c>
      <c r="P157" s="31">
        <f>MROUND(Input!T156/3, 5)</f>
        <v>1980</v>
      </c>
      <c r="Q157" s="31">
        <f>MROUND(Input!T156/2, 5)</f>
        <v>2970</v>
      </c>
      <c r="R157" s="31" t="str">
        <f>IF(HEX2DEC(Speed!L155)=0, "", Speed!L155)</f>
        <v>23</v>
      </c>
      <c r="S157" s="31" t="str">
        <f>IF(HEX2DEC(Speed!S155)=0, "", Speed!S155)</f>
        <v>3C</v>
      </c>
      <c r="T157" s="31" t="str">
        <f>IF(HEX2DEC(Speed!E155)=0, "", Speed!E155)</f>
        <v>6C</v>
      </c>
      <c r="U157" s="31" t="str">
        <f>IF(HEX2DEC(Speed!Z155)=0, "", Speed!Z155)</f>
        <v>3A</v>
      </c>
      <c r="V157" s="31" t="str">
        <f>IF(HEX2DEC(Speed!AG155)=0, "", Speed!AG155)</f>
        <v>22</v>
      </c>
      <c r="W157" s="31">
        <f>IF(Running!U155=0, "",Running!U155+32768)</f>
        <v>32986</v>
      </c>
      <c r="X157" s="31">
        <f>IF(Running!K155=0, "",Running!K155+32768)</f>
        <v>32965</v>
      </c>
      <c r="Y157" s="31">
        <f>IF(Running!AB155=0, "",Running!AB155+32768)</f>
        <v>32970</v>
      </c>
      <c r="Z157" s="31">
        <f>IF(Running!AI155=0, "",Running!AI155+32768)</f>
        <v>32978</v>
      </c>
      <c r="AA157" s="31">
        <f>IF(Running!AP155=0, "",Running!AP155+32768)</f>
        <v>32888</v>
      </c>
      <c r="AB157" s="31">
        <f>IF(Running!AU155=0, "",Running!AU155+32768)</f>
        <v>32853</v>
      </c>
      <c r="AC157" s="31">
        <f>IF(Purchase!F155=0, "",Purchase!F155+32768)</f>
        <v>32814</v>
      </c>
      <c r="AD157" s="31">
        <f>IF(Running!I155=0, "",Running!I155+32768)</f>
        <v>32965</v>
      </c>
      <c r="AE157" s="106"/>
      <c r="AF157" s="53"/>
    </row>
    <row r="158" spans="1:32" x14ac:dyDescent="0.25">
      <c r="A158" s="66" t="s">
        <v>187</v>
      </c>
      <c r="B158" s="40"/>
      <c r="C158" s="57"/>
      <c r="D158" s="57"/>
      <c r="H158" s="57">
        <f>IF(Input!D157=0, "", Input!D157)</f>
        <v>1945</v>
      </c>
      <c r="I158" s="57" t="str">
        <f>IF(Input!G157=0, "", DEC2HEX(Input!G157, 2))</f>
        <v>0F</v>
      </c>
      <c r="J158" s="57" t="str">
        <f>IF(Input!F157=0, "", DEC2HEX(Input!F157, 2))</f>
        <v>22</v>
      </c>
      <c r="K158" s="31">
        <f>IF('Pax Tick'!K156=0, "", 'Pax Tick'!K156)</f>
        <v>16</v>
      </c>
      <c r="L158" s="31" t="str">
        <f>IF(Input!N157&gt;300,"01",IF(Input!N157&gt;0,"00",IF(Input!P157&gt;80000,"01",IF(Input!P157&gt;0,"00", ""))))</f>
        <v>00</v>
      </c>
      <c r="M158" s="106" t="str">
        <f>Speed!E156</f>
        <v>3F</v>
      </c>
      <c r="N158" s="31">
        <f>IF(Input!C157="C","-",IF(AND(Input!C157="P",Input!N157=0),"",IF(Input!C157="P",Input!N157,IF(Input!C157=0,""))))</f>
        <v>81</v>
      </c>
      <c r="O158" s="31">
        <f>IF(AND(Input!C157="P",Input!O157=0),"",IF(Input!C157="P",Input!O157,IF(Input!C157="C",'Pax Tick'!S159,"")))</f>
        <v>8</v>
      </c>
      <c r="P158" s="31">
        <f>MROUND(Input!T157/3, 5)</f>
        <v>1330</v>
      </c>
      <c r="Q158" s="31">
        <f>MROUND(Input!T157/2, 5)</f>
        <v>2000</v>
      </c>
      <c r="R158" s="31" t="str">
        <f>IF(HEX2DEC(Speed!L156)=0, "", Speed!L156)</f>
        <v>1E</v>
      </c>
      <c r="S158" s="31" t="str">
        <f>IF(HEX2DEC(Speed!S156)=0, "", Speed!S156)</f>
        <v>2E</v>
      </c>
      <c r="T158" s="31" t="str">
        <f>IF(HEX2DEC(Speed!E156)=0, "", Speed!E156)</f>
        <v>3F</v>
      </c>
      <c r="U158" s="31" t="str">
        <f>IF(HEX2DEC(Speed!Z156)=0, "", Speed!Z156)</f>
        <v>34</v>
      </c>
      <c r="V158" s="31" t="str">
        <f>IF(HEX2DEC(Speed!AG156)=0, "", Speed!AG156)</f>
        <v>20</v>
      </c>
      <c r="W158" s="31">
        <f>IF(Running!U156=0, "",Running!U156+32768)</f>
        <v>32807</v>
      </c>
      <c r="X158" s="31">
        <f>IF(Running!K156=0, "",Running!K156+32768)</f>
        <v>32803</v>
      </c>
      <c r="Y158" s="31">
        <f>IF(Running!AB156=0, "",Running!AB156+32768)</f>
        <v>32804</v>
      </c>
      <c r="Z158" s="31">
        <f>IF(Running!AI156=0, "",Running!AI156+32768)</f>
        <v>32805</v>
      </c>
      <c r="AA158" s="31">
        <f>IF(Running!AP156=0, "",Running!AP156+32768)</f>
        <v>32792</v>
      </c>
      <c r="AB158" s="31">
        <f>IF(Running!AU156=0, "",Running!AU156+32768)</f>
        <v>32790</v>
      </c>
      <c r="AC158" s="31">
        <f>IF(Purchase!F156=0, "",Purchase!F156+32768)</f>
        <v>32775</v>
      </c>
      <c r="AD158" s="31">
        <f>IF(Running!I156=0, "",Running!I156+32768)</f>
        <v>32803</v>
      </c>
      <c r="AE158" s="106"/>
      <c r="AF158" s="53"/>
    </row>
    <row r="159" spans="1:32" x14ac:dyDescent="0.25">
      <c r="A159" s="56" t="s">
        <v>189</v>
      </c>
      <c r="H159" s="58">
        <f>IF(Input!D158=0, "", Input!D158)</f>
        <v>1959</v>
      </c>
      <c r="I159" s="57" t="str">
        <f>IF(Input!G158=0, "", DEC2HEX(Input!G158, 2))</f>
        <v>19</v>
      </c>
      <c r="J159" s="57" t="str">
        <f>IF(Input!F158=0, "", DEC2HEX(Input!F158, 2))</f>
        <v>0D</v>
      </c>
      <c r="K159" s="31">
        <f>IF('Pax Tick'!K162=0, "", 'Pax Tick'!K162)</f>
        <v>25</v>
      </c>
      <c r="L159" s="31" t="str">
        <f>IF(Input!N158&gt;300,"01",IF(Input!N158&gt;0,"00",IF(Input!P158&gt;80000,"01",IF(Input!P158&gt;0,"00", ""))))</f>
        <v>00</v>
      </c>
      <c r="M159" s="106" t="str">
        <f>Speed!E162</f>
        <v>70</v>
      </c>
      <c r="N159" s="31">
        <f>IF(Input!C158="C","-",IF(AND(Input!C158="P",Input!N158=0),"",IF(Input!C158="P",Input!N158,IF(Input!C158=0,""))))</f>
        <v>177</v>
      </c>
      <c r="O159" s="31">
        <f>IF(AND(Input!C158="P",Input!O158=0),"",IF(Input!C158="P",Input!O158,IF(Input!C158="C",'Pax Tick'!S162,"")))</f>
        <v>18</v>
      </c>
      <c r="P159" s="31">
        <f>MROUND(Input!T158/3, 5)</f>
        <v>1255</v>
      </c>
      <c r="Q159" s="31">
        <f>MROUND(Input!T158/2, 5)</f>
        <v>1880</v>
      </c>
      <c r="R159" s="31" t="str">
        <f>IF(HEX2DEC(Speed!L162)=0, "", Speed!L162)</f>
        <v>1F</v>
      </c>
      <c r="S159" s="31" t="str">
        <f>IF(HEX2DEC(Speed!S162)=0, "", Speed!S162)</f>
        <v>32</v>
      </c>
      <c r="T159" s="31" t="str">
        <f>IF(HEX2DEC(Speed!E162)=0, "", Speed!E162)</f>
        <v>70</v>
      </c>
      <c r="U159" s="31" t="str">
        <f>IF(HEX2DEC(Speed!Z162)=0, "", Speed!Z162)</f>
        <v>37</v>
      </c>
      <c r="V159" s="31" t="str">
        <f>IF(HEX2DEC(Speed!AG162)=0, "", Speed!AG162)</f>
        <v>1E</v>
      </c>
      <c r="W159" s="31">
        <f>IF(Running!U162=0, "",Running!U162+32768)</f>
        <v>32828</v>
      </c>
      <c r="X159" s="31">
        <f>IF(Running!K162=0, "",Running!K162+32768)</f>
        <v>32820</v>
      </c>
      <c r="Y159" s="31">
        <f>IF(Running!AB157=0, "",Running!AB157+32768)</f>
        <v>32822</v>
      </c>
      <c r="Z159" s="31">
        <f>IF(Running!AI157=0, "",Running!AI157+32768)</f>
        <v>32825</v>
      </c>
      <c r="AA159" s="31">
        <f>IF(Running!AP157=0, "",Running!AP157+32768)</f>
        <v>32797</v>
      </c>
      <c r="AB159" s="31">
        <f>IF(Running!AU157=0, "",Running!AU157+32768)</f>
        <v>32788</v>
      </c>
      <c r="AC159" s="31">
        <f>IF(Purchase!F162=0, "",Purchase!F162+32768)</f>
        <v>32806</v>
      </c>
      <c r="AD159" s="31">
        <f>IF(Running!I162=0, "",Running!I162+32768)</f>
        <v>32820</v>
      </c>
      <c r="AE159" s="106"/>
      <c r="AF159" s="53"/>
    </row>
    <row r="160" spans="1:32" x14ac:dyDescent="0.25">
      <c r="A160" s="56" t="s">
        <v>190</v>
      </c>
      <c r="H160" s="58">
        <f>IF(Input!D159=0, "", Input!D159)</f>
        <v>1959</v>
      </c>
      <c r="I160" s="57" t="str">
        <f>IF(Input!G159=0, "", DEC2HEX(Input!G159, 2))</f>
        <v>19</v>
      </c>
      <c r="J160" s="57" t="str">
        <f>IF(Input!F159=0, "", DEC2HEX(Input!F159, 2))</f>
        <v>0D</v>
      </c>
      <c r="K160" s="31">
        <f>IF('Pax Tick'!K163=0, "", 'Pax Tick'!K163)</f>
        <v>25</v>
      </c>
      <c r="L160" s="31" t="str">
        <f>IF(Input!N159&gt;300,"01",IF(Input!N159&gt;0,"00",IF(Input!P159&gt;80000,"01",IF(Input!P159&gt;0,"00", ""))))</f>
        <v>00</v>
      </c>
      <c r="M160" s="106" t="str">
        <f>Speed!E163</f>
        <v>6F</v>
      </c>
      <c r="N160" s="31">
        <f>IF(Input!C159="C","-",IF(AND(Input!C159="P",Input!N159=0),"",IF(Input!C159="P",Input!N159,IF(Input!C159=0,""))))</f>
        <v>177</v>
      </c>
      <c r="O160" s="31">
        <f>IF(AND(Input!C159="P",Input!O159=0),"",IF(Input!C159="P",Input!O159,IF(Input!C159="C",'Pax Tick'!S163,"")))</f>
        <v>18</v>
      </c>
      <c r="P160" s="31">
        <f>MROUND(Input!T159/3, 5)</f>
        <v>1350</v>
      </c>
      <c r="Q160" s="31">
        <f>MROUND(Input!T159/2, 5)</f>
        <v>2025</v>
      </c>
      <c r="R160" s="31" t="str">
        <f>IF(HEX2DEC(Speed!L163)=0, "", Speed!L163)</f>
        <v>1F</v>
      </c>
      <c r="S160" s="31" t="str">
        <f>IF(HEX2DEC(Speed!S163)=0, "", Speed!S163)</f>
        <v>32</v>
      </c>
      <c r="T160" s="31" t="str">
        <f>IF(HEX2DEC(Speed!E163)=0, "", Speed!E163)</f>
        <v>6F</v>
      </c>
      <c r="U160" s="31" t="str">
        <f>IF(HEX2DEC(Speed!Z163)=0, "", Speed!Z163)</f>
        <v>36</v>
      </c>
      <c r="V160" s="31" t="str">
        <f>IF(HEX2DEC(Speed!AG163)=0, "", Speed!AG163)</f>
        <v>1D</v>
      </c>
      <c r="W160" s="31">
        <f>IF(Running!U163=0, "",Running!U163+32768)</f>
        <v>32828</v>
      </c>
      <c r="X160" s="31">
        <f>IF(Running!K163=0, "",Running!K163+32768)</f>
        <v>32821</v>
      </c>
      <c r="Y160" s="31">
        <f>IF(Running!AB158=0, "",Running!AB158+32768)</f>
        <v>32823</v>
      </c>
      <c r="Z160" s="31">
        <f>IF(Running!AI158=0, "",Running!AI158+32768)</f>
        <v>32825</v>
      </c>
      <c r="AA160" s="31">
        <f>IF(Running!AP158=0, "",Running!AP158+32768)</f>
        <v>32797</v>
      </c>
      <c r="AB160" s="31">
        <f>IF(Running!AU158=0, "",Running!AU158+32768)</f>
        <v>32789</v>
      </c>
      <c r="AC160" s="31">
        <f>IF(Purchase!F163=0, "",Purchase!F163+32768)</f>
        <v>32806</v>
      </c>
      <c r="AD160" s="31">
        <f>IF(Running!I163=0, "",Running!I163+32768)</f>
        <v>32821</v>
      </c>
      <c r="AE160" s="106"/>
      <c r="AF160" s="53"/>
    </row>
    <row r="161" spans="1:32" x14ac:dyDescent="0.25">
      <c r="A161" s="56" t="s">
        <v>191</v>
      </c>
      <c r="H161" s="58">
        <f>IF(Input!D160=0, "", Input!D160)</f>
        <v>1960</v>
      </c>
      <c r="I161" s="57" t="str">
        <f>IF(Input!G160=0, "", DEC2HEX(Input!G160, 2))</f>
        <v>19</v>
      </c>
      <c r="J161" s="57" t="str">
        <f>IF(Input!F160=0, "", DEC2HEX(Input!F160, 2))</f>
        <v>0C</v>
      </c>
      <c r="K161" s="31">
        <f>IF('Pax Tick'!K164=0, "", 'Pax Tick'!K164)</f>
        <v>17</v>
      </c>
      <c r="L161" s="31" t="str">
        <f>IF(Input!N160&gt;300,"01",IF(Input!N160&gt;0,"00",IF(Input!P160&gt;80000,"01",IF(Input!P160&gt;0,"00", ""))))</f>
        <v>00</v>
      </c>
      <c r="M161" s="106" t="str">
        <f>Speed!E164</f>
        <v>72</v>
      </c>
      <c r="N161" s="31">
        <f>IF(Input!C160="C","-",IF(AND(Input!C160="P",Input!N160=0),"",IF(Input!C160="P",Input!N160,IF(Input!C160=0,""))))</f>
        <v>177</v>
      </c>
      <c r="O161" s="31">
        <f>IF(AND(Input!C160="P",Input!O160=0),"",IF(Input!C160="P",Input!O160,IF(Input!C160="C",'Pax Tick'!S164,"")))</f>
        <v>18</v>
      </c>
      <c r="P161" s="31">
        <f>MROUND(Input!T160/3, 5)</f>
        <v>1335</v>
      </c>
      <c r="Q161" s="31">
        <f>MROUND(Input!T160/2, 5)</f>
        <v>2005</v>
      </c>
      <c r="R161" s="31" t="str">
        <f>IF(HEX2DEC(Speed!L164)=0, "", Speed!L164)</f>
        <v>20</v>
      </c>
      <c r="S161" s="31" t="str">
        <f>IF(HEX2DEC(Speed!S164)=0, "", Speed!S164)</f>
        <v>33</v>
      </c>
      <c r="T161" s="31" t="str">
        <f>IF(HEX2DEC(Speed!E164)=0, "", Speed!E164)</f>
        <v>72</v>
      </c>
      <c r="U161" s="31" t="str">
        <f>IF(HEX2DEC(Speed!Z164)=0, "", Speed!Z164)</f>
        <v>38</v>
      </c>
      <c r="V161" s="31" t="str">
        <f>IF(HEX2DEC(Speed!AG164)=0, "", Speed!AG164)</f>
        <v>1D</v>
      </c>
      <c r="W161" s="31">
        <f>IF(Running!U164=0, "",Running!U164+32768)</f>
        <v>32839</v>
      </c>
      <c r="X161" s="31">
        <f>IF(Running!K164=0, "",Running!K164+32768)</f>
        <v>32832</v>
      </c>
      <c r="Y161" s="31">
        <f>IF(Running!AB159=0, "",Running!AB159+32768)</f>
        <v>32833</v>
      </c>
      <c r="Z161" s="31">
        <f>IF(Running!AI159=0, "",Running!AI159+32768)</f>
        <v>32836</v>
      </c>
      <c r="AA161" s="31">
        <f>IF(Running!AP159=0, "",Running!AP159+32768)</f>
        <v>32809</v>
      </c>
      <c r="AB161" s="31">
        <f>IF(Running!AU159=0, "",Running!AU159+32768)</f>
        <v>32802</v>
      </c>
      <c r="AC161" s="31">
        <f>IF(Purchase!F164=0, "",Purchase!F164+32768)</f>
        <v>32810</v>
      </c>
      <c r="AD161" s="31">
        <f>IF(Running!I164=0, "",Running!I164+32768)</f>
        <v>32832</v>
      </c>
      <c r="AE161" s="106"/>
      <c r="AF161" s="53"/>
    </row>
    <row r="162" spans="1:32" x14ac:dyDescent="0.25">
      <c r="A162" s="56" t="s">
        <v>192</v>
      </c>
      <c r="H162" s="58">
        <f>IF(Input!D161=0, "", Input!D161)</f>
        <v>1961</v>
      </c>
      <c r="I162" s="57" t="str">
        <f>IF(Input!G161=0, "", DEC2HEX(Input!G161, 2))</f>
        <v>19</v>
      </c>
      <c r="J162" s="57" t="str">
        <f>IF(Input!F161=0, "", DEC2HEX(Input!F161, 2))</f>
        <v>0B</v>
      </c>
      <c r="K162" s="31">
        <f>IF('Pax Tick'!K165=0, "", 'Pax Tick'!K165)</f>
        <v>17</v>
      </c>
      <c r="L162" s="31" t="str">
        <f>IF(Input!N161&gt;300,"01",IF(Input!N161&gt;0,"00",IF(Input!P161&gt;80000,"01",IF(Input!P161&gt;0,"00", ""))))</f>
        <v>00</v>
      </c>
      <c r="M162" s="106" t="str">
        <f>Speed!E165</f>
        <v>6F</v>
      </c>
      <c r="N162" s="31">
        <f>IF(Input!C161="C","-",IF(AND(Input!C161="P",Input!N161=0),"",IF(Input!C161="P",Input!N161,IF(Input!C161=0,""))))</f>
        <v>177</v>
      </c>
      <c r="O162" s="31">
        <f>IF(AND(Input!C161="P",Input!O161=0),"",IF(Input!C161="P",Input!O161,IF(Input!C161="C",'Pax Tick'!S165,"")))</f>
        <v>18</v>
      </c>
      <c r="P162" s="31">
        <f>MROUND(Input!T161/3, 5)</f>
        <v>1770</v>
      </c>
      <c r="Q162" s="31">
        <f>MROUND(Input!T161/2, 5)</f>
        <v>2655</v>
      </c>
      <c r="R162" s="31" t="str">
        <f>IF(HEX2DEC(Speed!L165)=0, "", Speed!L165)</f>
        <v>1F</v>
      </c>
      <c r="S162" s="31" t="str">
        <f>IF(HEX2DEC(Speed!S165)=0, "", Speed!S165)</f>
        <v>32</v>
      </c>
      <c r="T162" s="31" t="str">
        <f>IF(HEX2DEC(Speed!E165)=0, "", Speed!E165)</f>
        <v>6F</v>
      </c>
      <c r="U162" s="31" t="str">
        <f>IF(HEX2DEC(Speed!Z165)=0, "", Speed!Z165)</f>
        <v>37</v>
      </c>
      <c r="V162" s="31" t="str">
        <f>IF(HEX2DEC(Speed!AG165)=0, "", Speed!AG165)</f>
        <v>1E</v>
      </c>
      <c r="W162" s="31">
        <f>IF(Running!U165=0, "",Running!U165+32768)</f>
        <v>32842</v>
      </c>
      <c r="X162" s="31">
        <f>IF(Running!K165=0, "",Running!K165+32768)</f>
        <v>32835</v>
      </c>
      <c r="Y162" s="31">
        <f>IF(Running!AB160=0, "",Running!AB160+32768)</f>
        <v>32837</v>
      </c>
      <c r="Z162" s="31">
        <f>IF(Running!AI160=0, "",Running!AI160+32768)</f>
        <v>32839</v>
      </c>
      <c r="AA162" s="31">
        <f>IF(Running!AP160=0, "",Running!AP160+32768)</f>
        <v>32810</v>
      </c>
      <c r="AB162" s="31">
        <f>IF(Running!AU160=0, "",Running!AU160+32768)</f>
        <v>32802</v>
      </c>
      <c r="AC162" s="31">
        <f>IF(Purchase!F165=0, "",Purchase!F165+32768)</f>
        <v>32811</v>
      </c>
      <c r="AD162" s="31">
        <f>IF(Running!I165=0, "",Running!I165+32768)</f>
        <v>32835</v>
      </c>
      <c r="AE162" s="106"/>
      <c r="AF162" s="53"/>
    </row>
    <row r="163" spans="1:32" x14ac:dyDescent="0.25">
      <c r="A163" s="56" t="s">
        <v>193</v>
      </c>
      <c r="H163" s="58">
        <f>IF(Input!D162=0, "", Input!D162)</f>
        <v>1961</v>
      </c>
      <c r="I163" s="57" t="str">
        <f>IF(Input!G162=0, "", DEC2HEX(Input!G162, 2))</f>
        <v>19</v>
      </c>
      <c r="J163" s="57" t="str">
        <f>IF(Input!F162=0, "", DEC2HEX(Input!F162, 2))</f>
        <v>0B</v>
      </c>
      <c r="K163" s="31">
        <f>IF('Pax Tick'!K166=0, "", 'Pax Tick'!K166)</f>
        <v>16</v>
      </c>
      <c r="L163" s="31" t="str">
        <f>IF(Input!N162&gt;300,"01",IF(Input!N162&gt;0,"00",IF(Input!P162&gt;80000,"01",IF(Input!P162&gt;0,"00", ""))))</f>
        <v>00</v>
      </c>
      <c r="M163" s="106" t="str">
        <f>Speed!E166</f>
        <v>73</v>
      </c>
      <c r="N163" s="31">
        <f>IF(Input!C162="C","-",IF(AND(Input!C162="P",Input!N162=0),"",IF(Input!C162="P",Input!N162,IF(Input!C162=0,""))))</f>
        <v>189</v>
      </c>
      <c r="O163" s="31">
        <f>IF(AND(Input!C162="P",Input!O162=0),"",IF(Input!C162="P",Input!O162,IF(Input!C162="C",'Pax Tick'!S166,"")))</f>
        <v>19</v>
      </c>
      <c r="P163" s="31">
        <f>MROUND(Input!T162/3, 5)</f>
        <v>1950</v>
      </c>
      <c r="Q163" s="31">
        <f>MROUND(Input!T162/2, 5)</f>
        <v>2930</v>
      </c>
      <c r="R163" s="31" t="str">
        <f>IF(HEX2DEC(Speed!L166)=0, "", Speed!L166)</f>
        <v>20</v>
      </c>
      <c r="S163" s="31" t="str">
        <f>IF(HEX2DEC(Speed!S166)=0, "", Speed!S166)</f>
        <v>33</v>
      </c>
      <c r="T163" s="31" t="str">
        <f>IF(HEX2DEC(Speed!E166)=0, "", Speed!E166)</f>
        <v>73</v>
      </c>
      <c r="U163" s="31" t="str">
        <f>IF(HEX2DEC(Speed!Z166)=0, "", Speed!Z166)</f>
        <v>38</v>
      </c>
      <c r="V163" s="31" t="str">
        <f>IF(HEX2DEC(Speed!AG166)=0, "", Speed!AG166)</f>
        <v>1F</v>
      </c>
      <c r="W163" s="31">
        <f>IF(Running!U166=0, "",Running!U166+32768)</f>
        <v>32840</v>
      </c>
      <c r="X163" s="31">
        <f>IF(Running!K166=0, "",Running!K166+32768)</f>
        <v>32833</v>
      </c>
      <c r="Y163" s="31">
        <f>IF(Running!AB161=0, "",Running!AB161+32768)</f>
        <v>32835</v>
      </c>
      <c r="Z163" s="31">
        <f>IF(Running!AI161=0, "",Running!AI161+32768)</f>
        <v>32838</v>
      </c>
      <c r="AA163" s="31">
        <f>IF(Running!AP161=0, "",Running!AP161+32768)</f>
        <v>32810</v>
      </c>
      <c r="AB163" s="31">
        <f>IF(Running!AU161=0, "",Running!AU161+32768)</f>
        <v>32803</v>
      </c>
      <c r="AC163" s="31">
        <f>IF(Purchase!F166=0, "",Purchase!F166+32768)</f>
        <v>32812</v>
      </c>
      <c r="AD163" s="31">
        <f>IF(Running!I166=0, "",Running!I166+32768)</f>
        <v>32833</v>
      </c>
      <c r="AE163" s="106"/>
      <c r="AF163" s="53"/>
    </row>
    <row r="164" spans="1:32" x14ac:dyDescent="0.25">
      <c r="A164" s="49" t="s">
        <v>194</v>
      </c>
      <c r="B164" s="40" t="str">
        <f>IF(Running!H162="Incorrect Bx please specify C or P",  "Error (Running)", "")</f>
        <v/>
      </c>
      <c r="H164" s="57">
        <f>IF(Input!D163=0, "", Input!D163)</f>
        <v>1965</v>
      </c>
      <c r="I164" s="57" t="str">
        <f>IF(Input!G163=0, "", DEC2HEX(Input!G163, 2))</f>
        <v>1E</v>
      </c>
      <c r="J164" s="57" t="str">
        <f>IF(Input!F163=0, "", DEC2HEX(Input!F163, 2))</f>
        <v>09</v>
      </c>
      <c r="K164" s="31">
        <f>IF('Pax Tick'!K162=0, "", 'Pax Tick'!K162)</f>
        <v>25</v>
      </c>
      <c r="L164" s="31" t="str">
        <f>IF(Input!N163&gt;300,"01",IF(Input!N163&gt;0,"00",IF(Input!P163&gt;80000,"01",IF(Input!P163&gt;0,"00", ""))))</f>
        <v>00</v>
      </c>
      <c r="M164" s="106" t="str">
        <f>Speed!E162</f>
        <v>70</v>
      </c>
      <c r="N164" s="31">
        <f>IF(Input!C163="C","-",IF(AND(Input!C163="P",Input!N163=0),"",IF(Input!C163="P",Input!N163,IF(Input!C163=0,""))))</f>
        <v>90</v>
      </c>
      <c r="O164" s="31">
        <f>IF(AND(Input!C163="P",Input!O163=0),"",IF(Input!C163="P",Input!O163,IF(Input!C163="C",'Pax Tick'!S162,"")))</f>
        <v>9</v>
      </c>
      <c r="P164" s="31">
        <f>MROUND(Input!T163/3, 5)</f>
        <v>530</v>
      </c>
      <c r="Q164" s="31">
        <f>MROUND(Input!T163/2, 5)</f>
        <v>795</v>
      </c>
      <c r="R164" s="31" t="str">
        <f>IF(HEX2DEC(Speed!L162)=0, "", Speed!L162)</f>
        <v>1F</v>
      </c>
      <c r="S164" s="31" t="str">
        <f>IF(HEX2DEC(Speed!S162)=0, "", Speed!S162)</f>
        <v>32</v>
      </c>
      <c r="T164" s="31" t="str">
        <f>IF(HEX2DEC(Speed!E162)=0, "", Speed!E162)</f>
        <v>70</v>
      </c>
      <c r="U164" s="31" t="str">
        <f>IF(HEX2DEC(Speed!Z162)=0, "", Speed!Z162)</f>
        <v>37</v>
      </c>
      <c r="V164" s="31" t="str">
        <f>IF(HEX2DEC(Speed!AG162)=0, "", Speed!AG162)</f>
        <v>1E</v>
      </c>
      <c r="W164" s="31">
        <f>IF(Running!U162=0, "",Running!U162+32768)</f>
        <v>32828</v>
      </c>
      <c r="X164" s="31">
        <f>IF(Running!K162=0, "",Running!K162+32768)</f>
        <v>32820</v>
      </c>
      <c r="Y164" s="31">
        <f>IF(Running!AB157=0, "",Running!AB157+32768)</f>
        <v>32822</v>
      </c>
      <c r="Z164" s="31">
        <f>IF(Running!AI157=0, "",Running!AI157+32768)</f>
        <v>32825</v>
      </c>
      <c r="AA164" s="31">
        <f>IF(Running!AP157=0, "",Running!AP157+32768)</f>
        <v>32797</v>
      </c>
      <c r="AB164" s="31">
        <f>IF(Running!AU157=0, "",Running!AU157+32768)</f>
        <v>32788</v>
      </c>
      <c r="AC164" s="31">
        <f>IF(Purchase!F162=0, "",Purchase!F162+32768)</f>
        <v>32806</v>
      </c>
      <c r="AD164" s="31">
        <f>IF(Running!I162=0, "",Running!I162+32768)</f>
        <v>32820</v>
      </c>
      <c r="AE164" s="106"/>
      <c r="AF164" s="53"/>
    </row>
    <row r="165" spans="1:32" x14ac:dyDescent="0.25">
      <c r="A165" s="49" t="s">
        <v>195</v>
      </c>
      <c r="B165" s="40"/>
      <c r="H165" s="57">
        <f>IF(Input!D164=0, "", Input!D164)</f>
        <v>1968</v>
      </c>
      <c r="I165" s="57" t="str">
        <f>IF(Input!G164=0, "", DEC2HEX(Input!G164, 2))</f>
        <v>1E</v>
      </c>
      <c r="J165" s="57" t="str">
        <f>IF(Input!F164=0, "", DEC2HEX(Input!F164, 2))</f>
        <v>0A</v>
      </c>
      <c r="K165" s="31">
        <f>IF('Pax Tick'!K163=0, "", 'Pax Tick'!K163)</f>
        <v>25</v>
      </c>
      <c r="L165" s="31" t="str">
        <f>IF(Input!N164&gt;300,"01",IF(Input!N164&gt;0,"00",IF(Input!P164&gt;80000,"01",IF(Input!P164&gt;0,"00", ""))))</f>
        <v>00</v>
      </c>
      <c r="M165" s="106" t="str">
        <f>Speed!E163</f>
        <v>6F</v>
      </c>
      <c r="N165" s="31">
        <f>IF(Input!C164="C","-",IF(AND(Input!C164="P",Input!N164=0),"",IF(Input!C164="P",Input!N164,IF(Input!C164=0,""))))</f>
        <v>90</v>
      </c>
      <c r="O165" s="31">
        <f>IF(AND(Input!C164="P",Input!O164=0),"",IF(Input!C164="P",Input!O164,IF(Input!C164="C",'Pax Tick'!S163,"")))</f>
        <v>9</v>
      </c>
      <c r="P165" s="31">
        <f>MROUND(Input!T164/3, 5)</f>
        <v>535</v>
      </c>
      <c r="Q165" s="31">
        <f>MROUND(Input!T164/2, 5)</f>
        <v>805</v>
      </c>
      <c r="R165" s="31" t="str">
        <f>IF(HEX2DEC(Speed!L163)=0, "", Speed!L163)</f>
        <v>1F</v>
      </c>
      <c r="S165" s="31" t="str">
        <f>IF(HEX2DEC(Speed!S163)=0, "", Speed!S163)</f>
        <v>32</v>
      </c>
      <c r="T165" s="31" t="str">
        <f>IF(HEX2DEC(Speed!E163)=0, "", Speed!E163)</f>
        <v>6F</v>
      </c>
      <c r="U165" s="31" t="str">
        <f>IF(HEX2DEC(Speed!Z163)=0, "", Speed!Z163)</f>
        <v>36</v>
      </c>
      <c r="V165" s="31" t="str">
        <f>IF(HEX2DEC(Speed!AG163)=0, "", Speed!AG163)</f>
        <v>1D</v>
      </c>
      <c r="W165" s="31">
        <f>IF(Running!U163=0, "",Running!U163+32768)</f>
        <v>32828</v>
      </c>
      <c r="X165" s="31">
        <f>IF(Running!K163=0, "",Running!K163+32768)</f>
        <v>32821</v>
      </c>
      <c r="Y165" s="31">
        <f>IF(Running!AB158=0, "",Running!AB158+32768)</f>
        <v>32823</v>
      </c>
      <c r="Z165" s="31">
        <f>IF(Running!AI158=0, "",Running!AI158+32768)</f>
        <v>32825</v>
      </c>
      <c r="AA165" s="31">
        <f>IF(Running!AP158=0, "",Running!AP158+32768)</f>
        <v>32797</v>
      </c>
      <c r="AB165" s="31">
        <f>IF(Running!AU158=0, "",Running!AU158+32768)</f>
        <v>32789</v>
      </c>
      <c r="AC165" s="31">
        <f>IF(Purchase!F163=0, "",Purchase!F163+32768)</f>
        <v>32806</v>
      </c>
      <c r="AD165" s="31">
        <f>IF(Running!I163=0, "",Running!I163+32768)</f>
        <v>32821</v>
      </c>
      <c r="AE165" s="106"/>
      <c r="AF165" s="53"/>
    </row>
    <row r="166" spans="1:32" x14ac:dyDescent="0.25">
      <c r="A166" s="49" t="s">
        <v>196</v>
      </c>
      <c r="B166" s="40" t="str">
        <f>IF(Running!H164="Incorrect Bx please specify C or P",  "Error (Running)", "")</f>
        <v/>
      </c>
      <c r="H166" s="57">
        <f>IF(Input!D165=0, "", Input!D165)</f>
        <v>1967</v>
      </c>
      <c r="I166" s="57" t="str">
        <f>IF(Input!G165=0, "", DEC2HEX(Input!G165, 2))</f>
        <v>1E</v>
      </c>
      <c r="J166" s="57" t="str">
        <f>IF(Input!F165=0, "", DEC2HEX(Input!F165, 2))</f>
        <v>09</v>
      </c>
      <c r="K166" s="31">
        <f>IF('Pax Tick'!K164=0, "", 'Pax Tick'!K164)</f>
        <v>17</v>
      </c>
      <c r="L166" s="31" t="str">
        <f>IF(Input!N165&gt;300,"01",IF(Input!N165&gt;0,"00",IF(Input!P165&gt;80000,"01",IF(Input!P165&gt;0,"00", ""))))</f>
        <v>00</v>
      </c>
      <c r="M166" s="106" t="str">
        <f>Speed!E164</f>
        <v>72</v>
      </c>
      <c r="N166" s="31">
        <f>IF(Input!C165="C","-",IF(AND(Input!C165="P",Input!N165=0),"",IF(Input!C165="P",Input!N165,IF(Input!C165=0,""))))</f>
        <v>115</v>
      </c>
      <c r="O166" s="31">
        <f>IF(AND(Input!C165="P",Input!O165=0),"",IF(Input!C165="P",Input!O165,IF(Input!C165="C",'Pax Tick'!S164,"")))</f>
        <v>12</v>
      </c>
      <c r="P166" s="31">
        <f>MROUND(Input!T165/3, 5)</f>
        <v>555</v>
      </c>
      <c r="Q166" s="31">
        <f>MROUND(Input!T165/2, 5)</f>
        <v>835</v>
      </c>
      <c r="R166" s="31" t="str">
        <f>IF(HEX2DEC(Speed!L164)=0, "", Speed!L164)</f>
        <v>20</v>
      </c>
      <c r="S166" s="31" t="str">
        <f>IF(HEX2DEC(Speed!S164)=0, "", Speed!S164)</f>
        <v>33</v>
      </c>
      <c r="T166" s="31" t="str">
        <f>IF(HEX2DEC(Speed!E164)=0, "", Speed!E164)</f>
        <v>72</v>
      </c>
      <c r="U166" s="31" t="str">
        <f>IF(HEX2DEC(Speed!Z164)=0, "", Speed!Z164)</f>
        <v>38</v>
      </c>
      <c r="V166" s="31" t="str">
        <f>IF(HEX2DEC(Speed!AG164)=0, "", Speed!AG164)</f>
        <v>1D</v>
      </c>
      <c r="W166" s="31">
        <f>IF(Running!U164=0, "",Running!U164+32768)</f>
        <v>32839</v>
      </c>
      <c r="X166" s="31">
        <f>IF(Running!K164=0, "",Running!K164+32768)</f>
        <v>32832</v>
      </c>
      <c r="Y166" s="31">
        <f>IF(Running!AB159=0, "",Running!AB159+32768)</f>
        <v>32833</v>
      </c>
      <c r="Z166" s="31">
        <f>IF(Running!AI159=0, "",Running!AI159+32768)</f>
        <v>32836</v>
      </c>
      <c r="AA166" s="31">
        <f>IF(Running!AP159=0, "",Running!AP159+32768)</f>
        <v>32809</v>
      </c>
      <c r="AB166" s="31">
        <f>IF(Running!AU159=0, "",Running!AU159+32768)</f>
        <v>32802</v>
      </c>
      <c r="AC166" s="31">
        <f>IF(Purchase!F164=0, "",Purchase!F164+32768)</f>
        <v>32810</v>
      </c>
      <c r="AD166" s="31">
        <f>IF(Running!I164=0, "",Running!I164+32768)</f>
        <v>32832</v>
      </c>
      <c r="AE166" s="106"/>
      <c r="AF166" s="53"/>
    </row>
    <row r="167" spans="1:32" x14ac:dyDescent="0.25">
      <c r="A167" s="49" t="s">
        <v>197</v>
      </c>
      <c r="B167" s="40" t="str">
        <f>IF(Running!H165="Incorrect Bx please specify C or P",  "Error (Running)", "")</f>
        <v/>
      </c>
      <c r="H167" s="57">
        <f>IF(Input!D166=0, "", Input!D166)</f>
        <v>1968</v>
      </c>
      <c r="I167" s="57" t="str">
        <f>IF(Input!G166=0, "", DEC2HEX(Input!G166, 2))</f>
        <v>1E</v>
      </c>
      <c r="J167" s="57" t="str">
        <f>IF(Input!F166=0, "", DEC2HEX(Input!F166, 2))</f>
        <v>0C</v>
      </c>
      <c r="K167" s="31">
        <f>IF('Pax Tick'!K165=0, "", 'Pax Tick'!K165)</f>
        <v>17</v>
      </c>
      <c r="L167" s="31" t="str">
        <f>IF(Input!N166&gt;300,"01",IF(Input!N166&gt;0,"00",IF(Input!P166&gt;80000,"01",IF(Input!P166&gt;0,"00", ""))))</f>
        <v>00</v>
      </c>
      <c r="M167" s="106" t="str">
        <f>Speed!E165</f>
        <v>6F</v>
      </c>
      <c r="N167" s="31">
        <f>IF(Input!C166="C","-",IF(AND(Input!C166="P",Input!N166=0),"",IF(Input!C166="P",Input!N166,IF(Input!C166=0,""))))</f>
        <v>125</v>
      </c>
      <c r="O167" s="31">
        <f>IF(AND(Input!C166="P",Input!O166=0),"",IF(Input!C166="P",Input!O166,IF(Input!C166="C",'Pax Tick'!S165,"")))</f>
        <v>13</v>
      </c>
      <c r="P167" s="31">
        <f>MROUND(Input!T166/3, 5)</f>
        <v>520</v>
      </c>
      <c r="Q167" s="31">
        <f>MROUND(Input!T166/2, 5)</f>
        <v>780</v>
      </c>
      <c r="R167" s="31" t="str">
        <f>IF(HEX2DEC(Speed!L165)=0, "", Speed!L165)</f>
        <v>1F</v>
      </c>
      <c r="S167" s="31" t="str">
        <f>IF(HEX2DEC(Speed!S165)=0, "", Speed!S165)</f>
        <v>32</v>
      </c>
      <c r="T167" s="31" t="str">
        <f>IF(HEX2DEC(Speed!E165)=0, "", Speed!E165)</f>
        <v>6F</v>
      </c>
      <c r="U167" s="31" t="str">
        <f>IF(HEX2DEC(Speed!Z165)=0, "", Speed!Z165)</f>
        <v>37</v>
      </c>
      <c r="V167" s="31" t="str">
        <f>IF(HEX2DEC(Speed!AG165)=0, "", Speed!AG165)</f>
        <v>1E</v>
      </c>
      <c r="W167" s="31">
        <f>IF(Running!U165=0, "",Running!U165+32768)</f>
        <v>32842</v>
      </c>
      <c r="X167" s="31">
        <f>IF(Running!K165=0, "",Running!K165+32768)</f>
        <v>32835</v>
      </c>
      <c r="Y167" s="31">
        <f>IF(Running!AB160=0, "",Running!AB160+32768)</f>
        <v>32837</v>
      </c>
      <c r="Z167" s="31">
        <f>IF(Running!AI160=0, "",Running!AI160+32768)</f>
        <v>32839</v>
      </c>
      <c r="AA167" s="31">
        <f>IF(Running!AP160=0, "",Running!AP160+32768)</f>
        <v>32810</v>
      </c>
      <c r="AB167" s="31">
        <f>IF(Running!AU160=0, "",Running!AU160+32768)</f>
        <v>32802</v>
      </c>
      <c r="AC167" s="31">
        <f>IF(Purchase!F165=0, "",Purchase!F165+32768)</f>
        <v>32811</v>
      </c>
      <c r="AD167" s="31">
        <f>IF(Running!I165=0, "",Running!I165+32768)</f>
        <v>32835</v>
      </c>
      <c r="AE167" s="106"/>
      <c r="AF167" s="53"/>
    </row>
    <row r="168" spans="1:32" x14ac:dyDescent="0.25">
      <c r="A168" s="49" t="s">
        <v>198</v>
      </c>
      <c r="B168" s="40" t="str">
        <f>IF(Running!H166="Incorrect Bx please specify C or P",  "Error (Running)", "")</f>
        <v/>
      </c>
      <c r="H168" s="57">
        <f>IF(Input!D167=0, "", Input!D167)</f>
        <v>1975</v>
      </c>
      <c r="I168" s="57" t="str">
        <f>IF(Input!G167=0, "", DEC2HEX(Input!G167, 2))</f>
        <v>1E</v>
      </c>
      <c r="J168" s="57" t="str">
        <f>IF(Input!F167=0, "", DEC2HEX(Input!F167, 2))</f>
        <v>07</v>
      </c>
      <c r="K168" s="31">
        <f>IF('Pax Tick'!K166=0, "", 'Pax Tick'!K166)</f>
        <v>16</v>
      </c>
      <c r="L168" s="31" t="str">
        <f>IF(Input!N167&gt;300,"01",IF(Input!N167&gt;0,"00",IF(Input!P167&gt;80000,"01",IF(Input!P167&gt;0,"00", ""))))</f>
        <v>00</v>
      </c>
      <c r="M168" s="106" t="str">
        <f>Speed!E166</f>
        <v>73</v>
      </c>
      <c r="N168" s="31">
        <f>IF(Input!C167="C","-",IF(AND(Input!C167="P",Input!N167=0),"",IF(Input!C167="P",Input!N167,IF(Input!C167=0,""))))</f>
        <v>135</v>
      </c>
      <c r="O168" s="31">
        <f>IF(AND(Input!C167="P",Input!O167=0),"",IF(Input!C167="P",Input!O167,IF(Input!C167="C",'Pax Tick'!S166,"")))</f>
        <v>14</v>
      </c>
      <c r="P168" s="31">
        <f>MROUND(Input!T167/3, 5)</f>
        <v>600</v>
      </c>
      <c r="Q168" s="31">
        <f>MROUND(Input!T167/2, 5)</f>
        <v>900</v>
      </c>
      <c r="R168" s="31" t="str">
        <f>IF(HEX2DEC(Speed!L166)=0, "", Speed!L166)</f>
        <v>20</v>
      </c>
      <c r="S168" s="31" t="str">
        <f>IF(HEX2DEC(Speed!S166)=0, "", Speed!S166)</f>
        <v>33</v>
      </c>
      <c r="T168" s="31" t="str">
        <f>IF(HEX2DEC(Speed!E166)=0, "", Speed!E166)</f>
        <v>73</v>
      </c>
      <c r="U168" s="31" t="str">
        <f>IF(HEX2DEC(Speed!Z166)=0, "", Speed!Z166)</f>
        <v>38</v>
      </c>
      <c r="V168" s="31" t="str">
        <f>IF(HEX2DEC(Speed!AG166)=0, "", Speed!AG166)</f>
        <v>1F</v>
      </c>
      <c r="W168" s="31">
        <f>IF(Running!U166=0, "",Running!U166+32768)</f>
        <v>32840</v>
      </c>
      <c r="X168" s="31">
        <f>IF(Running!K166=0, "",Running!K166+32768)</f>
        <v>32833</v>
      </c>
      <c r="Y168" s="31">
        <f>IF(Running!AB161=0, "",Running!AB161+32768)</f>
        <v>32835</v>
      </c>
      <c r="Z168" s="31">
        <f>IF(Running!AI161=0, "",Running!AI161+32768)</f>
        <v>32838</v>
      </c>
      <c r="AA168" s="31">
        <f>IF(Running!AP161=0, "",Running!AP161+32768)</f>
        <v>32810</v>
      </c>
      <c r="AB168" s="31">
        <f>IF(Running!AU161=0, "",Running!AU161+32768)</f>
        <v>32803</v>
      </c>
      <c r="AC168" s="31">
        <f>IF(Purchase!F166=0, "",Purchase!F166+32768)</f>
        <v>32812</v>
      </c>
      <c r="AD168" s="31">
        <f>IF(Running!I166=0, "",Running!I166+32768)</f>
        <v>32833</v>
      </c>
      <c r="AE168" s="106"/>
      <c r="AF168" s="53"/>
    </row>
    <row r="169" spans="1:32" x14ac:dyDescent="0.25">
      <c r="A169" s="49" t="s">
        <v>199</v>
      </c>
      <c r="B169" s="40" t="str">
        <f>IF(Running!H167="Incorrect Bx please specify C or P",  "Error (Running)", "")</f>
        <v/>
      </c>
      <c r="H169" s="57">
        <f>IF(Input!D168=0, "", Input!D168)</f>
        <v>1970</v>
      </c>
      <c r="I169" s="57" t="str">
        <f>IF(Input!G168=0, "", DEC2HEX(Input!G168, 2))</f>
        <v>19</v>
      </c>
      <c r="J169" s="57" t="str">
        <f>IF(Input!F168=0, "", DEC2HEX(Input!F168, 2))</f>
        <v>0D</v>
      </c>
      <c r="K169" s="31">
        <f>IF('Pax Tick'!K167=0, "", 'Pax Tick'!K167)</f>
        <v>49</v>
      </c>
      <c r="L169" s="31" t="str">
        <f>IF(Input!N168&gt;300,"01",IF(Input!N168&gt;0,"00",IF(Input!P168&gt;80000,"01",IF(Input!P168&gt;0,"00", ""))))</f>
        <v>00</v>
      </c>
      <c r="M169" s="106" t="str">
        <f>Speed!E167</f>
        <v>7A</v>
      </c>
      <c r="N169" s="31">
        <f>IF(Input!C168="C","-",IF(AND(Input!C168="P",Input!N168=0),"",IF(Input!C168="P",Input!N168,IF(Input!C168=0,""))))</f>
        <v>255</v>
      </c>
      <c r="O169" s="31">
        <f>IF(AND(Input!C168="P",Input!O168=0),"",IF(Input!C168="P",Input!O168,IF(Input!C168="C",'Pax Tick'!S167,"")))</f>
        <v>26</v>
      </c>
      <c r="P169" s="31">
        <f>MROUND(Input!T168/3, 5)</f>
        <v>1100</v>
      </c>
      <c r="Q169" s="31">
        <f>MROUND(Input!T168/2, 5)</f>
        <v>1650</v>
      </c>
      <c r="R169" s="31" t="str">
        <f>IF(HEX2DEC(Speed!L167)=0, "", Speed!L167)</f>
        <v>28</v>
      </c>
      <c r="S169" s="31" t="str">
        <f>IF(HEX2DEC(Speed!S167)=0, "", Speed!S167)</f>
        <v>3F</v>
      </c>
      <c r="T169" s="31" t="str">
        <f>IF(HEX2DEC(Speed!E167)=0, "", Speed!E167)</f>
        <v>7A</v>
      </c>
      <c r="U169" s="31" t="str">
        <f>IF(HEX2DEC(Speed!Z167)=0, "", Speed!Z167)</f>
        <v>39</v>
      </c>
      <c r="V169" s="31" t="str">
        <f>IF(HEX2DEC(Speed!AG167)=0, "", Speed!AG167)</f>
        <v>1E</v>
      </c>
      <c r="W169" s="31">
        <f>IF(Running!U167=0, "",Running!U167+32768)</f>
        <v>32965</v>
      </c>
      <c r="X169" s="31">
        <f>IF(Running!K167=0, "",Running!K167+32768)</f>
        <v>32944</v>
      </c>
      <c r="Y169" s="31">
        <f>IF(Running!AB162=0, "",Running!AB162+32768)</f>
        <v>32948</v>
      </c>
      <c r="Z169" s="31">
        <f>IF(Running!AI162=0, "",Running!AI162+32768)</f>
        <v>32957</v>
      </c>
      <c r="AA169" s="31">
        <f>IF(Running!AP162=0, "",Running!AP162+32768)</f>
        <v>32873</v>
      </c>
      <c r="AB169" s="31">
        <f>IF(Running!AU162=0, "",Running!AU162+32768)</f>
        <v>32842</v>
      </c>
      <c r="AC169" s="31">
        <f>IF(Purchase!F167=0, "",Purchase!F167+32768)</f>
        <v>32907</v>
      </c>
      <c r="AD169" s="31">
        <f>IF(Running!I167=0, "",Running!I167+32768)</f>
        <v>32944</v>
      </c>
      <c r="AE169" s="106"/>
      <c r="AF169" s="53"/>
    </row>
    <row r="170" spans="1:32" x14ac:dyDescent="0.25">
      <c r="A170" s="49" t="s">
        <v>200</v>
      </c>
      <c r="B170" s="40" t="str">
        <f>IF(Running!H168="Incorrect Bx please specify C or P",  "Error (Running)", "")</f>
        <v/>
      </c>
      <c r="C170" s="57" t="s">
        <v>247</v>
      </c>
      <c r="D170" s="57"/>
      <c r="E170" s="57" t="s">
        <v>247</v>
      </c>
      <c r="F170" s="57" t="s">
        <v>247</v>
      </c>
      <c r="H170" s="57">
        <f>IF(Input!D169=0, "", Input!D169)</f>
        <v>1972</v>
      </c>
      <c r="I170" s="57" t="str">
        <f>IF(Input!G169=0, "", DEC2HEX(Input!G169, 2))</f>
        <v>19</v>
      </c>
      <c r="J170" s="57" t="str">
        <f>IF(Input!F169=0, "", DEC2HEX(Input!F169, 2))</f>
        <v>10</v>
      </c>
      <c r="K170" s="31">
        <f>IF('Pax Tick'!K168=0, "", 'Pax Tick'!K168)</f>
        <v>49</v>
      </c>
      <c r="L170" s="31" t="str">
        <f>IF(Input!N169&gt;300,"01",IF(Input!N169&gt;0,"00",IF(Input!P169&gt;80000,"01",IF(Input!P169&gt;0,"00", ""))))</f>
        <v>00</v>
      </c>
      <c r="M170" s="106" t="str">
        <f>Speed!E168</f>
        <v>7A</v>
      </c>
      <c r="N170" s="31">
        <f>IF(Input!C169="C","-",IF(AND(Input!C169="P",Input!N169=0),"",IF(Input!C169="P",Input!N169,IF(Input!C169=0,""))))</f>
        <v>255</v>
      </c>
      <c r="O170" s="31">
        <f>IF(AND(Input!C169="P",Input!O169=0),"",IF(Input!C169="P",Input!O169,IF(Input!C169="C",'Pax Tick'!S168,"")))</f>
        <v>26</v>
      </c>
      <c r="P170" s="31">
        <f>MROUND(Input!T169/3, 5)</f>
        <v>1910</v>
      </c>
      <c r="Q170" s="31">
        <f>MROUND(Input!T169/2, 5)</f>
        <v>2870</v>
      </c>
      <c r="R170" s="31" t="str">
        <f>IF(HEX2DEC(Speed!L168)=0, "", Speed!L168)</f>
        <v>2B</v>
      </c>
      <c r="S170" s="31" t="str">
        <f>IF(HEX2DEC(Speed!S168)=0, "", Speed!S168)</f>
        <v>41</v>
      </c>
      <c r="T170" s="31" t="str">
        <f>IF(HEX2DEC(Speed!E168)=0, "", Speed!E168)</f>
        <v>7A</v>
      </c>
      <c r="U170" s="31" t="str">
        <f>IF(HEX2DEC(Speed!Z168)=0, "", Speed!Z168)</f>
        <v>3A</v>
      </c>
      <c r="V170" s="31" t="str">
        <f>IF(HEX2DEC(Speed!AG168)=0, "", Speed!AG168)</f>
        <v>20</v>
      </c>
      <c r="W170" s="31">
        <f>IF(Running!U168=0, "",Running!U168+32768)</f>
        <v>32983</v>
      </c>
      <c r="X170" s="31">
        <f>IF(Running!K168=0, "",Running!K168+32768)</f>
        <v>32964</v>
      </c>
      <c r="Y170" s="31">
        <f>IF(Running!AB163=0, "",Running!AB163+32768)</f>
        <v>32968</v>
      </c>
      <c r="Z170" s="31">
        <f>IF(Running!AI163=0, "",Running!AI163+32768)</f>
        <v>32975</v>
      </c>
      <c r="AA170" s="31">
        <f>IF(Running!AP163=0, "",Running!AP163+32768)</f>
        <v>32890</v>
      </c>
      <c r="AB170" s="31">
        <f>IF(Running!AU163=0, "",Running!AU163+32768)</f>
        <v>32855</v>
      </c>
      <c r="AC170" s="31">
        <f>IF(Purchase!F168=0, "",Purchase!F168+32768)</f>
        <v>32923</v>
      </c>
      <c r="AD170" s="31">
        <f>IF(Running!I168=0, "",Running!I168+32768)</f>
        <v>32964</v>
      </c>
      <c r="AE170" s="106"/>
      <c r="AF170" s="53"/>
    </row>
    <row r="171" spans="1:32" x14ac:dyDescent="0.25">
      <c r="A171" s="49" t="s">
        <v>201</v>
      </c>
      <c r="B171" s="40" t="str">
        <f>IF(Running!H169="Incorrect Bx please specify C or P",  "Error (Running)", "")</f>
        <v/>
      </c>
      <c r="H171" s="57">
        <f>IF(Input!D170=0, "", Input!D170)</f>
        <v>1973</v>
      </c>
      <c r="I171" s="57" t="str">
        <f>IF(Input!G170=0, "", DEC2HEX(Input!G170, 2))</f>
        <v>19</v>
      </c>
      <c r="J171" s="57" t="str">
        <f>IF(Input!F170=0, "", DEC2HEX(Input!F170, 2))</f>
        <v>0A</v>
      </c>
      <c r="K171" s="31">
        <f>IF('Pax Tick'!K169=0, "", 'Pax Tick'!K169)</f>
        <v>49</v>
      </c>
      <c r="L171" s="31" t="str">
        <f>IF(Input!N170&gt;300,"01",IF(Input!N170&gt;0,"00",IF(Input!P170&gt;80000,"01",IF(Input!P170&gt;0,"00", ""))))</f>
        <v>00</v>
      </c>
      <c r="M171" s="106" t="str">
        <f>Speed!E169</f>
        <v>7A</v>
      </c>
      <c r="N171" s="31">
        <f>IF(Input!C170="C","-",IF(AND(Input!C170="P",Input!N170=0),"",IF(Input!C170="P",Input!N170,IF(Input!C170=0,""))))</f>
        <v>255</v>
      </c>
      <c r="O171" s="31">
        <f>IF(AND(Input!C170="P",Input!O170=0),"",IF(Input!C170="P",Input!O170,IF(Input!C170="C",'Pax Tick'!S169,"")))</f>
        <v>26</v>
      </c>
      <c r="P171" s="31">
        <f>MROUND(Input!T170/3, 5)</f>
        <v>1665</v>
      </c>
      <c r="Q171" s="31">
        <f>MROUND(Input!T170/2, 5)</f>
        <v>2500</v>
      </c>
      <c r="R171" s="31" t="str">
        <f>IF(HEX2DEC(Speed!L169)=0, "", Speed!L169)</f>
        <v>29</v>
      </c>
      <c r="S171" s="31" t="str">
        <f>IF(HEX2DEC(Speed!S169)=0, "", Speed!S169)</f>
        <v>40</v>
      </c>
      <c r="T171" s="31" t="str">
        <f>IF(HEX2DEC(Speed!E169)=0, "", Speed!E169)</f>
        <v>7A</v>
      </c>
      <c r="U171" s="31" t="str">
        <f>IF(HEX2DEC(Speed!Z169)=0, "", Speed!Z169)</f>
        <v>3A</v>
      </c>
      <c r="V171" s="31" t="str">
        <f>IF(HEX2DEC(Speed!AG169)=0, "", Speed!AG169)</f>
        <v>20</v>
      </c>
      <c r="W171" s="31">
        <f>IF(Running!U169=0, "",Running!U169+32768)</f>
        <v>32995</v>
      </c>
      <c r="X171" s="31">
        <f>IF(Running!K169=0, "",Running!K169+32768)</f>
        <v>32973</v>
      </c>
      <c r="Y171" s="31">
        <f>IF(Running!AB164=0, "",Running!AB164+32768)</f>
        <v>32977</v>
      </c>
      <c r="Z171" s="31">
        <f>IF(Running!AI164=0, "",Running!AI164+32768)</f>
        <v>32986</v>
      </c>
      <c r="AA171" s="31">
        <f>IF(Running!AP164=0, "",Running!AP164+32768)</f>
        <v>32891</v>
      </c>
      <c r="AB171" s="31">
        <f>IF(Running!AU164=0, "",Running!AU164+32768)</f>
        <v>32854</v>
      </c>
      <c r="AC171" s="31">
        <f>IF(Purchase!F169=0, "",Purchase!F169+32768)</f>
        <v>32914</v>
      </c>
      <c r="AD171" s="31">
        <f>IF(Running!I169=0, "",Running!I169+32768)</f>
        <v>32973</v>
      </c>
      <c r="AE171" s="106"/>
      <c r="AF171" s="53"/>
    </row>
    <row r="172" spans="1:32" x14ac:dyDescent="0.25">
      <c r="A172" s="49" t="s">
        <v>202</v>
      </c>
      <c r="B172" s="40"/>
      <c r="C172" s="57" t="s">
        <v>247</v>
      </c>
      <c r="D172" s="57"/>
      <c r="E172" s="57" t="s">
        <v>247</v>
      </c>
      <c r="F172" s="57" t="s">
        <v>247</v>
      </c>
      <c r="H172" s="57">
        <f>IF(Input!D171=0, "", Input!D171)</f>
        <v>1988</v>
      </c>
      <c r="I172" s="57" t="str">
        <f>IF(Input!G171=0, "", DEC2HEX(Input!G171, 2))</f>
        <v>1E</v>
      </c>
      <c r="J172" s="57" t="str">
        <f>IF(Input!F171=0, "", DEC2HEX(Input!F171, 2))</f>
        <v>0C</v>
      </c>
      <c r="K172" s="31">
        <f>IF('Pax Tick'!K170=0, "", 'Pax Tick'!K170)</f>
        <v>22</v>
      </c>
      <c r="L172" s="31" t="str">
        <f>IF(Input!N171&gt;300,"01",IF(Input!N171&gt;0,"00",IF(Input!P171&gt;80000,"01",IF(Input!P171&gt;0,"00", ""))))</f>
        <v>00</v>
      </c>
      <c r="M172" s="106" t="str">
        <f>Speed!E170</f>
        <v>75</v>
      </c>
      <c r="N172" s="31">
        <f>IF(Input!C171="C","-",IF(AND(Input!C171="P",Input!N171=0),"",IF(Input!C171="P",Input!N171,IF(Input!C171=0,""))))</f>
        <v>293</v>
      </c>
      <c r="O172" s="31">
        <f>IF(AND(Input!C171="P",Input!O171=0),"",IF(Input!C171="P",Input!O171,IF(Input!C171="C",'Pax Tick'!S170,"")))</f>
        <v>29</v>
      </c>
      <c r="P172" s="31">
        <f>MROUND(Input!T171/3, 5)</f>
        <v>2280</v>
      </c>
      <c r="Q172" s="31">
        <f>MROUND(Input!T171/2, 5)</f>
        <v>3420</v>
      </c>
      <c r="R172" s="31" t="str">
        <f>IF(HEX2DEC(Speed!L170)=0, "", Speed!L170)</f>
        <v>27</v>
      </c>
      <c r="S172" s="31" t="str">
        <f>IF(HEX2DEC(Speed!S170)=0, "", Speed!S170)</f>
        <v>3C</v>
      </c>
      <c r="T172" s="31" t="str">
        <f>IF(HEX2DEC(Speed!E170)=0, "", Speed!E170)</f>
        <v>75</v>
      </c>
      <c r="U172" s="31" t="str">
        <f>IF(HEX2DEC(Speed!Z170)=0, "", Speed!Z170)</f>
        <v>3B</v>
      </c>
      <c r="V172" s="31" t="str">
        <f>IF(HEX2DEC(Speed!AG170)=0, "", Speed!AG170)</f>
        <v>23</v>
      </c>
      <c r="W172" s="31">
        <f>IF(Running!U170=0, "",Running!U170+32768)</f>
        <v>32971</v>
      </c>
      <c r="X172" s="31">
        <f>IF(Running!K170=0, "",Running!K170+32768)</f>
        <v>32953</v>
      </c>
      <c r="Y172" s="31">
        <f>IF(Running!AB165=0, "",Running!AB165+32768)</f>
        <v>32957</v>
      </c>
      <c r="Z172" s="31">
        <f>IF(Running!AI165=0, "",Running!AI165+32768)</f>
        <v>32964</v>
      </c>
      <c r="AA172" s="31">
        <f>IF(Running!AP165=0, "",Running!AP165+32768)</f>
        <v>32885</v>
      </c>
      <c r="AB172" s="31">
        <f>IF(Running!AU165=0, "",Running!AU165+32768)</f>
        <v>32851</v>
      </c>
      <c r="AC172" s="31">
        <f>IF(Purchase!F170=0, "",Purchase!F170+32768)</f>
        <v>32905</v>
      </c>
      <c r="AD172" s="31">
        <f>IF(Running!I170=0, "",Running!I170+32768)</f>
        <v>32953</v>
      </c>
      <c r="AE172" s="106"/>
      <c r="AF172" s="53"/>
    </row>
    <row r="173" spans="1:32" x14ac:dyDescent="0.25">
      <c r="A173" s="49" t="s">
        <v>203</v>
      </c>
      <c r="B173" s="40"/>
      <c r="C173" s="57" t="s">
        <v>247</v>
      </c>
      <c r="D173" s="57"/>
      <c r="E173" s="57" t="s">
        <v>247</v>
      </c>
      <c r="F173" s="57" t="s">
        <v>247</v>
      </c>
      <c r="H173" s="57">
        <f>IF(Input!D172=0, "", Input!D172)</f>
        <v>1988</v>
      </c>
      <c r="I173" s="57" t="str">
        <f>IF(Input!G172=0, "", DEC2HEX(Input!G172, 2))</f>
        <v>1E</v>
      </c>
      <c r="J173" s="57" t="str">
        <f>IF(Input!F172=0, "", DEC2HEX(Input!F172, 2))</f>
        <v>16</v>
      </c>
      <c r="K173" s="31">
        <f>IF('Pax Tick'!K171=0, "", 'Pax Tick'!K171)</f>
        <v>10</v>
      </c>
      <c r="L173" s="31" t="str">
        <f>IF(Input!N172&gt;300,"01",IF(Input!N172&gt;0,"00",IF(Input!P172&gt;80000,"01",IF(Input!P172&gt;0,"00", ""))))</f>
        <v>01</v>
      </c>
      <c r="M173" s="106" t="str">
        <f>Speed!E171</f>
        <v>75</v>
      </c>
      <c r="N173" s="31" t="str">
        <f>IF(Input!C172="C","-",IF(AND(Input!C172="P",Input!N172=0),"",IF(Input!C172="P",Input!N172,IF(Input!C172=0,""))))</f>
        <v>-</v>
      </c>
      <c r="O173" s="31">
        <f>IF(AND(Input!C172="P",Input!O172=0),"",IF(Input!C172="P",Input!O172,IF(Input!C172="C",'Pax Tick'!S171,"")))</f>
        <v>726</v>
      </c>
      <c r="P173" s="31">
        <f>MROUND(Input!T172/3, 5)</f>
        <v>1315</v>
      </c>
      <c r="Q173" s="31">
        <f>MROUND(Input!T172/2, 5)</f>
        <v>1975</v>
      </c>
      <c r="R173" s="31" t="str">
        <f>IF(HEX2DEC(Speed!L171)=0, "", Speed!L171)</f>
        <v>27</v>
      </c>
      <c r="S173" s="31" t="str">
        <f>IF(HEX2DEC(Speed!S171)=0, "", Speed!S171)</f>
        <v>3C</v>
      </c>
      <c r="T173" s="31" t="str">
        <f>IF(HEX2DEC(Speed!E171)=0, "", Speed!E171)</f>
        <v>75</v>
      </c>
      <c r="U173" s="31" t="str">
        <f>IF(HEX2DEC(Speed!Z171)=0, "", Speed!Z171)</f>
        <v>3B</v>
      </c>
      <c r="V173" s="31" t="str">
        <f>IF(HEX2DEC(Speed!AG171)=0, "", Speed!AG171)</f>
        <v>24</v>
      </c>
      <c r="W173" s="31">
        <f>IF(Running!U171=0, "",Running!U171+32768)</f>
        <v>33072</v>
      </c>
      <c r="X173" s="31">
        <f>IF(Running!K171=0, "",Running!K171+32768)</f>
        <v>33018</v>
      </c>
      <c r="Y173" s="31">
        <f>IF(Running!AB166=0, "",Running!AB166+32768)</f>
        <v>33024</v>
      </c>
      <c r="Z173" s="31">
        <f>IF(Running!AI166=0, "",Running!AI166+32768)</f>
        <v>33036</v>
      </c>
      <c r="AA173" s="31">
        <f>IF(Running!AP166=0, "",Running!AP166+32768)</f>
        <v>32911</v>
      </c>
      <c r="AB173" s="31">
        <f>IF(Running!AU166=0, "",Running!AU166+32768)</f>
        <v>32865</v>
      </c>
      <c r="AC173" s="31">
        <f>IF(Purchase!F171=0, "",Purchase!F171+32768)</f>
        <v>32905</v>
      </c>
      <c r="AD173" s="31">
        <f>IF(Running!I171=0, "",Running!I171+32768)</f>
        <v>33018</v>
      </c>
      <c r="AE173" s="106"/>
      <c r="AF173" s="53"/>
    </row>
    <row r="174" spans="1:32" x14ac:dyDescent="0.25">
      <c r="A174" s="49" t="s">
        <v>204</v>
      </c>
      <c r="B174" s="40" t="str">
        <f>IF(Running!H172="Incorrect Bx please specify C or P",  "Error (Running)", "")</f>
        <v/>
      </c>
      <c r="C174" s="57" t="s">
        <v>247</v>
      </c>
      <c r="D174" s="57"/>
      <c r="E174" s="57" t="s">
        <v>247</v>
      </c>
      <c r="F174" s="57" t="s">
        <v>247</v>
      </c>
      <c r="H174" s="57">
        <f>IF(Input!D173=0, "", Input!D173)</f>
        <v>1980</v>
      </c>
      <c r="I174" s="57" t="str">
        <f>IF(Input!G173=0, "", DEC2HEX(Input!G173, 2))</f>
        <v>19</v>
      </c>
      <c r="J174" s="57" t="str">
        <f>IF(Input!F173=0, "", DEC2HEX(Input!F173, 2))</f>
        <v>0C</v>
      </c>
      <c r="K174" s="31">
        <f>IF('Pax Tick'!K172=0, "", 'Pax Tick'!K172)</f>
        <v>16</v>
      </c>
      <c r="L174" s="31" t="str">
        <f>IF(Input!N173&gt;300,"01",IF(Input!N173&gt;0,"00",IF(Input!P173&gt;80000,"01",IF(Input!P173&gt;0,"00", ""))))</f>
        <v>00</v>
      </c>
      <c r="M174" s="106" t="str">
        <f>Speed!E172</f>
        <v>65</v>
      </c>
      <c r="N174" s="31">
        <f>IF(Input!C173="C","-",IF(AND(Input!C173="P",Input!N173=0),"",IF(Input!C173="P",Input!N173,IF(Input!C173=0,""))))</f>
        <v>155</v>
      </c>
      <c r="O174" s="31">
        <f>IF(AND(Input!C173="P",Input!O173=0),"",IF(Input!C173="P",Input!O173,IF(Input!C173="C",'Pax Tick'!S172,"")))</f>
        <v>16</v>
      </c>
      <c r="P174" s="31">
        <f>MROUND(Input!T173/3, 5)</f>
        <v>525</v>
      </c>
      <c r="Q174" s="31">
        <f>MROUND(Input!T173/2, 5)</f>
        <v>785</v>
      </c>
      <c r="R174" s="31" t="str">
        <f>IF(HEX2DEC(Speed!L172)=0, "", Speed!L172)</f>
        <v>20</v>
      </c>
      <c r="S174" s="31" t="str">
        <f>IF(HEX2DEC(Speed!S172)=0, "", Speed!S172)</f>
        <v>32</v>
      </c>
      <c r="T174" s="31" t="str">
        <f>IF(HEX2DEC(Speed!E172)=0, "", Speed!E172)</f>
        <v>65</v>
      </c>
      <c r="U174" s="31" t="str">
        <f>IF(HEX2DEC(Speed!Z172)=0, "", Speed!Z172)</f>
        <v>2D</v>
      </c>
      <c r="V174" s="31" t="str">
        <f>IF(HEX2DEC(Speed!AG172)=0, "", Speed!AG172)</f>
        <v>1F</v>
      </c>
      <c r="W174" s="31">
        <f>IF(Running!U172=0, "",Running!U172+32768)</f>
        <v>32867</v>
      </c>
      <c r="X174" s="31">
        <f>IF(Running!K172=0, "",Running!K172+32768)</f>
        <v>32855</v>
      </c>
      <c r="Y174" s="31">
        <f>IF(Running!AB167=0, "",Running!AB167+32768)</f>
        <v>32858</v>
      </c>
      <c r="Z174" s="31">
        <f>IF(Running!AI167=0, "",Running!AI167+32768)</f>
        <v>32862</v>
      </c>
      <c r="AA174" s="31">
        <f>IF(Running!AP167=0, "",Running!AP167+32768)</f>
        <v>32817</v>
      </c>
      <c r="AB174" s="31">
        <f>IF(Running!AU167=0, "",Running!AU167+32768)</f>
        <v>32805</v>
      </c>
      <c r="AC174" s="31">
        <f>IF(Purchase!F172=0, "",Purchase!F172+32768)</f>
        <v>32814</v>
      </c>
      <c r="AD174" s="31">
        <f>IF(Running!I172=0, "",Running!I172+32768)</f>
        <v>32855</v>
      </c>
      <c r="AE174" s="106"/>
      <c r="AF174" s="53"/>
    </row>
    <row r="175" spans="1:32" x14ac:dyDescent="0.25">
      <c r="A175" s="49" t="s">
        <v>205</v>
      </c>
      <c r="B175" s="40" t="str">
        <f>IF(Running!H173="Incorrect Bx please specify C or P",  "Error (Running)", "")</f>
        <v/>
      </c>
      <c r="C175" s="57" t="s">
        <v>247</v>
      </c>
      <c r="D175" s="57"/>
      <c r="E175" s="57" t="s">
        <v>247</v>
      </c>
      <c r="F175" s="57" t="s">
        <v>247</v>
      </c>
      <c r="H175" s="57">
        <f>IF(Input!D174=0, "", Input!D174)</f>
        <v>1981</v>
      </c>
      <c r="I175" s="57" t="str">
        <f>IF(Input!G174=0, "", DEC2HEX(Input!G174, 2))</f>
        <v>19</v>
      </c>
      <c r="J175" s="57" t="str">
        <f>IF(Input!F174=0, "", DEC2HEX(Input!F174, 2))</f>
        <v>10</v>
      </c>
      <c r="K175" s="31">
        <f>IF('Pax Tick'!K173=0, "", 'Pax Tick'!K173)</f>
        <v>16</v>
      </c>
      <c r="L175" s="31" t="str">
        <f>IF(Input!N174&gt;300,"01",IF(Input!N174&gt;0,"00",IF(Input!P174&gt;80000,"01",IF(Input!P174&gt;0,"00", ""))))</f>
        <v>00</v>
      </c>
      <c r="M175" s="106" t="str">
        <f>Speed!E173</f>
        <v>65</v>
      </c>
      <c r="N175" s="31">
        <f>IF(Input!C174="C","-",IF(AND(Input!C174="P",Input!N174=0),"",IF(Input!C174="P",Input!N174,IF(Input!C174=0,""))))</f>
        <v>155</v>
      </c>
      <c r="O175" s="31">
        <f>IF(AND(Input!C174="P",Input!O174=0),"",IF(Input!C174="P",Input!O174,IF(Input!C174="C",'Pax Tick'!S173,"")))</f>
        <v>16</v>
      </c>
      <c r="P175" s="31">
        <f>MROUND(Input!T174/3, 5)</f>
        <v>685</v>
      </c>
      <c r="Q175" s="31">
        <f>MROUND(Input!T174/2, 5)</f>
        <v>1025</v>
      </c>
      <c r="R175" s="31" t="str">
        <f>IF(HEX2DEC(Speed!L173)=0, "", Speed!L173)</f>
        <v>20</v>
      </c>
      <c r="S175" s="31" t="str">
        <f>IF(HEX2DEC(Speed!S173)=0, "", Speed!S173)</f>
        <v>32</v>
      </c>
      <c r="T175" s="31" t="str">
        <f>IF(HEX2DEC(Speed!E173)=0, "", Speed!E173)</f>
        <v>65</v>
      </c>
      <c r="U175" s="31" t="str">
        <f>IF(HEX2DEC(Speed!Z173)=0, "", Speed!Z173)</f>
        <v>2D</v>
      </c>
      <c r="V175" s="31" t="str">
        <f>IF(HEX2DEC(Speed!AG173)=0, "", Speed!AG173)</f>
        <v>1F</v>
      </c>
      <c r="W175" s="31">
        <f>IF(Running!U173=0, "",Running!U173+32768)</f>
        <v>32855</v>
      </c>
      <c r="X175" s="31">
        <f>IF(Running!K173=0, "",Running!K173+32768)</f>
        <v>32846</v>
      </c>
      <c r="Y175" s="31">
        <f>IF(Running!AB168=0, "",Running!AB168+32768)</f>
        <v>32848</v>
      </c>
      <c r="Z175" s="31">
        <f>IF(Running!AI168=0, "",Running!AI168+32768)</f>
        <v>32851</v>
      </c>
      <c r="AA175" s="31">
        <f>IF(Running!AP168=0, "",Running!AP168+32768)</f>
        <v>32816</v>
      </c>
      <c r="AB175" s="31">
        <f>IF(Running!AU168=0, "",Running!AU168+32768)</f>
        <v>32805</v>
      </c>
      <c r="AC175" s="31">
        <f>IF(Purchase!F173=0, "",Purchase!F173+32768)</f>
        <v>32819</v>
      </c>
      <c r="AD175" s="31">
        <f>IF(Running!I173=0, "",Running!I173+32768)</f>
        <v>32846</v>
      </c>
      <c r="AE175" s="106"/>
      <c r="AF175" s="53"/>
    </row>
    <row r="176" spans="1:32" x14ac:dyDescent="0.25">
      <c r="A176" s="49" t="s">
        <v>206</v>
      </c>
      <c r="B176" s="40" t="str">
        <f>IF(Running!H174="Incorrect Bx please specify C or P",  "Error (Running)", "")</f>
        <v/>
      </c>
      <c r="C176" s="57" t="s">
        <v>247</v>
      </c>
      <c r="D176" s="57"/>
      <c r="E176" s="57" t="s">
        <v>247</v>
      </c>
      <c r="F176" s="57" t="s">
        <v>247</v>
      </c>
      <c r="H176" s="57">
        <f>IF(Input!D175=0, "", Input!D175)</f>
        <v>1985</v>
      </c>
      <c r="I176" s="57" t="str">
        <f>IF(Input!G175=0, "", DEC2HEX(Input!G175, 2))</f>
        <v>19</v>
      </c>
      <c r="J176" s="57" t="str">
        <f>IF(Input!F175=0, "", DEC2HEX(Input!F175, 2))</f>
        <v>0E</v>
      </c>
      <c r="K176" s="31">
        <f>IF('Pax Tick'!K174=0, "", 'Pax Tick'!K174)</f>
        <v>16</v>
      </c>
      <c r="L176" s="31" t="str">
        <f>IF(Input!N175&gt;300,"01",IF(Input!N175&gt;0,"00",IF(Input!P175&gt;80000,"01",IF(Input!P175&gt;0,"00", ""))))</f>
        <v>00</v>
      </c>
      <c r="M176" s="106" t="str">
        <f>Speed!E174</f>
        <v>65</v>
      </c>
      <c r="N176" s="31">
        <f>IF(Input!C175="C","-",IF(AND(Input!C175="P",Input!N175=0),"",IF(Input!C175="P",Input!N175,IF(Input!C175=0,""))))</f>
        <v>155</v>
      </c>
      <c r="O176" s="31">
        <f>IF(AND(Input!C175="P",Input!O175=0),"",IF(Input!C175="P",Input!O175,IF(Input!C175="C",'Pax Tick'!S174,"")))</f>
        <v>16</v>
      </c>
      <c r="P176" s="31">
        <f>MROUND(Input!T175/3, 5)</f>
        <v>835</v>
      </c>
      <c r="Q176" s="31">
        <f>MROUND(Input!T175/2, 5)</f>
        <v>1250</v>
      </c>
      <c r="R176" s="31" t="str">
        <f>IF(HEX2DEC(Speed!L174)=0, "", Speed!L174)</f>
        <v>21</v>
      </c>
      <c r="S176" s="31" t="str">
        <f>IF(HEX2DEC(Speed!S174)=0, "", Speed!S174)</f>
        <v>33</v>
      </c>
      <c r="T176" s="31" t="str">
        <f>IF(HEX2DEC(Speed!E174)=0, "", Speed!E174)</f>
        <v>65</v>
      </c>
      <c r="U176" s="31" t="str">
        <f>IF(HEX2DEC(Speed!Z174)=0, "", Speed!Z174)</f>
        <v>34</v>
      </c>
      <c r="V176" s="31" t="str">
        <f>IF(HEX2DEC(Speed!AG174)=0, "", Speed!AG174)</f>
        <v>21</v>
      </c>
      <c r="W176" s="31">
        <f>IF(Running!U174=0, "",Running!U174+32768)</f>
        <v>32855</v>
      </c>
      <c r="X176" s="31">
        <f>IF(Running!K174=0, "",Running!K174+32768)</f>
        <v>32847</v>
      </c>
      <c r="Y176" s="31">
        <f>IF(Running!AB169=0, "",Running!AB169+32768)</f>
        <v>32848</v>
      </c>
      <c r="Z176" s="31">
        <f>IF(Running!AI169=0, "",Running!AI169+32768)</f>
        <v>32852</v>
      </c>
      <c r="AA176" s="31">
        <f>IF(Running!AP169=0, "",Running!AP169+32768)</f>
        <v>32817</v>
      </c>
      <c r="AB176" s="31">
        <f>IF(Running!AU169=0, "",Running!AU169+32768)</f>
        <v>32806</v>
      </c>
      <c r="AC176" s="31">
        <f>IF(Purchase!F174=0, "",Purchase!F174+32768)</f>
        <v>32825</v>
      </c>
      <c r="AD176" s="31">
        <f>IF(Running!I174=0, "",Running!I174+32768)</f>
        <v>32847</v>
      </c>
      <c r="AE176" s="106"/>
      <c r="AF176" s="53"/>
    </row>
    <row r="177" spans="1:32" x14ac:dyDescent="0.25">
      <c r="A177" s="49" t="s">
        <v>207</v>
      </c>
      <c r="B177" s="40" t="str">
        <f>IF(Running!H175="Incorrect Bx please specify C or P",  "Error (Running)", "")</f>
        <v/>
      </c>
      <c r="H177" s="57">
        <f>IF(Input!D176=0, "", Input!D176)</f>
        <v>1986</v>
      </c>
      <c r="I177" s="57" t="str">
        <f>IF(Input!G176=0, "", DEC2HEX(Input!G176, 2))</f>
        <v>19</v>
      </c>
      <c r="J177" s="57" t="str">
        <f>IF(Input!F176=0, "", DEC2HEX(Input!F176, 2))</f>
        <v>06</v>
      </c>
      <c r="K177" s="31">
        <f>IF('Pax Tick'!K175=0, "", 'Pax Tick'!K175)</f>
        <v>17</v>
      </c>
      <c r="L177" s="31" t="str">
        <f>IF(Input!N176&gt;300,"01",IF(Input!N176&gt;0,"00",IF(Input!P176&gt;80000,"01",IF(Input!P176&gt;0,"00", ""))))</f>
        <v>00</v>
      </c>
      <c r="M177" s="106" t="str">
        <f>Speed!E175</f>
        <v>65</v>
      </c>
      <c r="N177" s="31">
        <f>IF(Input!C176="C","-",IF(AND(Input!C176="P",Input!N176=0),"",IF(Input!C176="P",Input!N176,IF(Input!C176=0,""))))</f>
        <v>130</v>
      </c>
      <c r="O177" s="31">
        <f>IF(AND(Input!C176="P",Input!O176=0),"",IF(Input!C176="P",Input!O176,IF(Input!C176="C",'Pax Tick'!S175,"")))</f>
        <v>13</v>
      </c>
      <c r="P177" s="31">
        <f>MROUND(Input!T176/3, 5)</f>
        <v>790</v>
      </c>
      <c r="Q177" s="31">
        <f>MROUND(Input!T176/2, 5)</f>
        <v>1185</v>
      </c>
      <c r="R177" s="31" t="str">
        <f>IF(HEX2DEC(Speed!L175)=0, "", Speed!L175)</f>
        <v>20</v>
      </c>
      <c r="S177" s="31" t="str">
        <f>IF(HEX2DEC(Speed!S175)=0, "", Speed!S175)</f>
        <v>36</v>
      </c>
      <c r="T177" s="31" t="str">
        <f>IF(HEX2DEC(Speed!E175)=0, "", Speed!E175)</f>
        <v>65</v>
      </c>
      <c r="U177" s="31" t="str">
        <f>IF(HEX2DEC(Speed!Z175)=0, "", Speed!Z175)</f>
        <v>33</v>
      </c>
      <c r="V177" s="31" t="str">
        <f>IF(HEX2DEC(Speed!AG175)=0, "", Speed!AG175)</f>
        <v>1F</v>
      </c>
      <c r="W177" s="31">
        <f>IF(Running!U175=0, "",Running!U175+32768)</f>
        <v>32847</v>
      </c>
      <c r="X177" s="31">
        <f>IF(Running!K175=0, "",Running!K175+32768)</f>
        <v>32840</v>
      </c>
      <c r="Y177" s="31">
        <f>IF(Running!AB170=0, "",Running!AB170+32768)</f>
        <v>32841</v>
      </c>
      <c r="Z177" s="31">
        <f>IF(Running!AI170=0, "",Running!AI170+32768)</f>
        <v>32844</v>
      </c>
      <c r="AA177" s="31">
        <f>IF(Running!AP170=0, "",Running!AP170+32768)</f>
        <v>32813</v>
      </c>
      <c r="AB177" s="31">
        <f>IF(Running!AU170=0, "",Running!AU170+32768)</f>
        <v>32805</v>
      </c>
      <c r="AC177" s="31">
        <f>IF(Purchase!F175=0, "",Purchase!F175+32768)</f>
        <v>32817</v>
      </c>
      <c r="AD177" s="31">
        <f>IF(Running!I175=0, "",Running!I175+32768)</f>
        <v>32840</v>
      </c>
      <c r="AE177" s="106"/>
      <c r="AF177" s="53"/>
    </row>
    <row r="178" spans="1:32" x14ac:dyDescent="0.25">
      <c r="A178" s="49" t="s">
        <v>208</v>
      </c>
      <c r="B178" s="40" t="str">
        <f>IF(Running!H176="Incorrect Bx please specify C or P",  "Error (Running)", "")</f>
        <v/>
      </c>
      <c r="C178" s="57" t="s">
        <v>247</v>
      </c>
      <c r="D178" s="57"/>
      <c r="E178" s="57" t="s">
        <v>247</v>
      </c>
      <c r="F178" s="57" t="s">
        <v>247</v>
      </c>
      <c r="H178" s="57">
        <f>IF(Input!D177=0, "", Input!D177)</f>
        <v>1987</v>
      </c>
      <c r="I178" s="57" t="str">
        <f>IF(Input!G177=0, "", DEC2HEX(Input!G177, 2))</f>
        <v>19</v>
      </c>
      <c r="J178" s="57" t="str">
        <f>IF(Input!F177=0, "", DEC2HEX(Input!F177, 2))</f>
        <v>0A</v>
      </c>
      <c r="K178" s="31">
        <f>IF('Pax Tick'!K176=0, "", 'Pax Tick'!K176)</f>
        <v>16</v>
      </c>
      <c r="L178" s="31" t="str">
        <f>IF(Input!N177&gt;300,"01",IF(Input!N177&gt;0,"00",IF(Input!P177&gt;80000,"01",IF(Input!P177&gt;0,"00", ""))))</f>
        <v>00</v>
      </c>
      <c r="M178" s="106" t="str">
        <f>Speed!E176</f>
        <v>65</v>
      </c>
      <c r="N178" s="31">
        <f>IF(Input!C177="C","-",IF(AND(Input!C177="P",Input!N177=0),"",IF(Input!C177="P",Input!N177,IF(Input!C177=0,""))))</f>
        <v>155</v>
      </c>
      <c r="O178" s="31">
        <f>IF(AND(Input!C177="P",Input!O177=0),"",IF(Input!C177="P",Input!O177,IF(Input!C177="C",'Pax Tick'!S176,"")))</f>
        <v>16</v>
      </c>
      <c r="P178" s="31">
        <f>MROUND(Input!T177/3, 5)</f>
        <v>685</v>
      </c>
      <c r="Q178" s="31">
        <f>MROUND(Input!T177/2, 5)</f>
        <v>1025</v>
      </c>
      <c r="R178" s="31" t="str">
        <f>IF(HEX2DEC(Speed!L176)=0, "", Speed!L176)</f>
        <v>20</v>
      </c>
      <c r="S178" s="31" t="str">
        <f>IF(HEX2DEC(Speed!S176)=0, "", Speed!S176)</f>
        <v>32</v>
      </c>
      <c r="T178" s="31" t="str">
        <f>IF(HEX2DEC(Speed!E176)=0, "", Speed!E176)</f>
        <v>65</v>
      </c>
      <c r="U178" s="31" t="str">
        <f>IF(HEX2DEC(Speed!Z176)=0, "", Speed!Z176)</f>
        <v>2F</v>
      </c>
      <c r="V178" s="31" t="str">
        <f>IF(HEX2DEC(Speed!AG176)=0, "", Speed!AG176)</f>
        <v>21</v>
      </c>
      <c r="W178" s="31">
        <f>IF(Running!U176=0, "",Running!U176+32768)</f>
        <v>32855</v>
      </c>
      <c r="X178" s="31">
        <f>IF(Running!K176=0, "",Running!K176+32768)</f>
        <v>32846</v>
      </c>
      <c r="Y178" s="31">
        <f>IF(Running!AB171=0, "",Running!AB171+32768)</f>
        <v>32848</v>
      </c>
      <c r="Z178" s="31">
        <f>IF(Running!AI171=0, "",Running!AI171+32768)</f>
        <v>32851</v>
      </c>
      <c r="AA178" s="31">
        <f>IF(Running!AP171=0, "",Running!AP171+32768)</f>
        <v>32816</v>
      </c>
      <c r="AB178" s="31">
        <f>IF(Running!AU171=0, "",Running!AU171+32768)</f>
        <v>32805</v>
      </c>
      <c r="AC178" s="31">
        <f>IF(Purchase!F176=0, "",Purchase!F176+32768)</f>
        <v>32819</v>
      </c>
      <c r="AD178" s="31">
        <f>IF(Running!I176=0, "",Running!I176+32768)</f>
        <v>32846</v>
      </c>
      <c r="AE178" s="106"/>
      <c r="AF178" s="53"/>
    </row>
    <row r="179" spans="1:32" x14ac:dyDescent="0.25">
      <c r="A179" s="49" t="s">
        <v>209</v>
      </c>
      <c r="B179" s="40" t="str">
        <f>IF(Running!H177="Incorrect Bx please specify C or P",  "Error (Running)", "")</f>
        <v/>
      </c>
      <c r="C179" s="57" t="s">
        <v>247</v>
      </c>
      <c r="D179" s="57"/>
      <c r="E179" s="57" t="s">
        <v>247</v>
      </c>
      <c r="F179" s="57" t="s">
        <v>247</v>
      </c>
      <c r="H179" s="57">
        <f>IF(Input!D178=0, "", Input!D178)</f>
        <v>1993</v>
      </c>
      <c r="I179" s="57" t="str">
        <f>IF(Input!G178=0, "", DEC2HEX(Input!G178, 2))</f>
        <v>14</v>
      </c>
      <c r="J179" s="57" t="str">
        <f>IF(Input!F178=0, "", DEC2HEX(Input!F178, 2))</f>
        <v>07</v>
      </c>
      <c r="K179" s="31">
        <f>IF('Pax Tick'!K177=0, "", 'Pax Tick'!K177)</f>
        <v>16</v>
      </c>
      <c r="L179" s="31" t="str">
        <f>IF(Input!N178&gt;300,"01",IF(Input!N178&gt;0,"00",IF(Input!P178&gt;80000,"01",IF(Input!P178&gt;0,"00", ""))))</f>
        <v>00</v>
      </c>
      <c r="M179" s="106" t="str">
        <f>Speed!E177</f>
        <v>65</v>
      </c>
      <c r="N179" s="31">
        <f>IF(Input!C178="C","-",IF(AND(Input!C178="P",Input!N178=0),"",IF(Input!C178="P",Input!N178,IF(Input!C178=0,""))))</f>
        <v>155</v>
      </c>
      <c r="O179" s="31">
        <f>IF(AND(Input!C178="P",Input!O178=0),"",IF(Input!C178="P",Input!O178,IF(Input!C178="C",'Pax Tick'!S177,"")))</f>
        <v>16</v>
      </c>
      <c r="P179" s="31">
        <f>MROUND(Input!T178/3, 5)</f>
        <v>930</v>
      </c>
      <c r="Q179" s="31">
        <f>MROUND(Input!T178/2, 5)</f>
        <v>1395</v>
      </c>
      <c r="R179" s="31" t="str">
        <f>IF(HEX2DEC(Speed!L177)=0, "", Speed!L177)</f>
        <v>22</v>
      </c>
      <c r="S179" s="31" t="str">
        <f>IF(HEX2DEC(Speed!S177)=0, "", Speed!S177)</f>
        <v>38</v>
      </c>
      <c r="T179" s="31" t="str">
        <f>IF(HEX2DEC(Speed!E177)=0, "", Speed!E177)</f>
        <v>65</v>
      </c>
      <c r="U179" s="31" t="str">
        <f>IF(HEX2DEC(Speed!Z177)=0, "", Speed!Z177)</f>
        <v>35</v>
      </c>
      <c r="V179" s="31" t="str">
        <f>IF(HEX2DEC(Speed!AG177)=0, "", Speed!AG177)</f>
        <v>20</v>
      </c>
      <c r="W179" s="31">
        <f>IF(Running!U177=0, "",Running!U177+32768)</f>
        <v>32856</v>
      </c>
      <c r="X179" s="31">
        <f>IF(Running!K177=0, "",Running!K177+32768)</f>
        <v>32847</v>
      </c>
      <c r="Y179" s="31">
        <f>IF(Running!AB172=0, "",Running!AB172+32768)</f>
        <v>32849</v>
      </c>
      <c r="Z179" s="31">
        <f>IF(Running!AI172=0, "",Running!AI172+32768)</f>
        <v>32852</v>
      </c>
      <c r="AA179" s="31">
        <f>IF(Running!AP172=0, "",Running!AP172+32768)</f>
        <v>32818</v>
      </c>
      <c r="AB179" s="31">
        <f>IF(Running!AU172=0, "",Running!AU172+32768)</f>
        <v>32807</v>
      </c>
      <c r="AC179" s="31">
        <f>IF(Purchase!F177=0, "",Purchase!F177+32768)</f>
        <v>32827</v>
      </c>
      <c r="AD179" s="31">
        <f>IF(Running!I177=0, "",Running!I177+32768)</f>
        <v>32847</v>
      </c>
      <c r="AE179" s="106"/>
      <c r="AF179" s="53"/>
    </row>
    <row r="180" spans="1:32" x14ac:dyDescent="0.25">
      <c r="A180" s="69" t="s">
        <v>210</v>
      </c>
      <c r="H180" s="57">
        <f>IF(Input!D179=0, "", Input!D179)</f>
        <v>1958</v>
      </c>
      <c r="I180" s="57" t="str">
        <f>IF(Input!G179=0, "", DEC2HEX(Input!G179, 2))</f>
        <v>14</v>
      </c>
      <c r="J180" s="57" t="str">
        <f>IF(Input!F179=0, "", DEC2HEX(Input!F179, 2))</f>
        <v>0E</v>
      </c>
      <c r="K180" s="31">
        <f>IF('Pax Tick'!K179=0, "", 'Pax Tick'!K179)</f>
        <v>16</v>
      </c>
      <c r="L180" s="31" t="str">
        <f>IF(Input!N179&gt;300,"01",IF(Input!N179&gt;0,"00",IF(Input!P179&gt;80000,"01",IF(Input!P179&gt;0,"00", ""))))</f>
        <v>00</v>
      </c>
      <c r="M180" s="106" t="str">
        <f>Speed!E179</f>
        <v>76</v>
      </c>
      <c r="N180" s="31">
        <f>IF(Input!C179="C","-",IF(AND(Input!C179="P",Input!N179=0),"",IF(Input!C179="P",Input!N179,IF(Input!C179=0,""))))</f>
        <v>80</v>
      </c>
      <c r="O180" s="31">
        <f>IF(AND(Input!C179="P",Input!O179=0),"",IF(Input!C179="P",Input!O179,IF(Input!C179="C",'Pax Tick'!S179,"")))</f>
        <v>8</v>
      </c>
      <c r="P180" s="31">
        <f>MROUND(Input!T179/3, 5)</f>
        <v>655</v>
      </c>
      <c r="Q180" s="31">
        <f>MROUND(Input!T179/2, 5)</f>
        <v>985</v>
      </c>
      <c r="R180" s="31" t="str">
        <f>IF(HEX2DEC(Speed!L179)=0, "", Speed!L179)</f>
        <v/>
      </c>
      <c r="S180" s="31" t="str">
        <f>IF(HEX2DEC(Speed!S179)=0, "", Speed!S179)</f>
        <v/>
      </c>
      <c r="T180" s="31" t="str">
        <f>IF(HEX2DEC(Speed!E179)=0, "", Speed!E179)</f>
        <v>76</v>
      </c>
      <c r="U180" s="31" t="str">
        <f>IF(HEX2DEC(Speed!Z179)=0, "", Speed!Z179)</f>
        <v/>
      </c>
      <c r="V180" s="31" t="str">
        <f>IF(HEX2DEC(Speed!AG179)=0, "", Speed!AG179)</f>
        <v/>
      </c>
      <c r="W180" s="31">
        <f>IF(Running!U179=0, "",Running!U179+32768)</f>
        <v>32910</v>
      </c>
      <c r="X180" s="31">
        <f>IF(Running!K179=0, "",Running!K179+32768)</f>
        <v>32894</v>
      </c>
      <c r="Y180" s="31">
        <f>IF(Running!AB173=0, "",Running!AB173+32768)</f>
        <v>32897</v>
      </c>
      <c r="Z180" s="31">
        <f>IF(Running!AI173=0, "",Running!AI173+32768)</f>
        <v>32903</v>
      </c>
      <c r="AA180" s="31">
        <f>IF(Running!AP173=0, "",Running!AP173+32768)</f>
        <v>32840</v>
      </c>
      <c r="AB180" s="31">
        <f>IF(Running!AU173=0, "",Running!AU173+32768)</f>
        <v>32820</v>
      </c>
      <c r="AC180" s="31">
        <f>IF(Purchase!F179=0, "",Purchase!F179+32768)</f>
        <v>32798</v>
      </c>
      <c r="AD180" s="31">
        <f>IF(Running!I179=0, "",Running!I179+32768)</f>
        <v>32894</v>
      </c>
      <c r="AE180" s="106"/>
      <c r="AF180" s="53"/>
    </row>
    <row r="181" spans="1:32" x14ac:dyDescent="0.25">
      <c r="A181" s="69" t="s">
        <v>212</v>
      </c>
      <c r="H181" s="57">
        <f>IF(Input!D180=0, "", Input!D180)</f>
        <v>1956</v>
      </c>
      <c r="I181" s="57" t="str">
        <f>IF(Input!G180=0, "", DEC2HEX(Input!G180, 2))</f>
        <v>12</v>
      </c>
      <c r="J181" s="57" t="str">
        <f>IF(Input!F180=0, "", DEC2HEX(Input!F180, 2))</f>
        <v>04</v>
      </c>
      <c r="K181" s="31">
        <f>IF('Pax Tick'!K179=0, "", 'Pax Tick'!K179)</f>
        <v>16</v>
      </c>
      <c r="L181" s="31" t="str">
        <f>IF(Input!N180&gt;300,"01",IF(Input!N180&gt;0,"00",IF(Input!P180&gt;80000,"01",IF(Input!P180&gt;0,"00", ""))))</f>
        <v>00</v>
      </c>
      <c r="M181" s="106" t="str">
        <f>Speed!E179</f>
        <v>76</v>
      </c>
      <c r="N181" s="31">
        <f>IF(Input!C180="C","-",IF(AND(Input!C180="P",Input!N180=0),"",IF(Input!C180="P",Input!N180,IF(Input!C180=0,""))))</f>
        <v>80</v>
      </c>
      <c r="O181" s="31">
        <f>IF(AND(Input!C180="P",Input!O180=0),"",IF(Input!C180="P",Input!O180,IF(Input!C180="C",'Pax Tick'!S179,"")))</f>
        <v>8</v>
      </c>
      <c r="P181" s="31">
        <f>MROUND(Input!T180/3, 5)</f>
        <v>475</v>
      </c>
      <c r="Q181" s="31">
        <f>MROUND(Input!T180/2, 5)</f>
        <v>715</v>
      </c>
      <c r="R181" s="31" t="str">
        <f>IF(HEX2DEC(Speed!L179)=0, "", Speed!L179)</f>
        <v/>
      </c>
      <c r="S181" s="31" t="str">
        <f>IF(HEX2DEC(Speed!S179)=0, "", Speed!S179)</f>
        <v/>
      </c>
      <c r="T181" s="31" t="str">
        <f>IF(HEX2DEC(Speed!E179)=0, "", Speed!E179)</f>
        <v>76</v>
      </c>
      <c r="U181" s="31" t="str">
        <f>IF(HEX2DEC(Speed!Z179)=0, "", Speed!Z179)</f>
        <v/>
      </c>
      <c r="V181" s="31" t="str">
        <f>IF(HEX2DEC(Speed!AG179)=0, "", Speed!AG179)</f>
        <v/>
      </c>
      <c r="W181" s="31">
        <f>IF(Running!U179=0, "",Running!U179+32768)</f>
        <v>32910</v>
      </c>
      <c r="X181" s="31">
        <f>IF(Running!K179=0, "",Running!K179+32768)</f>
        <v>32894</v>
      </c>
      <c r="Y181" s="31">
        <f>IF(Running!AB173=0, "",Running!AB173+32768)</f>
        <v>32897</v>
      </c>
      <c r="Z181" s="31">
        <f>IF(Running!AI173=0, "",Running!AI173+32768)</f>
        <v>32903</v>
      </c>
      <c r="AA181" s="31">
        <f>IF(Running!AP173=0, "",Running!AP173+32768)</f>
        <v>32840</v>
      </c>
      <c r="AB181" s="31">
        <f>IF(Running!AU173=0, "",Running!AU173+32768)</f>
        <v>32820</v>
      </c>
      <c r="AC181" s="31">
        <f>IF(Purchase!F179=0, "",Purchase!F179+32768)</f>
        <v>32798</v>
      </c>
      <c r="AD181" s="31">
        <f>IF(Running!I179=0, "",Running!I179+32768)</f>
        <v>32894</v>
      </c>
      <c r="AE181" s="106"/>
      <c r="AF181" s="53"/>
    </row>
    <row r="182" spans="1:32" x14ac:dyDescent="0.25">
      <c r="A182" s="69" t="s">
        <v>213</v>
      </c>
      <c r="H182" s="57">
        <f>IF(Input!D181=0, "", Input!D181)</f>
        <v>1962</v>
      </c>
      <c r="I182" s="57" t="str">
        <f>IF(Input!G181=0, "", DEC2HEX(Input!G181, 2))</f>
        <v>0F</v>
      </c>
      <c r="J182" s="57" t="str">
        <f>IF(Input!F181=0, "", DEC2HEX(Input!F181, 2))</f>
        <v>06</v>
      </c>
      <c r="K182" s="31">
        <f>IF('Pax Tick'!K180=0, "", 'Pax Tick'!K180)</f>
        <v>16</v>
      </c>
      <c r="L182" s="31" t="str">
        <f>IF(Input!N181&gt;300,"01",IF(Input!N181&gt;0,"00",IF(Input!P181&gt;80000,"01",IF(Input!P181&gt;0,"00", ""))))</f>
        <v>00</v>
      </c>
      <c r="M182" s="106" t="str">
        <f>Speed!E180</f>
        <v>78</v>
      </c>
      <c r="N182" s="31">
        <f>IF(Input!C181="C","-",IF(AND(Input!C181="P",Input!N181=0),"",IF(Input!C181="P",Input!N181,IF(Input!C181=0,""))))</f>
        <v>56</v>
      </c>
      <c r="O182" s="31">
        <f>IF(AND(Input!C181="P",Input!O181=0),"",IF(Input!C181="P",Input!O181,IF(Input!C181="C",'Pax Tick'!S180,"")))</f>
        <v>6</v>
      </c>
      <c r="P182" s="31">
        <f>MROUND(Input!T181/3, 5)</f>
        <v>380</v>
      </c>
      <c r="Q182" s="31">
        <f>MROUND(Input!T181/2, 5)</f>
        <v>565</v>
      </c>
      <c r="R182" s="31" t="str">
        <f>IF(HEX2DEC(Speed!L180)=0, "", Speed!L180)</f>
        <v/>
      </c>
      <c r="S182" s="31" t="str">
        <f>IF(HEX2DEC(Speed!S180)=0, "", Speed!S180)</f>
        <v/>
      </c>
      <c r="T182" s="31" t="str">
        <f>IF(HEX2DEC(Speed!E180)=0, "", Speed!E180)</f>
        <v>78</v>
      </c>
      <c r="U182" s="31" t="str">
        <f>IF(HEX2DEC(Speed!Z180)=0, "", Speed!Z180)</f>
        <v/>
      </c>
      <c r="V182" s="31" t="str">
        <f>IF(HEX2DEC(Speed!AG180)=0, "", Speed!AG180)</f>
        <v/>
      </c>
      <c r="W182" s="31">
        <f>IF(Running!U180=0, "",Running!U180+32768)</f>
        <v>32844</v>
      </c>
      <c r="X182" s="31">
        <f>IF(Running!K180=0, "",Running!K180+32768)</f>
        <v>32834</v>
      </c>
      <c r="Y182" s="31">
        <f>IF(Running!AB174=0, "",Running!AB174+32768)</f>
        <v>32836</v>
      </c>
      <c r="Z182" s="31">
        <f>IF(Running!AI174=0, "",Running!AI174+32768)</f>
        <v>32840</v>
      </c>
      <c r="AA182" s="31">
        <f>IF(Running!AP174=0, "",Running!AP174+32768)</f>
        <v>32803</v>
      </c>
      <c r="AB182" s="31">
        <f>IF(Running!AU174=0, "",Running!AU174+32768)</f>
        <v>32792</v>
      </c>
      <c r="AC182" s="31">
        <f>IF(Purchase!F180=0, "",Purchase!F180+32768)</f>
        <v>32786</v>
      </c>
      <c r="AD182" s="31">
        <f>IF(Running!I180=0, "",Running!I180+32768)</f>
        <v>32834</v>
      </c>
      <c r="AE182" s="106"/>
      <c r="AF182" s="53"/>
    </row>
    <row r="183" spans="1:32" x14ac:dyDescent="0.25">
      <c r="A183" s="69" t="s">
        <v>214</v>
      </c>
      <c r="H183" s="57">
        <f>IF(Input!D182=0, "", Input!D182)</f>
        <v>1966</v>
      </c>
      <c r="I183" s="57" t="str">
        <f>IF(Input!G182=0, "", DEC2HEX(Input!G182, 2))</f>
        <v>1E</v>
      </c>
      <c r="J183" s="57" t="str">
        <f>IF(Input!F182=0, "", DEC2HEX(Input!F182, 2))</f>
        <v>12</v>
      </c>
      <c r="K183" s="31">
        <f>IF('Pax Tick'!K181=0, "", 'Pax Tick'!K181)</f>
        <v>16</v>
      </c>
      <c r="L183" s="31" t="str">
        <f>IF(Input!N182&gt;300,"01",IF(Input!N182&gt;0,"00",IF(Input!P182&gt;80000,"01",IF(Input!P182&gt;0,"00", ""))))</f>
        <v>00</v>
      </c>
      <c r="M183" s="106" t="str">
        <f>Speed!E181</f>
        <v>70</v>
      </c>
      <c r="N183" s="31">
        <f>IF(Input!C182="C","-",IF(AND(Input!C182="P",Input!N182=0),"",IF(Input!C182="P",Input!N182,IF(Input!C182=0,""))))</f>
        <v>80</v>
      </c>
      <c r="O183" s="31">
        <f>IF(AND(Input!C182="P",Input!O182=0),"",IF(Input!C182="P",Input!O182,IF(Input!C182="C",'Pax Tick'!S181,"")))</f>
        <v>8</v>
      </c>
      <c r="P183" s="31">
        <f>MROUND(Input!T182/3, 5)</f>
        <v>340</v>
      </c>
      <c r="Q183" s="31">
        <f>MROUND(Input!T182/2, 5)</f>
        <v>515</v>
      </c>
      <c r="R183" s="31" t="str">
        <f>IF(HEX2DEC(Speed!L181)=0, "", Speed!L181)</f>
        <v/>
      </c>
      <c r="S183" s="31" t="str">
        <f>IF(HEX2DEC(Speed!S181)=0, "", Speed!S181)</f>
        <v/>
      </c>
      <c r="T183" s="31" t="str">
        <f>IF(HEX2DEC(Speed!E181)=0, "", Speed!E181)</f>
        <v>70</v>
      </c>
      <c r="U183" s="31" t="str">
        <f>IF(HEX2DEC(Speed!Z181)=0, "", Speed!Z181)</f>
        <v/>
      </c>
      <c r="V183" s="31" t="str">
        <f>IF(HEX2DEC(Speed!AG181)=0, "", Speed!AG181)</f>
        <v/>
      </c>
      <c r="W183" s="31">
        <f>IF(Running!U181=0, "",Running!U181+32768)</f>
        <v>32862</v>
      </c>
      <c r="X183" s="31">
        <f>IF(Running!K181=0, "",Running!K181+32768)</f>
        <v>32851</v>
      </c>
      <c r="Y183" s="31">
        <f>IF(Running!AB175=0, "",Running!AB175+32768)</f>
        <v>32853</v>
      </c>
      <c r="Z183" s="31">
        <f>IF(Running!AI175=0, "",Running!AI175+32768)</f>
        <v>32857</v>
      </c>
      <c r="AA183" s="31">
        <f>IF(Running!AP175=0, "",Running!AP175+32768)</f>
        <v>32817</v>
      </c>
      <c r="AB183" s="31">
        <f>IF(Running!AU175=0, "",Running!AU175+32768)</f>
        <v>32804</v>
      </c>
      <c r="AC183" s="31">
        <f>IF(Purchase!F181=0, "",Purchase!F181+32768)</f>
        <v>32800</v>
      </c>
      <c r="AD183" s="31">
        <f>IF(Running!I181=0, "",Running!I181+32768)</f>
        <v>32851</v>
      </c>
      <c r="AE183" s="106"/>
      <c r="AF183" s="53"/>
    </row>
    <row r="184" spans="1:32" x14ac:dyDescent="0.25">
      <c r="A184" s="69" t="s">
        <v>215</v>
      </c>
      <c r="H184" s="57">
        <f>IF(Input!D183=0, "", Input!D183)</f>
        <v>1968</v>
      </c>
      <c r="I184" s="57" t="str">
        <f>IF(Input!G183=0, "", DEC2HEX(Input!G183, 2))</f>
        <v>14</v>
      </c>
      <c r="J184" s="57" t="str">
        <f>IF(Input!F183=0, "", DEC2HEX(Input!F183, 2))</f>
        <v>10</v>
      </c>
      <c r="K184" s="31">
        <f>IF('Pax Tick'!K182=0, "", 'Pax Tick'!K182)</f>
        <v>10</v>
      </c>
      <c r="L184" s="31" t="str">
        <f>IF(Input!N183&gt;300,"01",IF(Input!N183&gt;0,"00",IF(Input!P183&gt;80000,"01",IF(Input!P183&gt;0,"00", ""))))</f>
        <v>00</v>
      </c>
      <c r="M184" s="106" t="e">
        <f>Speed!E182</f>
        <v>#NUM!</v>
      </c>
      <c r="N184" s="31">
        <f>IF(Input!C183="C","-",IF(AND(Input!C183="P",Input!N183=0),"",IF(Input!C183="P",Input!N183,IF(Input!C183=0,""))))</f>
        <v>140</v>
      </c>
      <c r="O184" s="31">
        <f>IF(AND(Input!C183="P",Input!O183=0),"",IF(Input!C183="P",Input!O183,IF(Input!C183="C",'Pax Tick'!S182,"")))</f>
        <v>14</v>
      </c>
      <c r="P184" s="31">
        <f>MROUND(Input!T183/3, 5)</f>
        <v>555</v>
      </c>
      <c r="Q184" s="31">
        <f>MROUND(Input!T183/2, 5)</f>
        <v>830</v>
      </c>
      <c r="R184" s="31" t="str">
        <f>IF(HEX2DEC(Speed!L182)=0, "", Speed!L182)</f>
        <v/>
      </c>
      <c r="S184" s="31" t="str">
        <f>IF(HEX2DEC(Speed!S182)=0, "", Speed!S182)</f>
        <v/>
      </c>
      <c r="T184" s="31" t="e">
        <f>IF(HEX2DEC(Speed!E182)=0, "", Speed!E182)</f>
        <v>#NUM!</v>
      </c>
      <c r="U184" s="31" t="str">
        <f>IF(HEX2DEC(Speed!Z182)=0, "", Speed!Z182)</f>
        <v/>
      </c>
      <c r="V184" s="31" t="str">
        <f>IF(HEX2DEC(Speed!AG182)=0, "", Speed!AG182)</f>
        <v>29</v>
      </c>
      <c r="W184" s="31">
        <f>IF(Running!U182=0, "",Running!U182+32768)</f>
        <v>33152</v>
      </c>
      <c r="X184" s="31">
        <f>IF(Running!K182=0, "",Running!K182+32768)</f>
        <v>33093</v>
      </c>
      <c r="Y184" s="31">
        <f>IF(Running!AB176=0, "",Running!AB176+32768)</f>
        <v>33105</v>
      </c>
      <c r="Z184" s="31">
        <f>IF(Running!AI176=0, "",Running!AI176+32768)</f>
        <v>33129</v>
      </c>
      <c r="AA184" s="31">
        <f>IF(Running!AP176=0, "",Running!AP176+32768)</f>
        <v>32907</v>
      </c>
      <c r="AB184" s="31">
        <f>IF(Running!AU176=0, "",Running!AU176+32768)</f>
        <v>32839</v>
      </c>
      <c r="AC184" s="31">
        <f>IF(Purchase!F182=0, "",Purchase!F182+32768)</f>
        <v>32869</v>
      </c>
      <c r="AD184" s="31">
        <f>IF(Running!I182=0, "",Running!I182+32768)</f>
        <v>33093</v>
      </c>
      <c r="AE184" s="106"/>
      <c r="AF184" s="53"/>
    </row>
    <row r="185" spans="1:32" x14ac:dyDescent="0.25">
      <c r="A185" s="69" t="s">
        <v>216</v>
      </c>
      <c r="C185" s="57" t="s">
        <v>247</v>
      </c>
      <c r="D185" s="57"/>
      <c r="E185" s="57" t="s">
        <v>247</v>
      </c>
      <c r="F185" s="57" t="s">
        <v>247</v>
      </c>
      <c r="H185" s="57">
        <f>IF(Input!D184=0, "", Input!D184)</f>
        <v>1972</v>
      </c>
      <c r="I185" s="57" t="str">
        <f>IF(Input!G184=0, "", DEC2HEX(Input!G184, 2))</f>
        <v>1E</v>
      </c>
      <c r="J185" s="57" t="str">
        <f>IF(Input!F184=0, "", DEC2HEX(Input!F184, 2))</f>
        <v>27</v>
      </c>
      <c r="K185" s="31">
        <f>IF('Pax Tick'!K183=0, "", 'Pax Tick'!K183)</f>
        <v>16</v>
      </c>
      <c r="L185" s="31" t="str">
        <f>IF(Input!N184&gt;300,"01",IF(Input!N184&gt;0,"00",IF(Input!P184&gt;80000,"01",IF(Input!P184&gt;0,"00", ""))))</f>
        <v>00</v>
      </c>
      <c r="M185" s="106" t="str">
        <f>Speed!E183</f>
        <v>76</v>
      </c>
      <c r="N185" s="31">
        <f>IF(Input!C184="C","-",IF(AND(Input!C184="P",Input!N184=0),"",IF(Input!C184="P",Input!N184,IF(Input!C184=0,""))))</f>
        <v>150</v>
      </c>
      <c r="O185" s="31">
        <f>IF(AND(Input!C184="P",Input!O184=0),"",IF(Input!C184="P",Input!O184,IF(Input!C184="C",'Pax Tick'!S183,"")))</f>
        <v>15</v>
      </c>
      <c r="P185" s="31">
        <f>MROUND(Input!T184/3, 5)</f>
        <v>735</v>
      </c>
      <c r="Q185" s="31">
        <f>MROUND(Input!T184/2, 5)</f>
        <v>1100</v>
      </c>
      <c r="R185" s="31" t="str">
        <f>IF(HEX2DEC(Speed!L183)=0, "", Speed!L183)</f>
        <v>20</v>
      </c>
      <c r="S185" s="31" t="str">
        <f>IF(HEX2DEC(Speed!S183)=0, "", Speed!S183)</f>
        <v>36</v>
      </c>
      <c r="T185" s="31" t="str">
        <f>IF(HEX2DEC(Speed!E183)=0, "", Speed!E183)</f>
        <v>76</v>
      </c>
      <c r="U185" s="31" t="str">
        <f>IF(HEX2DEC(Speed!Z183)=0, "", Speed!Z183)</f>
        <v>2D</v>
      </c>
      <c r="V185" s="31" t="str">
        <f>IF(HEX2DEC(Speed!AG183)=0, "", Speed!AG183)</f>
        <v>1C</v>
      </c>
      <c r="W185" s="31">
        <f>IF(Running!U183=0, "",Running!U183+32768)</f>
        <v>32934</v>
      </c>
      <c r="X185" s="31">
        <f>IF(Running!K183=0, "",Running!K183+32768)</f>
        <v>32916</v>
      </c>
      <c r="Y185" s="31">
        <f>IF(Running!AB177=0, "",Running!AB177+32768)</f>
        <v>32920</v>
      </c>
      <c r="Z185" s="31">
        <f>IF(Running!AI177=0, "",Running!AI177+32768)</f>
        <v>32927</v>
      </c>
      <c r="AA185" s="31">
        <f>IF(Running!AP177=0, "",Running!AP177+32768)</f>
        <v>32855</v>
      </c>
      <c r="AB185" s="31">
        <f>IF(Running!AU177=0, "",Running!AU177+32768)</f>
        <v>32833</v>
      </c>
      <c r="AC185" s="31">
        <f>IF(Purchase!F183=0, "",Purchase!F183+32768)</f>
        <v>32809</v>
      </c>
      <c r="AD185" s="31">
        <f>IF(Running!I183=0, "",Running!I183+32768)</f>
        <v>32916</v>
      </c>
      <c r="AE185" s="106"/>
      <c r="AF185" s="53"/>
    </row>
    <row r="186" spans="1:32" x14ac:dyDescent="0.25">
      <c r="A186" s="69" t="s">
        <v>217</v>
      </c>
      <c r="H186" s="57">
        <f>IF(Input!D185=0, "", Input!D185)</f>
        <v>1995</v>
      </c>
      <c r="I186" s="57" t="str">
        <f>IF(Input!G185=0, "", DEC2HEX(Input!G185, 2))</f>
        <v>19</v>
      </c>
      <c r="J186" s="57" t="str">
        <f>IF(Input!F185=0, "", DEC2HEX(Input!F185, 2))</f>
        <v>FF</v>
      </c>
      <c r="K186" s="31">
        <f>IF('Pax Tick'!K184=0, "", 'Pax Tick'!K184)</f>
        <v>28</v>
      </c>
      <c r="L186" s="31" t="str">
        <f>IF(Input!N185&gt;300,"01",IF(Input!N185&gt;0,"00",IF(Input!P185&gt;80000,"01",IF(Input!P185&gt;0,"00", ""))))</f>
        <v>00</v>
      </c>
      <c r="M186" s="106" t="str">
        <f>Speed!E184</f>
        <v>70</v>
      </c>
      <c r="N186" s="31">
        <f>IF(Input!C185="C","-",IF(AND(Input!C185="P",Input!N185=0),"",IF(Input!C185="P",Input!N185,IF(Input!C185=0,""))))</f>
        <v>172</v>
      </c>
      <c r="O186" s="31">
        <f>IF(AND(Input!C185="P",Input!O185=0),"",IF(Input!C185="P",Input!O185,IF(Input!C185="C",'Pax Tick'!S184,"")))</f>
        <v>17</v>
      </c>
      <c r="P186" s="31">
        <f>MROUND(Input!T185/3, 5)</f>
        <v>785</v>
      </c>
      <c r="Q186" s="31">
        <f>MROUND(Input!T185/2, 5)</f>
        <v>1175</v>
      </c>
      <c r="R186" s="31" t="str">
        <f>IF(HEX2DEC(Speed!L184)=0, "", Speed!L184)</f>
        <v/>
      </c>
      <c r="S186" s="31" t="e">
        <f>IF(HEX2DEC(Speed!S184)=0, "", Speed!S184)</f>
        <v>#REF!</v>
      </c>
      <c r="T186" s="31" t="str">
        <f>IF(HEX2DEC(Speed!E184)=0, "", Speed!E184)</f>
        <v>70</v>
      </c>
      <c r="U186" s="31" t="e">
        <f>IF(HEX2DEC(Speed!Z184)=0, "", Speed!Z184)</f>
        <v>#REF!</v>
      </c>
      <c r="V186" s="31" t="e">
        <f>IF(HEX2DEC(Speed!AG184)=0, "", Speed!AG184)</f>
        <v>#REF!</v>
      </c>
      <c r="W186" s="31">
        <f>IF(Running!U184=0, "",Running!U184+32768)</f>
        <v>32904</v>
      </c>
      <c r="X186" s="31">
        <f>IF(Running!K184=0, "",Running!K184+32768)</f>
        <v>32889</v>
      </c>
      <c r="Y186" s="31">
        <f>IF(Running!AB179=0, "",Running!AB179+32768)</f>
        <v>32892</v>
      </c>
      <c r="Z186" s="31">
        <f>IF(Running!AI179=0, "",Running!AI179+32768)</f>
        <v>32898</v>
      </c>
      <c r="AA186" s="31">
        <f>IF(Running!AP179=0, "",Running!AP179+32768)</f>
        <v>32841</v>
      </c>
      <c r="AB186" s="31">
        <f>IF(Running!AU179=0, "",Running!AU179+32768)</f>
        <v>32823</v>
      </c>
      <c r="AC186" s="31">
        <f>IF(Purchase!F184=0, "",Purchase!F184+32768)</f>
        <v>32802</v>
      </c>
      <c r="AD186" s="31">
        <f>IF(Running!I184=0, "",Running!I184+32768)</f>
        <v>32889</v>
      </c>
      <c r="AE186" s="106"/>
      <c r="AF186" s="53"/>
    </row>
    <row r="187" spans="1:32" x14ac:dyDescent="0.25">
      <c r="A187" s="69" t="s">
        <v>218</v>
      </c>
      <c r="H187" s="57">
        <f>IF(Input!D186=0, "", Input!D186)</f>
        <v>1995</v>
      </c>
      <c r="I187" s="57" t="str">
        <f>IF(Input!G186=0, "", DEC2HEX(Input!G186, 2))</f>
        <v>19</v>
      </c>
      <c r="J187" s="57" t="str">
        <f>IF(Input!F186=0, "", DEC2HEX(Input!F186, 2))</f>
        <v>FF</v>
      </c>
      <c r="K187" s="31">
        <f>IF('Pax Tick'!K185=0, "", 'Pax Tick'!K185)</f>
        <v>28</v>
      </c>
      <c r="L187" s="31" t="str">
        <f>IF(Input!N186&gt;300,"01",IF(Input!N186&gt;0,"00",IF(Input!P186&gt;80000,"01",IF(Input!P186&gt;0,"00", ""))))</f>
        <v>00</v>
      </c>
      <c r="M187" s="106" t="str">
        <f>Speed!E185</f>
        <v>70</v>
      </c>
      <c r="N187" s="31">
        <f>IF(Input!C186="C","-",IF(AND(Input!C186="P",Input!N186=0),"",IF(Input!C186="P",Input!N186,IF(Input!C186=0,""))))</f>
        <v>176</v>
      </c>
      <c r="O187" s="31">
        <f>IF(AND(Input!C186="P",Input!O186=0),"",IF(Input!C186="P",Input!O186,IF(Input!C186="C",'Pax Tick'!S185,"")))</f>
        <v>18</v>
      </c>
      <c r="P187" s="31">
        <f>MROUND(Input!T186/3, 5)</f>
        <v>725</v>
      </c>
      <c r="Q187" s="31">
        <f>MROUND(Input!T186/2, 5)</f>
        <v>1090</v>
      </c>
      <c r="R187" s="31" t="str">
        <f>IF(HEX2DEC(Speed!L185)=0, "", Speed!L185)</f>
        <v/>
      </c>
      <c r="S187" s="31" t="e">
        <f>IF(HEX2DEC(Speed!S185)=0, "", Speed!S185)</f>
        <v>#REF!</v>
      </c>
      <c r="T187" s="31" t="str">
        <f>IF(HEX2DEC(Speed!E185)=0, "", Speed!E185)</f>
        <v>70</v>
      </c>
      <c r="U187" s="31" t="e">
        <f>IF(HEX2DEC(Speed!Z185)=0, "", Speed!Z185)</f>
        <v>#REF!</v>
      </c>
      <c r="V187" s="31" t="e">
        <f>IF(HEX2DEC(Speed!AG185)=0, "", Speed!AG185)</f>
        <v>#REF!</v>
      </c>
      <c r="W187" s="31">
        <f>IF(Running!U185=0, "",Running!U185+32768)</f>
        <v>32919</v>
      </c>
      <c r="X187" s="31">
        <f>IF(Running!K185=0, "",Running!K185+32768)</f>
        <v>32902</v>
      </c>
      <c r="Y187" s="31">
        <f>IF(Running!AB180=0, "",Running!AB180+32768)</f>
        <v>32905</v>
      </c>
      <c r="Z187" s="31">
        <f>IF(Running!AI180=0, "",Running!AI180+32768)</f>
        <v>32912</v>
      </c>
      <c r="AA187" s="31">
        <f>IF(Running!AP180=0, "",Running!AP180+32768)</f>
        <v>32846</v>
      </c>
      <c r="AB187" s="31">
        <f>IF(Running!AU180=0, "",Running!AU180+32768)</f>
        <v>32824</v>
      </c>
      <c r="AC187" s="31">
        <f>IF(Purchase!F185=0, "",Purchase!F185+32768)</f>
        <v>32802</v>
      </c>
      <c r="AD187" s="31">
        <f>IF(Running!I185=0, "",Running!I185+32768)</f>
        <v>32902</v>
      </c>
      <c r="AE187" s="106"/>
      <c r="AF187" s="53"/>
    </row>
  </sheetData>
  <mergeCells count="13">
    <mergeCell ref="AD2:AD3"/>
    <mergeCell ref="R1:AA1"/>
    <mergeCell ref="AC2:AC3"/>
    <mergeCell ref="C1:C4"/>
    <mergeCell ref="E1:E4"/>
    <mergeCell ref="W2:AA2"/>
    <mergeCell ref="R2:V2"/>
    <mergeCell ref="F1:F4"/>
    <mergeCell ref="G1:G4"/>
    <mergeCell ref="I2:I3"/>
    <mergeCell ref="J2:J3"/>
    <mergeCell ref="H1:P1"/>
    <mergeCell ref="D1:D4"/>
  </mergeCells>
  <conditionalFormatting sqref="AC5:AE5 R5 AC148:AD148 AC151:AD158 AC6:AD145">
    <cfRule type="expression" dxfId="137" priority="100">
      <formula>AND(T5="√",U5="√",V5="√",W5="√")</formula>
    </cfRule>
  </conditionalFormatting>
  <conditionalFormatting sqref="C5:D7">
    <cfRule type="expression" dxfId="136" priority="105">
      <formula>AND(F5="√",G5="√",K5="√",L5="√")</formula>
    </cfRule>
  </conditionalFormatting>
  <conditionalFormatting sqref="B5">
    <cfRule type="expression" dxfId="135" priority="106">
      <formula>AND(E5="√",F5="√",G5="√",K5="√")</formula>
    </cfRule>
  </conditionalFormatting>
  <conditionalFormatting sqref="K5">
    <cfRule type="expression" dxfId="134" priority="108">
      <formula>AND(#REF!="√",M5="√",N5="√",O5="√")</formula>
    </cfRule>
  </conditionalFormatting>
  <conditionalFormatting sqref="J148 J164:J187 J151:J158 J5:J145">
    <cfRule type="expression" dxfId="133" priority="111">
      <formula>AND(#REF!="√",M5="√",N5="√",O5="√")</formula>
    </cfRule>
  </conditionalFormatting>
  <conditionalFormatting sqref="E5">
    <cfRule type="expression" dxfId="132" priority="112">
      <formula>AND(G5="√",K5="√",L5="√",#REF!="√")</formula>
    </cfRule>
  </conditionalFormatting>
  <conditionalFormatting sqref="F5">
    <cfRule type="expression" dxfId="131" priority="113">
      <formula>AND(K5="√",L5="√",#REF!="√",M5="√")</formula>
    </cfRule>
  </conditionalFormatting>
  <conditionalFormatting sqref="I182:I187 I148 I164:I178 I151:I158 I6:I145">
    <cfRule type="expression" dxfId="130" priority="114">
      <formula>AND(M6="√",N6="√",O6="√",Q6="√")</formula>
    </cfRule>
  </conditionalFormatting>
  <conditionalFormatting sqref="H148 H164:H187 H151:H158 H5:H145">
    <cfRule type="expression" dxfId="129" priority="115">
      <formula>AND(#REF!="√",M5="√",N5="√",O5="√")</formula>
    </cfRule>
  </conditionalFormatting>
  <conditionalFormatting sqref="G5">
    <cfRule type="expression" dxfId="128" priority="116">
      <formula>AND(L5="√",#REF!="√",M5="√",N5="√")</formula>
    </cfRule>
  </conditionalFormatting>
  <conditionalFormatting sqref="O5:P5 P148 AA148:AC148 P164:P187 AA151:AC158 P151:P158 AA5:AC145 P6:P145 Q5:Q129">
    <cfRule type="expression" dxfId="127" priority="119">
      <formula>AND(R5="√",S5="√",T5="√",U5="√")</formula>
    </cfRule>
  </conditionalFormatting>
  <conditionalFormatting sqref="T5">
    <cfRule type="expression" dxfId="126" priority="128">
      <formula>AND(V5="√",W5="√",#REF!="√",X5="√")</formula>
    </cfRule>
  </conditionalFormatting>
  <conditionalFormatting sqref="S5">
    <cfRule type="expression" dxfId="125" priority="129">
      <formula>AND(U5="√",V5="√",W5="√",#REF!="√")</formula>
    </cfRule>
  </conditionalFormatting>
  <conditionalFormatting sqref="V5">
    <cfRule type="expression" dxfId="124" priority="132">
      <formula>AND(#REF!="√",X5="√",#REF!="√",Y5="√")</formula>
    </cfRule>
  </conditionalFormatting>
  <conditionalFormatting sqref="U5">
    <cfRule type="expression" dxfId="123" priority="134">
      <formula>AND(W5="√",#REF!="√",X5="√",#REF!="√")</formula>
    </cfRule>
  </conditionalFormatting>
  <conditionalFormatting sqref="W148:Y148 W164:Y187 W151:Y158 W5:Y145">
    <cfRule type="expression" dxfId="122" priority="137">
      <formula>AND(X5="√",#REF!="√",Y5="√",#REF!="√")</formula>
    </cfRule>
  </conditionalFormatting>
  <conditionalFormatting sqref="Z148 Z164:Z187 Z151:Z158 Z5:Z145">
    <cfRule type="expression" dxfId="121" priority="140">
      <formula>AND(AA5="√",#REF!="√",AD5="√",AE5="√")</formula>
    </cfRule>
  </conditionalFormatting>
  <conditionalFormatting sqref="C6:D7">
    <cfRule type="expression" dxfId="120" priority="98">
      <formula>AND(F6="√",G6="√",K6="√",L6="√")</formula>
    </cfRule>
  </conditionalFormatting>
  <conditionalFormatting sqref="E6:F7">
    <cfRule type="expression" dxfId="119" priority="97">
      <formula>AND(G6="√",H6="√",L6="√",M6="√")</formula>
    </cfRule>
  </conditionalFormatting>
  <conditionalFormatting sqref="E8:E9">
    <cfRule type="expression" dxfId="118" priority="95">
      <formula>AND(G8="√",H8="√",L8="√",M8="√")</formula>
    </cfRule>
  </conditionalFormatting>
  <conditionalFormatting sqref="E8:F9">
    <cfRule type="expression" dxfId="117" priority="94">
      <formula>AND(G8="√",H8="√",L8="√",M8="√")</formula>
    </cfRule>
  </conditionalFormatting>
  <conditionalFormatting sqref="E10 E8:F9">
    <cfRule type="expression" dxfId="116" priority="93">
      <formula>AND(G8="√",H8="√",L8="√",M8="√")</formula>
    </cfRule>
  </conditionalFormatting>
  <conditionalFormatting sqref="E8:F10">
    <cfRule type="expression" dxfId="115" priority="92">
      <formula>AND(G8="√",H8="√",L8="√",M8="√")</formula>
    </cfRule>
  </conditionalFormatting>
  <conditionalFormatting sqref="L5">
    <cfRule type="expression" dxfId="114" priority="142">
      <formula>AND(M5="√",N5="√",O5="√",#REF!="√")</formula>
    </cfRule>
  </conditionalFormatting>
  <conditionalFormatting sqref="I5">
    <cfRule type="expression" dxfId="113" priority="145">
      <formula>AND(M5="√",N5="√",O5="√",#REF!="√")</formula>
    </cfRule>
  </conditionalFormatting>
  <conditionalFormatting sqref="N5">
    <cfRule type="expression" dxfId="112" priority="147">
      <formula>AND(#REF!="√",R5="√",S5="√",T5="√")</formula>
    </cfRule>
  </conditionalFormatting>
  <conditionalFormatting sqref="M5">
    <cfRule type="expression" dxfId="111" priority="148">
      <formula>AND(O5="√",#REF!="√",R5="√",S5="√")</formula>
    </cfRule>
  </conditionalFormatting>
  <conditionalFormatting sqref="A151:A158 A164:A179 A5:A144">
    <cfRule type="expression" dxfId="110" priority="168">
      <formula>AND(C5="√",E5="√",F5="√",G5="√")</formula>
    </cfRule>
  </conditionalFormatting>
  <conditionalFormatting sqref="AC146:AD146">
    <cfRule type="expression" dxfId="109" priority="85">
      <formula>AND(AE146="√",AF146="√",AG146="√",AH146="√")</formula>
    </cfRule>
  </conditionalFormatting>
  <conditionalFormatting sqref="J146">
    <cfRule type="expression" dxfId="108" priority="86">
      <formula>AND(#REF!="√",M146="√",N146="√",O146="√")</formula>
    </cfRule>
  </conditionalFormatting>
  <conditionalFormatting sqref="I146">
    <cfRule type="expression" dxfId="107" priority="87">
      <formula>AND(M146="√",N146="√",O146="√",Q146="√")</formula>
    </cfRule>
  </conditionalFormatting>
  <conditionalFormatting sqref="H146">
    <cfRule type="expression" dxfId="106" priority="88">
      <formula>AND(#REF!="√",M146="√",N146="√",O146="√")</formula>
    </cfRule>
  </conditionalFormatting>
  <conditionalFormatting sqref="AA146:AC146 P146">
    <cfRule type="expression" dxfId="105" priority="89">
      <formula>AND(S146="√",T146="√",U146="√",V146="√")</formula>
    </cfRule>
  </conditionalFormatting>
  <conditionalFormatting sqref="W146:Y146">
    <cfRule type="expression" dxfId="104" priority="90">
      <formula>AND(X146="√",#REF!="√",Y146="√",#REF!="√")</formula>
    </cfRule>
  </conditionalFormatting>
  <conditionalFormatting sqref="Z146">
    <cfRule type="expression" dxfId="103" priority="91">
      <formula>AND(AA146="√",#REF!="√",AD146="√",AE146="√")</formula>
    </cfRule>
  </conditionalFormatting>
  <conditionalFormatting sqref="AC147:AD147">
    <cfRule type="expression" dxfId="102" priority="78">
      <formula>AND(AE147="√",AF147="√",AG147="√",AH147="√")</formula>
    </cfRule>
  </conditionalFormatting>
  <conditionalFormatting sqref="J147">
    <cfRule type="expression" dxfId="101" priority="79">
      <formula>AND(#REF!="√",M147="√",N147="√",O147="√")</formula>
    </cfRule>
  </conditionalFormatting>
  <conditionalFormatting sqref="I147">
    <cfRule type="expression" dxfId="100" priority="80">
      <formula>AND(M147="√",N147="√",O147="√",Q147="√")</formula>
    </cfRule>
  </conditionalFormatting>
  <conditionalFormatting sqref="H147">
    <cfRule type="expression" dxfId="99" priority="81">
      <formula>AND(#REF!="√",M147="√",N147="√",O147="√")</formula>
    </cfRule>
  </conditionalFormatting>
  <conditionalFormatting sqref="AA147:AC147 P147">
    <cfRule type="expression" dxfId="98" priority="82">
      <formula>AND(S147="√",T147="√",U147="√",V147="√")</formula>
    </cfRule>
  </conditionalFormatting>
  <conditionalFormatting sqref="W147:Y147">
    <cfRule type="expression" dxfId="97" priority="83">
      <formula>AND(X147="√",#REF!="√",Y147="√",#REF!="√")</formula>
    </cfRule>
  </conditionalFormatting>
  <conditionalFormatting sqref="Z147">
    <cfRule type="expression" dxfId="96" priority="84">
      <formula>AND(AA147="√",#REF!="√",AD147="√",AE147="√")</formula>
    </cfRule>
  </conditionalFormatting>
  <conditionalFormatting sqref="AC149:AD149">
    <cfRule type="expression" dxfId="95" priority="71">
      <formula>AND(AE149="√",AF149="√",AG149="√",AH149="√")</formula>
    </cfRule>
  </conditionalFormatting>
  <conditionalFormatting sqref="J149">
    <cfRule type="expression" dxfId="94" priority="72">
      <formula>AND(#REF!="√",M149="√",N149="√",O149="√")</formula>
    </cfRule>
  </conditionalFormatting>
  <conditionalFormatting sqref="I149">
    <cfRule type="expression" dxfId="93" priority="73">
      <formula>AND(M149="√",N149="√",O149="√",Q149="√")</formula>
    </cfRule>
  </conditionalFormatting>
  <conditionalFormatting sqref="H149">
    <cfRule type="expression" dxfId="92" priority="74">
      <formula>AND(#REF!="√",M149="√",N149="√",O149="√")</formula>
    </cfRule>
  </conditionalFormatting>
  <conditionalFormatting sqref="AA149:AC149 P149">
    <cfRule type="expression" dxfId="91" priority="75">
      <formula>AND(S149="√",T149="√",U149="√",V149="√")</formula>
    </cfRule>
  </conditionalFormatting>
  <conditionalFormatting sqref="W149:Y149">
    <cfRule type="expression" dxfId="90" priority="76">
      <formula>AND(X149="√",#REF!="√",Y149="√",#REF!="√")</formula>
    </cfRule>
  </conditionalFormatting>
  <conditionalFormatting sqref="Z149">
    <cfRule type="expression" dxfId="89" priority="77">
      <formula>AND(AA149="√",#REF!="√",AD149="√",AE149="√")</formula>
    </cfRule>
  </conditionalFormatting>
  <conditionalFormatting sqref="AC150:AD150">
    <cfRule type="expression" dxfId="88" priority="64">
      <formula>AND(AE150="√",AF150="√",AG150="√",AH150="√")</formula>
    </cfRule>
  </conditionalFormatting>
  <conditionalFormatting sqref="J150">
    <cfRule type="expression" dxfId="87" priority="65">
      <formula>AND(#REF!="√",M150="√",N150="√",O150="√")</formula>
    </cfRule>
  </conditionalFormatting>
  <conditionalFormatting sqref="I150">
    <cfRule type="expression" dxfId="86" priority="66">
      <formula>AND(M150="√",N150="√",O150="√",Q150="√")</formula>
    </cfRule>
  </conditionalFormatting>
  <conditionalFormatting sqref="H150">
    <cfRule type="expression" dxfId="85" priority="67">
      <formula>AND(#REF!="√",M150="√",N150="√",O150="√")</formula>
    </cfRule>
  </conditionalFormatting>
  <conditionalFormatting sqref="AA150:AC150 P150">
    <cfRule type="expression" dxfId="84" priority="68">
      <formula>AND(S150="√",T150="√",U150="√",V150="√")</formula>
    </cfRule>
  </conditionalFormatting>
  <conditionalFormatting sqref="W150:Y150">
    <cfRule type="expression" dxfId="83" priority="69">
      <formula>AND(X150="√",#REF!="√",Y150="√",#REF!="√")</formula>
    </cfRule>
  </conditionalFormatting>
  <conditionalFormatting sqref="Z150">
    <cfRule type="expression" dxfId="82" priority="70">
      <formula>AND(AA150="√",#REF!="√",AD150="√",AE150="√")</formula>
    </cfRule>
  </conditionalFormatting>
  <conditionalFormatting sqref="AD164:AD180">
    <cfRule type="expression" dxfId="81" priority="170">
      <formula>AND(AF159="√",AG159="√",AH159="√",AI159="√")</formula>
    </cfRule>
  </conditionalFormatting>
  <conditionalFormatting sqref="AC164:AC180">
    <cfRule type="expression" dxfId="80" priority="172">
      <formula>AND(AE164="√",AF159="√",AG159="√",AH159="√")</formula>
    </cfRule>
  </conditionalFormatting>
  <conditionalFormatting sqref="AC164:AC180">
    <cfRule type="expression" dxfId="79" priority="184">
      <formula>AND(AF159="√",AG159="√",AH159="√",AI159="√")</formula>
    </cfRule>
  </conditionalFormatting>
  <conditionalFormatting sqref="AB164:AB180">
    <cfRule type="expression" dxfId="78" priority="186">
      <formula>AND(AE164="√",AF159="√",AG159="√",AH159="√")</formula>
    </cfRule>
  </conditionalFormatting>
  <conditionalFormatting sqref="AA164:AA180">
    <cfRule type="expression" dxfId="77" priority="188">
      <formula>AND(AD164="√",AE164="√",AF159="√",AG159="√")</formula>
    </cfRule>
  </conditionalFormatting>
  <conditionalFormatting sqref="I159">
    <cfRule type="expression" dxfId="76" priority="63">
      <formula>AND(M159="√",N159="√",O159="√",Q159="√")</formula>
    </cfRule>
  </conditionalFormatting>
  <conditionalFormatting sqref="I160">
    <cfRule type="expression" dxfId="75" priority="62">
      <formula>AND(M160="√",N160="√",O160="√",Q160="√")</formula>
    </cfRule>
  </conditionalFormatting>
  <conditionalFormatting sqref="I161">
    <cfRule type="expression" dxfId="74" priority="61">
      <formula>AND(M161="√",N161="√",O161="√",Q161="√")</formula>
    </cfRule>
  </conditionalFormatting>
  <conditionalFormatting sqref="I162">
    <cfRule type="expression" dxfId="73" priority="60">
      <formula>AND(M162="√",N162="√",O162="√",Q162="√")</formula>
    </cfRule>
  </conditionalFormatting>
  <conditionalFormatting sqref="I163">
    <cfRule type="expression" dxfId="72" priority="59">
      <formula>AND(M163="√",N163="√",O163="√",Q163="√")</formula>
    </cfRule>
  </conditionalFormatting>
  <conditionalFormatting sqref="J159">
    <cfRule type="expression" dxfId="71" priority="58">
      <formula>AND(#REF!="√",M159="√",N159="√",O159="√")</formula>
    </cfRule>
  </conditionalFormatting>
  <conditionalFormatting sqref="J160">
    <cfRule type="expression" dxfId="70" priority="57">
      <formula>AND(#REF!="√",M160="√",N160="√",O160="√")</formula>
    </cfRule>
  </conditionalFormatting>
  <conditionalFormatting sqref="J161">
    <cfRule type="expression" dxfId="69" priority="56">
      <formula>AND(#REF!="√",M161="√",N161="√",O161="√")</formula>
    </cfRule>
  </conditionalFormatting>
  <conditionalFormatting sqref="J162">
    <cfRule type="expression" dxfId="68" priority="55">
      <formula>AND(#REF!="√",M162="√",N162="√",O162="√")</formula>
    </cfRule>
  </conditionalFormatting>
  <conditionalFormatting sqref="J163">
    <cfRule type="expression" dxfId="67" priority="54">
      <formula>AND(#REF!="√",M163="√",N163="√",O163="√")</formula>
    </cfRule>
  </conditionalFormatting>
  <conditionalFormatting sqref="P159">
    <cfRule type="expression" dxfId="66" priority="53">
      <formula>AND(S159="√",T159="√",U159="√",V159="√")</formula>
    </cfRule>
  </conditionalFormatting>
  <conditionalFormatting sqref="P160">
    <cfRule type="expression" dxfId="65" priority="52">
      <formula>AND(S160="√",T160="√",U160="√",V160="√")</formula>
    </cfRule>
  </conditionalFormatting>
  <conditionalFormatting sqref="P161">
    <cfRule type="expression" dxfId="64" priority="51">
      <formula>AND(S161="√",T161="√",U161="√",V161="√")</formula>
    </cfRule>
  </conditionalFormatting>
  <conditionalFormatting sqref="P162">
    <cfRule type="expression" dxfId="63" priority="50">
      <formula>AND(S162="√",T162="√",U162="√",V162="√")</formula>
    </cfRule>
  </conditionalFormatting>
  <conditionalFormatting sqref="P163">
    <cfRule type="expression" dxfId="62" priority="49">
      <formula>AND(S163="√",T163="√",U163="√",V163="√")</formula>
    </cfRule>
  </conditionalFormatting>
  <conditionalFormatting sqref="W159">
    <cfRule type="expression" dxfId="61" priority="48">
      <formula>AND(X159="√",#REF!="√",Y159="√",#REF!="√")</formula>
    </cfRule>
  </conditionalFormatting>
  <conditionalFormatting sqref="W160">
    <cfRule type="expression" dxfId="60" priority="47">
      <formula>AND(X160="√",#REF!="√",Y160="√",#REF!="√")</formula>
    </cfRule>
  </conditionalFormatting>
  <conditionalFormatting sqref="W161">
    <cfRule type="expression" dxfId="59" priority="46">
      <formula>AND(X161="√",#REF!="√",Y161="√",#REF!="√")</formula>
    </cfRule>
  </conditionalFormatting>
  <conditionalFormatting sqref="W162">
    <cfRule type="expression" dxfId="58" priority="45">
      <formula>AND(X162="√",#REF!="√",Y162="√",#REF!="√")</formula>
    </cfRule>
  </conditionalFormatting>
  <conditionalFormatting sqref="W163">
    <cfRule type="expression" dxfId="57" priority="44">
      <formula>AND(X163="√",#REF!="√",Y163="√",#REF!="√")</formula>
    </cfRule>
  </conditionalFormatting>
  <conditionalFormatting sqref="X159">
    <cfRule type="expression" dxfId="56" priority="43">
      <formula>AND(Y159="√",#REF!="√",Z159="√",#REF!="√")</formula>
    </cfRule>
  </conditionalFormatting>
  <conditionalFormatting sqref="X160">
    <cfRule type="expression" dxfId="55" priority="42">
      <formula>AND(Y160="√",#REF!="√",Z160="√",#REF!="√")</formula>
    </cfRule>
  </conditionalFormatting>
  <conditionalFormatting sqref="X161">
    <cfRule type="expression" dxfId="54" priority="41">
      <formula>AND(Y161="√",#REF!="√",Z161="√",#REF!="√")</formula>
    </cfRule>
  </conditionalFormatting>
  <conditionalFormatting sqref="X162">
    <cfRule type="expression" dxfId="53" priority="40">
      <formula>AND(Y162="√",#REF!="√",Z162="√",#REF!="√")</formula>
    </cfRule>
  </conditionalFormatting>
  <conditionalFormatting sqref="X163">
    <cfRule type="expression" dxfId="52" priority="39">
      <formula>AND(Y163="√",#REF!="√",Z163="√",#REF!="√")</formula>
    </cfRule>
  </conditionalFormatting>
  <conditionalFormatting sqref="Y159">
    <cfRule type="expression" dxfId="51" priority="38">
      <formula>AND(Z159="√",#REF!="√",AA159="√",#REF!="√")</formula>
    </cfRule>
  </conditionalFormatting>
  <conditionalFormatting sqref="Y160">
    <cfRule type="expression" dxfId="50" priority="37">
      <formula>AND(Z160="√",#REF!="√",AA160="√",#REF!="√")</formula>
    </cfRule>
  </conditionalFormatting>
  <conditionalFormatting sqref="Y161">
    <cfRule type="expression" dxfId="49" priority="36">
      <formula>AND(Z161="√",#REF!="√",AA161="√",#REF!="√")</formula>
    </cfRule>
  </conditionalFormatting>
  <conditionalFormatting sqref="Y162">
    <cfRule type="expression" dxfId="48" priority="35">
      <formula>AND(Z162="√",#REF!="√",AA162="√",#REF!="√")</formula>
    </cfRule>
  </conditionalFormatting>
  <conditionalFormatting sqref="Y163">
    <cfRule type="expression" dxfId="47" priority="34">
      <formula>AND(Z163="√",#REF!="√",AA163="√",#REF!="√")</formula>
    </cfRule>
  </conditionalFormatting>
  <conditionalFormatting sqref="Z159">
    <cfRule type="expression" dxfId="46" priority="33">
      <formula>AND(AA159="√",#REF!="√",AD159="√",AE159="√")</formula>
    </cfRule>
  </conditionalFormatting>
  <conditionalFormatting sqref="Z160">
    <cfRule type="expression" dxfId="45" priority="32">
      <formula>AND(AA160="√",#REF!="√",AD160="√",AE160="√")</formula>
    </cfRule>
  </conditionalFormatting>
  <conditionalFormatting sqref="Z161">
    <cfRule type="expression" dxfId="44" priority="31">
      <formula>AND(AA161="√",#REF!="√",AD161="√",AE161="√")</formula>
    </cfRule>
  </conditionalFormatting>
  <conditionalFormatting sqref="Z162">
    <cfRule type="expression" dxfId="43" priority="30">
      <formula>AND(AA162="√",#REF!="√",AD162="√",AE162="√")</formula>
    </cfRule>
  </conditionalFormatting>
  <conditionalFormatting sqref="Z163">
    <cfRule type="expression" dxfId="42" priority="29">
      <formula>AND(AA163="√",#REF!="√",AD163="√",AE163="√")</formula>
    </cfRule>
  </conditionalFormatting>
  <conditionalFormatting sqref="AA159">
    <cfRule type="expression" dxfId="41" priority="28">
      <formula>AND(AD159="√",AE159="√",AF159="√",AG159="√")</formula>
    </cfRule>
  </conditionalFormatting>
  <conditionalFormatting sqref="AA160">
    <cfRule type="expression" dxfId="40" priority="27">
      <formula>AND(AD160="√",AE160="√",AF160="√",AG160="√")</formula>
    </cfRule>
  </conditionalFormatting>
  <conditionalFormatting sqref="AA161">
    <cfRule type="expression" dxfId="39" priority="26">
      <formula>AND(AD161="√",AE161="√",AF161="√",AG161="√")</formula>
    </cfRule>
  </conditionalFormatting>
  <conditionalFormatting sqref="AA162">
    <cfRule type="expression" dxfId="38" priority="25">
      <formula>AND(AD162="√",AE162="√",AF162="√",AG162="√")</formula>
    </cfRule>
  </conditionalFormatting>
  <conditionalFormatting sqref="AA163">
    <cfRule type="expression" dxfId="37" priority="24">
      <formula>AND(AD163="√",AE163="√",AF163="√",AG163="√")</formula>
    </cfRule>
  </conditionalFormatting>
  <conditionalFormatting sqref="AB159">
    <cfRule type="expression" dxfId="36" priority="22">
      <formula>AND(AE159="√",AF159="√",AG159="√",AH159="√")</formula>
    </cfRule>
  </conditionalFormatting>
  <conditionalFormatting sqref="AB160">
    <cfRule type="expression" dxfId="35" priority="21">
      <formula>AND(AE160="√",AF160="√",AG160="√",AH160="√")</formula>
    </cfRule>
  </conditionalFormatting>
  <conditionalFormatting sqref="AB161">
    <cfRule type="expression" dxfId="34" priority="20">
      <formula>AND(AE161="√",AF161="√",AG161="√",AH161="√")</formula>
    </cfRule>
  </conditionalFormatting>
  <conditionalFormatting sqref="AB162">
    <cfRule type="expression" dxfId="33" priority="19">
      <formula>AND(AE162="√",AF162="√",AG162="√",AH162="√")</formula>
    </cfRule>
  </conditionalFormatting>
  <conditionalFormatting sqref="AB163">
    <cfRule type="expression" dxfId="32" priority="18">
      <formula>AND(AE163="√",AF163="√",AG163="√",AH163="√")</formula>
    </cfRule>
  </conditionalFormatting>
  <conditionalFormatting sqref="AC159">
    <cfRule type="expression" dxfId="31" priority="16">
      <formula>AND(AE159="√",AF159="√",AG159="√",AH159="√")</formula>
    </cfRule>
  </conditionalFormatting>
  <conditionalFormatting sqref="AC159">
    <cfRule type="expression" dxfId="30" priority="17">
      <formula>AND(AF159="√",AG159="√",AH159="√",AI159="√")</formula>
    </cfRule>
  </conditionalFormatting>
  <conditionalFormatting sqref="AC160">
    <cfRule type="expression" dxfId="29" priority="14">
      <formula>AND(AE160="√",AF160="√",AG160="√",AH160="√")</formula>
    </cfRule>
  </conditionalFormatting>
  <conditionalFormatting sqref="AC160">
    <cfRule type="expression" dxfId="28" priority="15">
      <formula>AND(AF160="√",AG160="√",AH160="√",AI160="√")</formula>
    </cfRule>
  </conditionalFormatting>
  <conditionalFormatting sqref="AC161">
    <cfRule type="expression" dxfId="27" priority="12">
      <formula>AND(AE161="√",AF161="√",AG161="√",AH161="√")</formula>
    </cfRule>
  </conditionalFormatting>
  <conditionalFormatting sqref="AC161">
    <cfRule type="expression" dxfId="26" priority="13">
      <formula>AND(AF161="√",AG161="√",AH161="√",AI161="√")</formula>
    </cfRule>
  </conditionalFormatting>
  <conditionalFormatting sqref="AC162">
    <cfRule type="expression" dxfId="25" priority="10">
      <formula>AND(AE162="√",AF162="√",AG162="√",AH162="√")</formula>
    </cfRule>
  </conditionalFormatting>
  <conditionalFormatting sqref="AC162">
    <cfRule type="expression" dxfId="24" priority="11">
      <formula>AND(AF162="√",AG162="√",AH162="√",AI162="√")</formula>
    </cfRule>
  </conditionalFormatting>
  <conditionalFormatting sqref="AC163">
    <cfRule type="expression" dxfId="23" priority="8">
      <formula>AND(AE163="√",AF163="√",AG163="√",AH163="√")</formula>
    </cfRule>
  </conditionalFormatting>
  <conditionalFormatting sqref="AC163">
    <cfRule type="expression" dxfId="22" priority="9">
      <formula>AND(AF163="√",AG163="√",AH163="√",AI163="√")</formula>
    </cfRule>
  </conditionalFormatting>
  <conditionalFormatting sqref="AD159">
    <cfRule type="expression" dxfId="21" priority="7">
      <formula>AND(AF159="√",AG159="√",AH159="√",AI159="√")</formula>
    </cfRule>
  </conditionalFormatting>
  <conditionalFormatting sqref="AD160">
    <cfRule type="expression" dxfId="20" priority="6">
      <formula>AND(AF160="√",AG160="√",AH160="√",AI160="√")</formula>
    </cfRule>
  </conditionalFormatting>
  <conditionalFormatting sqref="AD161">
    <cfRule type="expression" dxfId="19" priority="5">
      <formula>AND(AF161="√",AG161="√",AH161="√",AI161="√")</formula>
    </cfRule>
  </conditionalFormatting>
  <conditionalFormatting sqref="AD162">
    <cfRule type="expression" dxfId="18" priority="4">
      <formula>AND(AF162="√",AG162="√",AH162="√",AI162="√")</formula>
    </cfRule>
  </conditionalFormatting>
  <conditionalFormatting sqref="AD163">
    <cfRule type="expression" dxfId="17" priority="3">
      <formula>AND(AF163="√",AG163="√",AH163="√",AI163="√")</formula>
    </cfRule>
  </conditionalFormatting>
  <conditionalFormatting sqref="AD181:AD187">
    <cfRule type="expression" dxfId="16" priority="216">
      <formula>AND(AF175="√",AG175="√",AH175="√",AI175="√")</formula>
    </cfRule>
  </conditionalFormatting>
  <conditionalFormatting sqref="AC181:AC187">
    <cfRule type="expression" dxfId="15" priority="219">
      <formula>AND(AE181="√",AF175="√",AG175="√",AH175="√")</formula>
    </cfRule>
  </conditionalFormatting>
  <conditionalFormatting sqref="AC181:AC187">
    <cfRule type="expression" dxfId="14" priority="222">
      <formula>AND(AF175="√",AG175="√",AH175="√",AI175="√")</formula>
    </cfRule>
  </conditionalFormatting>
  <conditionalFormatting sqref="AB181:AB187">
    <cfRule type="expression" dxfId="13" priority="225">
      <formula>AND(AE181="√",AF175="√",AG175="√",AH175="√")</formula>
    </cfRule>
  </conditionalFormatting>
  <conditionalFormatting sqref="AA181:AA187">
    <cfRule type="expression" dxfId="12" priority="228">
      <formula>AND(AD181="√",AE181="√",AF175="√",AG175="√")</formula>
    </cfRule>
  </conditionalFormatting>
  <conditionalFormatting sqref="I179:I180">
    <cfRule type="expression" dxfId="11" priority="232">
      <formula>AND(M179="√",N179="√",O179="√",Q179="√")</formula>
    </cfRule>
  </conditionalFormatting>
  <conditionalFormatting sqref="Q130:Q187">
    <cfRule type="expression" dxfId="10" priority="2">
      <formula>AND(T130="√",U130="√",V130="√",W130="√")</formula>
    </cfRule>
  </conditionalFormatting>
  <conditionalFormatting sqref="I181">
    <cfRule type="expression" dxfId="9" priority="251">
      <formula>AND(M181="√",N181="√",O181="√",Q5="√")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urchase"/>
  <dimension ref="A1:Y185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ColWidth="8.85546875" defaultRowHeight="15" x14ac:dyDescent="0.25"/>
  <cols>
    <col min="1" max="1" width="15.42578125" style="47" bestFit="1" customWidth="1"/>
    <col min="2" max="2" width="13.42578125" style="80" customWidth="1"/>
    <col min="3" max="3" width="13.7109375" style="3" customWidth="1"/>
    <col min="4" max="4" width="12.140625" style="3" customWidth="1"/>
    <col min="5" max="6" width="8.85546875" style="3"/>
    <col min="7" max="7" width="9.7109375" style="4" customWidth="1"/>
    <col min="9" max="9" width="8.42578125" style="7" customWidth="1"/>
    <col min="10" max="10" width="7.85546875" style="7" customWidth="1"/>
    <col min="14" max="14" width="11.28515625" customWidth="1"/>
    <col min="15" max="15" width="13.7109375" customWidth="1"/>
    <col min="16" max="16" width="13.42578125" customWidth="1"/>
    <col min="24" max="24" width="9.7109375" customWidth="1"/>
  </cols>
  <sheetData>
    <row r="1" spans="1:25" x14ac:dyDescent="0.25">
      <c r="A1" s="81"/>
      <c r="B1" s="172" t="s">
        <v>248</v>
      </c>
      <c r="C1" s="172"/>
      <c r="I1" s="173" t="s">
        <v>249</v>
      </c>
      <c r="J1" s="173"/>
    </row>
    <row r="2" spans="1:25" s="17" customFormat="1" ht="30" customHeight="1" thickBot="1" x14ac:dyDescent="0.3">
      <c r="A2" s="48" t="s">
        <v>1</v>
      </c>
      <c r="B2" s="44" t="s">
        <v>250</v>
      </c>
      <c r="C2" s="25" t="s">
        <v>251</v>
      </c>
      <c r="D2" s="26" t="s">
        <v>252</v>
      </c>
      <c r="E2" s="25" t="s">
        <v>253</v>
      </c>
      <c r="F2" s="25" t="s">
        <v>254</v>
      </c>
      <c r="G2" s="29" t="s">
        <v>255</v>
      </c>
      <c r="I2" s="30" t="s">
        <v>256</v>
      </c>
      <c r="J2" s="30" t="s">
        <v>257</v>
      </c>
      <c r="O2" s="17" t="s">
        <v>258</v>
      </c>
      <c r="P2" s="17" t="s">
        <v>259</v>
      </c>
    </row>
    <row r="3" spans="1:25" x14ac:dyDescent="0.25">
      <c r="A3" s="49" t="s">
        <v>28</v>
      </c>
      <c r="B3" s="80">
        <f>Input!H4</f>
        <v>12</v>
      </c>
      <c r="C3" s="3">
        <f t="shared" ref="C3:C74" si="0">(B3/2)</f>
        <v>6</v>
      </c>
      <c r="D3" s="3">
        <f t="shared" ref="D3:D18" si="1">(C3/50)</f>
        <v>0.12</v>
      </c>
      <c r="E3" s="3">
        <f>(D3*1000000/2734/4)</f>
        <v>10.972933430870519</v>
      </c>
      <c r="F3" s="3">
        <f t="shared" ref="F3:F18" si="2">ROUND(E3, 0)</f>
        <v>11</v>
      </c>
      <c r="G3" s="5" t="str">
        <f t="shared" ref="G3:G18" si="3">DEC2HEX(F3, 2)</f>
        <v>0B</v>
      </c>
      <c r="I3" s="7">
        <f>(F3*2734.366*4)</f>
        <v>120312.10399999999</v>
      </c>
      <c r="J3" s="7">
        <f>(F3*2734.366*2)</f>
        <v>60156.051999999996</v>
      </c>
      <c r="R3">
        <v>2050.7750000000001</v>
      </c>
      <c r="U3">
        <v>2734.366</v>
      </c>
      <c r="X3">
        <v>3076.1624999999999</v>
      </c>
    </row>
    <row r="4" spans="1:25" x14ac:dyDescent="0.25">
      <c r="A4" s="50" t="s">
        <v>30</v>
      </c>
      <c r="B4" s="80">
        <f>Input!H5</f>
        <v>13</v>
      </c>
      <c r="C4" s="3">
        <f t="shared" si="0"/>
        <v>6.5</v>
      </c>
      <c r="D4" s="3">
        <f t="shared" si="1"/>
        <v>0.13</v>
      </c>
      <c r="E4" s="3">
        <f t="shared" ref="E4:E75" si="4">(D4*1000000/2734/4)</f>
        <v>11.887344550109729</v>
      </c>
      <c r="F4" s="3">
        <f t="shared" si="2"/>
        <v>12</v>
      </c>
      <c r="G4" s="5" t="str">
        <f t="shared" si="3"/>
        <v>0C</v>
      </c>
      <c r="I4" s="7">
        <f t="shared" ref="I4:I75" si="5">(F4*2734.366*4)</f>
        <v>131249.568</v>
      </c>
      <c r="J4" s="7">
        <f t="shared" ref="J4:J75" si="6">(F4*2734.366*2)</f>
        <v>65624.784</v>
      </c>
      <c r="N4">
        <v>2050.7750000000001</v>
      </c>
      <c r="O4">
        <v>2050</v>
      </c>
    </row>
    <row r="5" spans="1:25" x14ac:dyDescent="0.25">
      <c r="A5" s="51" t="s">
        <v>33</v>
      </c>
      <c r="B5" s="80">
        <f>Input!H6</f>
        <v>15</v>
      </c>
      <c r="C5" s="3">
        <f t="shared" si="0"/>
        <v>7.5</v>
      </c>
      <c r="D5" s="3">
        <f t="shared" si="1"/>
        <v>0.15</v>
      </c>
      <c r="E5" s="3">
        <f t="shared" si="4"/>
        <v>13.716166788588149</v>
      </c>
      <c r="F5" s="3">
        <f t="shared" si="2"/>
        <v>14</v>
      </c>
      <c r="G5" s="5" t="str">
        <f t="shared" si="3"/>
        <v>0E</v>
      </c>
      <c r="I5" s="7">
        <f t="shared" si="5"/>
        <v>153124.49599999998</v>
      </c>
      <c r="J5" s="7">
        <f t="shared" si="6"/>
        <v>76562.247999999992</v>
      </c>
      <c r="N5">
        <v>4101.55</v>
      </c>
      <c r="O5">
        <v>4101</v>
      </c>
      <c r="P5">
        <v>16406</v>
      </c>
      <c r="R5">
        <v>16406</v>
      </c>
      <c r="S5">
        <v>450</v>
      </c>
      <c r="U5">
        <v>21875</v>
      </c>
      <c r="V5">
        <v>600</v>
      </c>
      <c r="X5">
        <v>24609</v>
      </c>
      <c r="Y5">
        <v>675</v>
      </c>
    </row>
    <row r="6" spans="1:25" x14ac:dyDescent="0.25">
      <c r="A6" s="51" t="s">
        <v>34</v>
      </c>
      <c r="B6" s="80">
        <f>Input!H7</f>
        <v>18</v>
      </c>
      <c r="C6" s="3">
        <f t="shared" si="0"/>
        <v>9</v>
      </c>
      <c r="D6" s="3">
        <f t="shared" si="1"/>
        <v>0.18</v>
      </c>
      <c r="E6" s="3">
        <f t="shared" si="4"/>
        <v>16.459400146305779</v>
      </c>
      <c r="F6" s="3">
        <f t="shared" si="2"/>
        <v>16</v>
      </c>
      <c r="G6" s="5" t="str">
        <f t="shared" si="3"/>
        <v>10</v>
      </c>
      <c r="I6" s="7">
        <f t="shared" si="5"/>
        <v>174999.424</v>
      </c>
      <c r="J6" s="7">
        <f t="shared" si="6"/>
        <v>87499.712</v>
      </c>
      <c r="N6">
        <v>6152.3249999999998</v>
      </c>
      <c r="O6">
        <v>6152</v>
      </c>
      <c r="P6">
        <v>24609</v>
      </c>
      <c r="R6">
        <v>32812</v>
      </c>
      <c r="S6">
        <v>900</v>
      </c>
      <c r="U6">
        <v>43750</v>
      </c>
      <c r="V6">
        <v>1200</v>
      </c>
      <c r="X6">
        <v>49218</v>
      </c>
      <c r="Y6">
        <v>1350</v>
      </c>
    </row>
    <row r="7" spans="1:25" x14ac:dyDescent="0.25">
      <c r="A7" s="49" t="s">
        <v>35</v>
      </c>
      <c r="B7" s="80">
        <f>Input!H8</f>
        <v>21</v>
      </c>
      <c r="C7" s="3">
        <f t="shared" si="0"/>
        <v>10.5</v>
      </c>
      <c r="D7" s="3">
        <f t="shared" si="1"/>
        <v>0.21</v>
      </c>
      <c r="E7" s="3">
        <f t="shared" si="4"/>
        <v>19.20263350402341</v>
      </c>
      <c r="F7" s="3">
        <f t="shared" si="2"/>
        <v>19</v>
      </c>
      <c r="G7" s="5" t="str">
        <f t="shared" si="3"/>
        <v>13</v>
      </c>
      <c r="I7" s="7">
        <f t="shared" si="5"/>
        <v>207811.81599999999</v>
      </c>
      <c r="J7" s="7">
        <f t="shared" si="6"/>
        <v>103905.908</v>
      </c>
      <c r="N7">
        <v>8203.1</v>
      </c>
      <c r="O7">
        <v>8203</v>
      </c>
      <c r="P7">
        <v>32812</v>
      </c>
      <c r="R7">
        <v>49218</v>
      </c>
      <c r="S7">
        <v>1350</v>
      </c>
      <c r="U7">
        <v>65625</v>
      </c>
      <c r="V7">
        <v>1800</v>
      </c>
      <c r="X7">
        <v>73828</v>
      </c>
      <c r="Y7">
        <v>2025</v>
      </c>
    </row>
    <row r="8" spans="1:25" x14ac:dyDescent="0.25">
      <c r="A8" s="51" t="s">
        <v>36</v>
      </c>
      <c r="B8" s="80">
        <f>Input!H9</f>
        <v>20</v>
      </c>
      <c r="C8" s="3">
        <f t="shared" si="0"/>
        <v>10</v>
      </c>
      <c r="D8" s="3">
        <f t="shared" si="1"/>
        <v>0.2</v>
      </c>
      <c r="E8" s="3">
        <f t="shared" si="4"/>
        <v>18.288222384784198</v>
      </c>
      <c r="F8" s="3">
        <f t="shared" si="2"/>
        <v>18</v>
      </c>
      <c r="G8" s="5" t="str">
        <f t="shared" si="3"/>
        <v>12</v>
      </c>
      <c r="I8" s="7">
        <f t="shared" si="5"/>
        <v>196874.35200000001</v>
      </c>
      <c r="J8" s="7">
        <f t="shared" si="6"/>
        <v>98437.176000000007</v>
      </c>
      <c r="N8">
        <v>10253.875</v>
      </c>
      <c r="O8">
        <v>10254</v>
      </c>
    </row>
    <row r="9" spans="1:25" x14ac:dyDescent="0.25">
      <c r="A9" s="49" t="s">
        <v>38</v>
      </c>
      <c r="B9" s="80">
        <f>Input!H10</f>
        <v>125</v>
      </c>
      <c r="C9" s="3">
        <f t="shared" si="0"/>
        <v>62.5</v>
      </c>
      <c r="D9" s="3">
        <f t="shared" si="1"/>
        <v>1.25</v>
      </c>
      <c r="E9" s="3">
        <f t="shared" si="4"/>
        <v>114.30138990490124</v>
      </c>
      <c r="F9" s="3">
        <f t="shared" si="2"/>
        <v>114</v>
      </c>
      <c r="G9" s="5" t="str">
        <f t="shared" si="3"/>
        <v>72</v>
      </c>
      <c r="I9" s="7">
        <f t="shared" si="5"/>
        <v>1246870.8959999999</v>
      </c>
      <c r="J9" s="7">
        <f t="shared" si="6"/>
        <v>623435.44799999997</v>
      </c>
      <c r="L9" t="s">
        <v>260</v>
      </c>
      <c r="M9" t="s">
        <v>261</v>
      </c>
      <c r="N9">
        <v>12304.65</v>
      </c>
      <c r="O9">
        <v>14356</v>
      </c>
    </row>
    <row r="10" spans="1:25" x14ac:dyDescent="0.25">
      <c r="A10" s="49" t="s">
        <v>39</v>
      </c>
      <c r="B10" s="80">
        <f>Input!H11</f>
        <v>120</v>
      </c>
      <c r="C10" s="3">
        <f t="shared" si="0"/>
        <v>60</v>
      </c>
      <c r="D10" s="3">
        <f t="shared" si="1"/>
        <v>1.2</v>
      </c>
      <c r="E10" s="3">
        <f t="shared" si="4"/>
        <v>109.72933430870519</v>
      </c>
      <c r="F10" s="3">
        <f t="shared" si="2"/>
        <v>110</v>
      </c>
      <c r="G10" s="5" t="str">
        <f t="shared" si="3"/>
        <v>6E</v>
      </c>
      <c r="I10" s="7">
        <f t="shared" si="5"/>
        <v>1203121.04</v>
      </c>
      <c r="J10" s="7">
        <f t="shared" si="6"/>
        <v>601560.52</v>
      </c>
      <c r="N10">
        <v>14355.424999999999</v>
      </c>
      <c r="O10">
        <v>16407</v>
      </c>
      <c r="Q10">
        <v>114843</v>
      </c>
    </row>
    <row r="11" spans="1:25" x14ac:dyDescent="0.25">
      <c r="A11" s="49" t="s">
        <v>40</v>
      </c>
      <c r="B11" s="80">
        <f>Input!H12</f>
        <v>122</v>
      </c>
      <c r="C11" s="3">
        <f t="shared" si="0"/>
        <v>61</v>
      </c>
      <c r="D11" s="3">
        <f t="shared" si="1"/>
        <v>1.22</v>
      </c>
      <c r="E11" s="3">
        <f t="shared" si="4"/>
        <v>111.55815654718361</v>
      </c>
      <c r="F11" s="3">
        <f t="shared" si="2"/>
        <v>112</v>
      </c>
      <c r="G11" s="5" t="str">
        <f t="shared" si="3"/>
        <v>70</v>
      </c>
      <c r="I11" s="7">
        <f t="shared" si="5"/>
        <v>1224995.9679999999</v>
      </c>
      <c r="J11" s="7">
        <f t="shared" si="6"/>
        <v>612497.98399999994</v>
      </c>
      <c r="N11">
        <v>16406.2</v>
      </c>
      <c r="O11">
        <v>18458</v>
      </c>
    </row>
    <row r="12" spans="1:25" x14ac:dyDescent="0.25">
      <c r="A12" s="49" t="s">
        <v>41</v>
      </c>
      <c r="B12" s="80">
        <f>Input!H13</f>
        <v>131</v>
      </c>
      <c r="C12" s="3">
        <f t="shared" si="0"/>
        <v>65.5</v>
      </c>
      <c r="D12" s="3">
        <f t="shared" si="1"/>
        <v>1.31</v>
      </c>
      <c r="E12" s="3">
        <f t="shared" si="4"/>
        <v>119.7878566203365</v>
      </c>
      <c r="F12" s="3">
        <f t="shared" si="2"/>
        <v>120</v>
      </c>
      <c r="G12" s="5" t="str">
        <f t="shared" si="3"/>
        <v>78</v>
      </c>
      <c r="I12" s="7">
        <f t="shared" si="5"/>
        <v>1312495.68</v>
      </c>
      <c r="J12" s="7">
        <f t="shared" si="6"/>
        <v>656247.84</v>
      </c>
      <c r="N12">
        <v>18456.974999999999</v>
      </c>
      <c r="O12">
        <v>20509</v>
      </c>
      <c r="Q12">
        <v>153125</v>
      </c>
    </row>
    <row r="13" spans="1:25" x14ac:dyDescent="0.25">
      <c r="A13" s="49" t="s">
        <v>42</v>
      </c>
      <c r="B13" s="80">
        <f>Input!H14</f>
        <v>133</v>
      </c>
      <c r="C13" s="3">
        <f t="shared" si="0"/>
        <v>66.5</v>
      </c>
      <c r="D13" s="3">
        <f t="shared" si="1"/>
        <v>1.33</v>
      </c>
      <c r="E13" s="3">
        <f t="shared" si="4"/>
        <v>121.61667885881492</v>
      </c>
      <c r="F13" s="3">
        <f t="shared" si="2"/>
        <v>122</v>
      </c>
      <c r="G13" s="5" t="str">
        <f t="shared" si="3"/>
        <v>7A</v>
      </c>
      <c r="I13" s="7">
        <f t="shared" si="5"/>
        <v>1334370.608</v>
      </c>
      <c r="J13" s="7">
        <f t="shared" si="6"/>
        <v>667185.304</v>
      </c>
      <c r="N13">
        <v>20507.75</v>
      </c>
      <c r="O13">
        <v>22560</v>
      </c>
      <c r="Q13">
        <v>76562</v>
      </c>
    </row>
    <row r="14" spans="1:25" x14ac:dyDescent="0.25">
      <c r="A14" s="49" t="s">
        <v>43</v>
      </c>
      <c r="B14" s="80">
        <f>Input!H15</f>
        <v>133</v>
      </c>
      <c r="C14" s="3">
        <f t="shared" si="0"/>
        <v>66.5</v>
      </c>
      <c r="D14" s="3">
        <f t="shared" si="1"/>
        <v>1.33</v>
      </c>
      <c r="E14" s="3">
        <f t="shared" si="4"/>
        <v>121.61667885881492</v>
      </c>
      <c r="F14" s="3">
        <f t="shared" si="2"/>
        <v>122</v>
      </c>
      <c r="G14" s="5" t="str">
        <f t="shared" si="3"/>
        <v>7A</v>
      </c>
      <c r="I14" s="7">
        <f t="shared" si="5"/>
        <v>1334370.608</v>
      </c>
      <c r="J14" s="7">
        <f t="shared" si="6"/>
        <v>667185.304</v>
      </c>
      <c r="N14">
        <v>22558.525000000001</v>
      </c>
      <c r="O14">
        <v>24611</v>
      </c>
      <c r="Q14">
        <v>38281</v>
      </c>
    </row>
    <row r="15" spans="1:25" x14ac:dyDescent="0.25">
      <c r="A15" s="49" t="s">
        <v>44</v>
      </c>
      <c r="B15" s="80">
        <f>Input!H16</f>
        <v>142</v>
      </c>
      <c r="C15" s="3">
        <f t="shared" si="0"/>
        <v>71</v>
      </c>
      <c r="D15" s="3">
        <f t="shared" si="1"/>
        <v>1.42</v>
      </c>
      <c r="E15" s="3">
        <f t="shared" si="4"/>
        <v>129.84637893196782</v>
      </c>
      <c r="F15" s="3">
        <f t="shared" si="2"/>
        <v>130</v>
      </c>
      <c r="G15" s="5" t="str">
        <f t="shared" si="3"/>
        <v>82</v>
      </c>
      <c r="I15" s="7">
        <f t="shared" si="5"/>
        <v>1421870.32</v>
      </c>
      <c r="J15" s="7">
        <f t="shared" si="6"/>
        <v>710935.16</v>
      </c>
      <c r="N15">
        <v>24609.3</v>
      </c>
      <c r="O15">
        <v>26662</v>
      </c>
      <c r="Q15">
        <v>19140</v>
      </c>
    </row>
    <row r="16" spans="1:25" x14ac:dyDescent="0.25">
      <c r="A16" s="49" t="s">
        <v>45</v>
      </c>
      <c r="B16" s="80">
        <f>Input!H17</f>
        <v>146</v>
      </c>
      <c r="C16" s="3">
        <f t="shared" si="0"/>
        <v>73</v>
      </c>
      <c r="D16" s="3">
        <f t="shared" si="1"/>
        <v>1.46</v>
      </c>
      <c r="E16" s="3">
        <f t="shared" si="4"/>
        <v>133.50402340892467</v>
      </c>
      <c r="F16" s="3">
        <f t="shared" si="2"/>
        <v>134</v>
      </c>
      <c r="G16" s="5" t="str">
        <f t="shared" si="3"/>
        <v>86</v>
      </c>
      <c r="I16" s="7">
        <f t="shared" si="5"/>
        <v>1465620.176</v>
      </c>
      <c r="J16" s="7">
        <f t="shared" si="6"/>
        <v>732810.08799999999</v>
      </c>
      <c r="N16">
        <v>26660.075000000001</v>
      </c>
      <c r="O16">
        <v>28713</v>
      </c>
      <c r="R16">
        <v>8</v>
      </c>
      <c r="S16">
        <v>2</v>
      </c>
    </row>
    <row r="17" spans="1:19" x14ac:dyDescent="0.25">
      <c r="A17" s="49" t="s">
        <v>46</v>
      </c>
      <c r="B17" s="80">
        <f>Input!H18</f>
        <v>150</v>
      </c>
      <c r="C17" s="3">
        <f t="shared" si="0"/>
        <v>75</v>
      </c>
      <c r="D17" s="3">
        <f t="shared" si="1"/>
        <v>1.5</v>
      </c>
      <c r="E17" s="3">
        <f t="shared" si="4"/>
        <v>137.16166788588149</v>
      </c>
      <c r="F17" s="3">
        <f t="shared" si="2"/>
        <v>137</v>
      </c>
      <c r="G17" s="5" t="str">
        <f t="shared" si="3"/>
        <v>89</v>
      </c>
      <c r="I17" s="7">
        <f t="shared" si="5"/>
        <v>1498432.568</v>
      </c>
      <c r="J17" s="7">
        <f t="shared" si="6"/>
        <v>749216.28399999999</v>
      </c>
      <c r="N17">
        <v>28710.85</v>
      </c>
      <c r="O17">
        <v>30764</v>
      </c>
      <c r="R17">
        <v>9</v>
      </c>
      <c r="S17">
        <v>4</v>
      </c>
    </row>
    <row r="18" spans="1:19" x14ac:dyDescent="0.25">
      <c r="A18" s="49" t="s">
        <v>47</v>
      </c>
      <c r="B18" s="80">
        <f>Input!H19</f>
        <v>155</v>
      </c>
      <c r="C18" s="3">
        <f t="shared" si="0"/>
        <v>77.5</v>
      </c>
      <c r="D18" s="3">
        <f t="shared" si="1"/>
        <v>1.55</v>
      </c>
      <c r="E18" s="3">
        <f t="shared" si="4"/>
        <v>141.73372348207755</v>
      </c>
      <c r="F18" s="3">
        <f t="shared" si="2"/>
        <v>142</v>
      </c>
      <c r="G18" s="5" t="str">
        <f t="shared" si="3"/>
        <v>8E</v>
      </c>
      <c r="I18" s="7">
        <f t="shared" si="5"/>
        <v>1553119.888</v>
      </c>
      <c r="J18" s="7">
        <f t="shared" si="6"/>
        <v>776559.94400000002</v>
      </c>
      <c r="N18">
        <v>30761.625</v>
      </c>
      <c r="O18">
        <v>32815</v>
      </c>
      <c r="R18" t="s">
        <v>262</v>
      </c>
      <c r="S18">
        <v>6</v>
      </c>
    </row>
    <row r="19" spans="1:19" x14ac:dyDescent="0.25">
      <c r="A19" s="49" t="s">
        <v>48</v>
      </c>
      <c r="B19" s="80">
        <f>Input!H20</f>
        <v>62</v>
      </c>
      <c r="C19" s="3">
        <f t="shared" si="0"/>
        <v>31</v>
      </c>
      <c r="D19" s="3">
        <f t="shared" ref="D19:D94" si="7">(C19/50)</f>
        <v>0.62</v>
      </c>
      <c r="E19" s="3">
        <f t="shared" si="4"/>
        <v>56.693489392831019</v>
      </c>
      <c r="F19" s="3">
        <f t="shared" ref="F19:F94" si="8">ROUND(E19, 0)</f>
        <v>57</v>
      </c>
      <c r="G19" s="5" t="str">
        <f t="shared" ref="G19:G94" si="9">DEC2HEX(F19, 2)</f>
        <v>39</v>
      </c>
      <c r="I19" s="7">
        <f t="shared" si="5"/>
        <v>623435.44799999997</v>
      </c>
      <c r="J19" s="7">
        <f t="shared" si="6"/>
        <v>311717.72399999999</v>
      </c>
      <c r="N19">
        <v>32812.400000000001</v>
      </c>
      <c r="O19">
        <v>34866</v>
      </c>
      <c r="R19" t="s">
        <v>263</v>
      </c>
      <c r="S19">
        <v>8</v>
      </c>
    </row>
    <row r="20" spans="1:19" x14ac:dyDescent="0.25">
      <c r="A20" s="49" t="s">
        <v>49</v>
      </c>
      <c r="B20" s="80">
        <f>Input!H21</f>
        <v>77</v>
      </c>
      <c r="C20" s="3">
        <f t="shared" si="0"/>
        <v>38.5</v>
      </c>
      <c r="D20" s="3">
        <f t="shared" si="7"/>
        <v>0.77</v>
      </c>
      <c r="E20" s="3">
        <f t="shared" si="4"/>
        <v>70.409656181419166</v>
      </c>
      <c r="F20" s="3">
        <f t="shared" si="8"/>
        <v>70</v>
      </c>
      <c r="G20" s="5" t="str">
        <f t="shared" si="9"/>
        <v>46</v>
      </c>
      <c r="I20" s="7">
        <f t="shared" si="5"/>
        <v>765622.48</v>
      </c>
      <c r="J20" s="7">
        <f t="shared" si="6"/>
        <v>382811.24</v>
      </c>
      <c r="N20">
        <v>34863.175000000003</v>
      </c>
      <c r="O20">
        <v>36917</v>
      </c>
    </row>
    <row r="21" spans="1:19" x14ac:dyDescent="0.25">
      <c r="A21" s="49" t="s">
        <v>50</v>
      </c>
      <c r="B21" s="80">
        <f>Input!H22</f>
        <v>78</v>
      </c>
      <c r="C21" s="3">
        <f t="shared" si="0"/>
        <v>39</v>
      </c>
      <c r="D21" s="3">
        <f t="shared" si="7"/>
        <v>0.78</v>
      </c>
      <c r="E21" s="3">
        <f t="shared" si="4"/>
        <v>71.324067300658371</v>
      </c>
      <c r="F21" s="3">
        <f t="shared" si="8"/>
        <v>71</v>
      </c>
      <c r="G21" s="5" t="str">
        <f t="shared" si="9"/>
        <v>47</v>
      </c>
      <c r="I21" s="7">
        <f t="shared" si="5"/>
        <v>776559.94400000002</v>
      </c>
      <c r="J21" s="7">
        <f t="shared" si="6"/>
        <v>388279.97200000001</v>
      </c>
      <c r="N21">
        <v>36913.949999999997</v>
      </c>
      <c r="O21">
        <v>38968</v>
      </c>
    </row>
    <row r="22" spans="1:19" x14ac:dyDescent="0.25">
      <c r="A22" s="49" t="s">
        <v>51</v>
      </c>
      <c r="B22" s="80">
        <f>Input!H23</f>
        <v>80</v>
      </c>
      <c r="C22" s="3">
        <f t="shared" si="0"/>
        <v>40</v>
      </c>
      <c r="D22" s="3">
        <f t="shared" si="7"/>
        <v>0.8</v>
      </c>
      <c r="E22" s="3">
        <f t="shared" si="4"/>
        <v>73.152889539136794</v>
      </c>
      <c r="F22" s="3">
        <f t="shared" si="8"/>
        <v>73</v>
      </c>
      <c r="G22" s="5" t="str">
        <f t="shared" si="9"/>
        <v>49</v>
      </c>
      <c r="I22" s="7">
        <f t="shared" si="5"/>
        <v>798434.87199999997</v>
      </c>
      <c r="J22" s="7">
        <f t="shared" si="6"/>
        <v>399217.43599999999</v>
      </c>
      <c r="N22">
        <v>38964.724999999999</v>
      </c>
      <c r="O22">
        <v>41019</v>
      </c>
    </row>
    <row r="23" spans="1:19" x14ac:dyDescent="0.25">
      <c r="A23" s="49" t="s">
        <v>52</v>
      </c>
      <c r="B23" s="80">
        <f>Input!H24</f>
        <v>80</v>
      </c>
      <c r="C23" s="3">
        <f t="shared" ref="C23" si="10">(B23/2)</f>
        <v>40</v>
      </c>
      <c r="D23" s="3">
        <f t="shared" ref="D23" si="11">(C23/50)</f>
        <v>0.8</v>
      </c>
      <c r="E23" s="3">
        <f t="shared" ref="E23" si="12">(D23*1000000/2734/4)</f>
        <v>73.152889539136794</v>
      </c>
      <c r="F23" s="3">
        <f t="shared" ref="F23" si="13">ROUND(E23, 0)</f>
        <v>73</v>
      </c>
      <c r="G23" s="5" t="str">
        <f t="shared" ref="G23" si="14">DEC2HEX(F23, 2)</f>
        <v>49</v>
      </c>
      <c r="I23" s="7">
        <f t="shared" ref="I23" si="15">(F23*2734.366*4)</f>
        <v>798434.87199999997</v>
      </c>
      <c r="J23" s="7">
        <f t="shared" ref="J23" si="16">(F23*2734.366*2)</f>
        <v>399217.43599999999</v>
      </c>
    </row>
    <row r="24" spans="1:19" x14ac:dyDescent="0.25">
      <c r="A24" s="49" t="s">
        <v>53</v>
      </c>
      <c r="B24" s="80">
        <f>Input!H25</f>
        <v>92</v>
      </c>
      <c r="C24" s="3">
        <f t="shared" si="0"/>
        <v>46</v>
      </c>
      <c r="D24" s="3">
        <f t="shared" si="7"/>
        <v>0.92</v>
      </c>
      <c r="E24" s="3">
        <f t="shared" si="4"/>
        <v>84.12582297000732</v>
      </c>
      <c r="F24" s="3">
        <f t="shared" si="8"/>
        <v>84</v>
      </c>
      <c r="G24" s="5" t="str">
        <f t="shared" si="9"/>
        <v>54</v>
      </c>
      <c r="I24" s="7">
        <f t="shared" si="5"/>
        <v>918746.97600000002</v>
      </c>
      <c r="J24" s="7">
        <f t="shared" si="6"/>
        <v>459373.48800000001</v>
      </c>
      <c r="N24">
        <v>41015.5</v>
      </c>
    </row>
    <row r="25" spans="1:19" x14ac:dyDescent="0.25">
      <c r="A25" s="64" t="s">
        <v>518</v>
      </c>
      <c r="B25" s="80">
        <f>Input!H26</f>
        <v>101</v>
      </c>
      <c r="C25" s="3">
        <f t="shared" ref="C25:C27" si="17">(B25/2)</f>
        <v>50.5</v>
      </c>
      <c r="D25" s="3">
        <f t="shared" ref="D25:D27" si="18">(C25/50)</f>
        <v>1.01</v>
      </c>
      <c r="E25" s="3">
        <f t="shared" ref="E25:E27" si="19">(D25*1000000/2734/4)</f>
        <v>92.355523043160204</v>
      </c>
      <c r="F25" s="3">
        <f t="shared" ref="F25:F27" si="20">ROUND(E25, 0)</f>
        <v>92</v>
      </c>
      <c r="G25" s="5" t="str">
        <f t="shared" ref="G25:G27" si="21">DEC2HEX(F25, 2)</f>
        <v>5C</v>
      </c>
      <c r="I25" s="7">
        <f t="shared" ref="I25:I27" si="22">(F25*2734.366*4)</f>
        <v>1006246.688</v>
      </c>
      <c r="J25" s="7">
        <f t="shared" ref="J25:J27" si="23">(F25*2734.366*2)</f>
        <v>503123.34399999998</v>
      </c>
    </row>
    <row r="26" spans="1:19" x14ac:dyDescent="0.25">
      <c r="A26" s="64" t="s">
        <v>519</v>
      </c>
      <c r="B26" s="80">
        <f>Input!H27</f>
        <v>110</v>
      </c>
      <c r="C26" s="3">
        <f t="shared" si="17"/>
        <v>55</v>
      </c>
      <c r="D26" s="3">
        <f t="shared" si="18"/>
        <v>1.1000000000000001</v>
      </c>
      <c r="E26" s="3">
        <f t="shared" si="19"/>
        <v>100.58522311631309</v>
      </c>
      <c r="F26" s="3">
        <f t="shared" si="20"/>
        <v>101</v>
      </c>
      <c r="G26" s="5" t="str">
        <f t="shared" si="21"/>
        <v>65</v>
      </c>
      <c r="I26" s="7">
        <f t="shared" si="22"/>
        <v>1104683.8640000001</v>
      </c>
      <c r="J26" s="7">
        <f t="shared" si="23"/>
        <v>552341.93200000003</v>
      </c>
    </row>
    <row r="27" spans="1:19" x14ac:dyDescent="0.25">
      <c r="A27" s="64" t="s">
        <v>520</v>
      </c>
      <c r="B27" s="80">
        <f>Input!H28</f>
        <v>129</v>
      </c>
      <c r="C27" s="3">
        <f t="shared" si="17"/>
        <v>64.5</v>
      </c>
      <c r="D27" s="3">
        <f t="shared" si="18"/>
        <v>1.29</v>
      </c>
      <c r="E27" s="3">
        <f t="shared" si="19"/>
        <v>117.95903438185809</v>
      </c>
      <c r="F27" s="3">
        <f t="shared" si="20"/>
        <v>118</v>
      </c>
      <c r="G27" s="5" t="str">
        <f t="shared" si="21"/>
        <v>76</v>
      </c>
      <c r="I27" s="7">
        <f t="shared" si="22"/>
        <v>1290620.7520000001</v>
      </c>
      <c r="J27" s="7">
        <f t="shared" si="23"/>
        <v>645310.37600000005</v>
      </c>
    </row>
    <row r="28" spans="1:19" x14ac:dyDescent="0.25">
      <c r="A28" s="49" t="s">
        <v>54</v>
      </c>
      <c r="B28" s="80">
        <f>Input!H29</f>
        <v>185</v>
      </c>
      <c r="C28" s="3">
        <f t="shared" si="0"/>
        <v>92.5</v>
      </c>
      <c r="D28" s="3">
        <f t="shared" si="7"/>
        <v>1.85</v>
      </c>
      <c r="E28" s="3">
        <f t="shared" si="4"/>
        <v>169.16605705925383</v>
      </c>
      <c r="F28" s="3">
        <f t="shared" si="8"/>
        <v>169</v>
      </c>
      <c r="G28" s="5" t="str">
        <f t="shared" si="9"/>
        <v>A9</v>
      </c>
      <c r="I28" s="7">
        <f t="shared" si="5"/>
        <v>1848431.416</v>
      </c>
      <c r="J28" s="7">
        <f t="shared" si="6"/>
        <v>924215.70799999998</v>
      </c>
      <c r="N28">
        <v>43066.275000000001</v>
      </c>
    </row>
    <row r="29" spans="1:19" x14ac:dyDescent="0.25">
      <c r="A29" s="49" t="s">
        <v>55</v>
      </c>
      <c r="B29" s="80">
        <f>Input!H30</f>
        <v>187</v>
      </c>
      <c r="C29" s="3">
        <f t="shared" si="0"/>
        <v>93.5</v>
      </c>
      <c r="D29" s="3">
        <f t="shared" si="7"/>
        <v>1.87</v>
      </c>
      <c r="E29" s="3">
        <f t="shared" si="4"/>
        <v>170.99487929773227</v>
      </c>
      <c r="F29" s="3">
        <f t="shared" si="8"/>
        <v>171</v>
      </c>
      <c r="G29" s="5" t="str">
        <f t="shared" si="9"/>
        <v>AB</v>
      </c>
      <c r="I29" s="7">
        <f t="shared" si="5"/>
        <v>1870306.344</v>
      </c>
      <c r="J29" s="7">
        <f t="shared" si="6"/>
        <v>935153.17200000002</v>
      </c>
      <c r="N29">
        <v>45117.05</v>
      </c>
    </row>
    <row r="30" spans="1:19" x14ac:dyDescent="0.25">
      <c r="A30" s="49" t="s">
        <v>56</v>
      </c>
      <c r="B30" s="80">
        <f>Input!H31</f>
        <v>205</v>
      </c>
      <c r="C30" s="3">
        <f t="shared" si="0"/>
        <v>102.5</v>
      </c>
      <c r="D30" s="3">
        <f t="shared" si="7"/>
        <v>2.0499999999999998</v>
      </c>
      <c r="E30" s="3">
        <f t="shared" si="4"/>
        <v>187.45427944403801</v>
      </c>
      <c r="F30" s="3">
        <f t="shared" si="8"/>
        <v>187</v>
      </c>
      <c r="G30" s="5" t="str">
        <f t="shared" si="9"/>
        <v>BB</v>
      </c>
      <c r="I30" s="7">
        <f t="shared" si="5"/>
        <v>2045305.7679999999</v>
      </c>
      <c r="J30" s="7">
        <f t="shared" si="6"/>
        <v>1022652.884</v>
      </c>
      <c r="N30">
        <v>47167.824999999997</v>
      </c>
    </row>
    <row r="31" spans="1:19" x14ac:dyDescent="0.25">
      <c r="A31" s="49" t="s">
        <v>57</v>
      </c>
      <c r="B31" s="80">
        <f>Input!H32</f>
        <v>185</v>
      </c>
      <c r="C31" s="3">
        <f t="shared" si="0"/>
        <v>92.5</v>
      </c>
      <c r="D31" s="3">
        <f t="shared" si="7"/>
        <v>1.85</v>
      </c>
      <c r="E31" s="3">
        <f t="shared" si="4"/>
        <v>169.16605705925383</v>
      </c>
      <c r="F31" s="3">
        <f t="shared" si="8"/>
        <v>169</v>
      </c>
      <c r="G31" s="5" t="str">
        <f t="shared" si="9"/>
        <v>A9</v>
      </c>
      <c r="I31" s="7">
        <f t="shared" si="5"/>
        <v>1848431.416</v>
      </c>
      <c r="J31" s="7">
        <f t="shared" si="6"/>
        <v>924215.70799999998</v>
      </c>
      <c r="N31">
        <v>49218.6</v>
      </c>
    </row>
    <row r="32" spans="1:19" x14ac:dyDescent="0.25">
      <c r="A32" s="49" t="s">
        <v>58</v>
      </c>
      <c r="B32" s="80">
        <f>Input!H33</f>
        <v>219</v>
      </c>
      <c r="C32" s="3">
        <f t="shared" si="0"/>
        <v>109.5</v>
      </c>
      <c r="D32" s="3">
        <f t="shared" si="7"/>
        <v>2.19</v>
      </c>
      <c r="E32" s="3">
        <f t="shared" si="4"/>
        <v>200.25603511338699</v>
      </c>
      <c r="F32" s="3">
        <f t="shared" si="8"/>
        <v>200</v>
      </c>
      <c r="G32" s="5" t="str">
        <f t="shared" si="9"/>
        <v>C8</v>
      </c>
      <c r="I32" s="7">
        <f t="shared" si="5"/>
        <v>2187492.7999999998</v>
      </c>
      <c r="J32" s="7">
        <f t="shared" si="6"/>
        <v>1093746.3999999999</v>
      </c>
      <c r="N32">
        <v>51269.375</v>
      </c>
    </row>
    <row r="33" spans="1:14" x14ac:dyDescent="0.25">
      <c r="A33" s="49" t="s">
        <v>59</v>
      </c>
      <c r="B33" s="80">
        <f>Input!H34</f>
        <v>241</v>
      </c>
      <c r="C33" s="3">
        <f t="shared" si="0"/>
        <v>120.5</v>
      </c>
      <c r="D33" s="3">
        <f t="shared" si="7"/>
        <v>2.41</v>
      </c>
      <c r="E33" s="3">
        <f t="shared" si="4"/>
        <v>220.3730797366496</v>
      </c>
      <c r="F33" s="3">
        <f t="shared" si="8"/>
        <v>220</v>
      </c>
      <c r="G33" s="5" t="str">
        <f t="shared" si="9"/>
        <v>DC</v>
      </c>
      <c r="I33" s="7">
        <f t="shared" si="5"/>
        <v>2406242.08</v>
      </c>
      <c r="J33" s="7">
        <f t="shared" si="6"/>
        <v>1203121.04</v>
      </c>
      <c r="N33">
        <v>53320.15</v>
      </c>
    </row>
    <row r="34" spans="1:14" x14ac:dyDescent="0.25">
      <c r="A34" s="49" t="s">
        <v>60</v>
      </c>
      <c r="B34" s="80">
        <f>Input!H35</f>
        <v>253</v>
      </c>
      <c r="C34" s="3">
        <f t="shared" si="0"/>
        <v>126.5</v>
      </c>
      <c r="D34" s="3">
        <f t="shared" si="7"/>
        <v>2.5299999999999998</v>
      </c>
      <c r="E34" s="3">
        <f t="shared" si="4"/>
        <v>231.34601316752011</v>
      </c>
      <c r="F34" s="3">
        <f t="shared" si="8"/>
        <v>231</v>
      </c>
      <c r="G34" s="5" t="str">
        <f t="shared" si="9"/>
        <v>E7</v>
      </c>
      <c r="I34" s="7">
        <f t="shared" si="5"/>
        <v>2526554.1839999999</v>
      </c>
      <c r="J34" s="7">
        <f t="shared" si="6"/>
        <v>1263277.0919999999</v>
      </c>
      <c r="N34">
        <v>55370.925000000003</v>
      </c>
    </row>
    <row r="35" spans="1:14" x14ac:dyDescent="0.25">
      <c r="A35" s="49" t="s">
        <v>61</v>
      </c>
      <c r="B35" s="80">
        <f>Input!H36</f>
        <v>208.7</v>
      </c>
      <c r="C35" s="3">
        <f t="shared" si="0"/>
        <v>104.35</v>
      </c>
      <c r="D35" s="3">
        <f t="shared" si="7"/>
        <v>2.0869999999999997</v>
      </c>
      <c r="E35" s="3">
        <f t="shared" si="4"/>
        <v>190.8376005852231</v>
      </c>
      <c r="F35" s="3">
        <f t="shared" si="8"/>
        <v>191</v>
      </c>
      <c r="G35" s="5" t="str">
        <f t="shared" si="9"/>
        <v>BF</v>
      </c>
      <c r="I35" s="7">
        <f t="shared" si="5"/>
        <v>2089055.6240000001</v>
      </c>
      <c r="J35" s="7">
        <f t="shared" si="6"/>
        <v>1044527.812</v>
      </c>
      <c r="N35">
        <v>57421.7</v>
      </c>
    </row>
    <row r="36" spans="1:14" x14ac:dyDescent="0.25">
      <c r="A36" s="49" t="s">
        <v>62</v>
      </c>
      <c r="B36" s="80">
        <f>Input!H37</f>
        <v>240.6</v>
      </c>
      <c r="C36" s="3">
        <f t="shared" si="0"/>
        <v>120.3</v>
      </c>
      <c r="D36" s="3">
        <f t="shared" si="7"/>
        <v>2.4060000000000001</v>
      </c>
      <c r="E36" s="3">
        <f t="shared" si="4"/>
        <v>220.00731528895392</v>
      </c>
      <c r="F36" s="3">
        <f t="shared" si="8"/>
        <v>220</v>
      </c>
      <c r="G36" s="5" t="str">
        <f t="shared" si="9"/>
        <v>DC</v>
      </c>
      <c r="I36" s="7">
        <f t="shared" si="5"/>
        <v>2406242.08</v>
      </c>
      <c r="J36" s="7">
        <f t="shared" si="6"/>
        <v>1203121.04</v>
      </c>
      <c r="N36">
        <v>59472.474999999999</v>
      </c>
    </row>
    <row r="37" spans="1:14" x14ac:dyDescent="0.25">
      <c r="A37" s="49" t="s">
        <v>63</v>
      </c>
      <c r="B37" s="80">
        <f>Input!H38</f>
        <v>247.9</v>
      </c>
      <c r="C37" s="3">
        <f t="shared" ref="C37" si="24">(B37/2)</f>
        <v>123.95</v>
      </c>
      <c r="D37" s="3">
        <f t="shared" ref="D37" si="25">(C37/50)</f>
        <v>2.4790000000000001</v>
      </c>
      <c r="E37" s="3">
        <f t="shared" si="4"/>
        <v>226.68251645940015</v>
      </c>
      <c r="F37" s="3">
        <f t="shared" ref="F37" si="26">ROUND(E37, 0)</f>
        <v>227</v>
      </c>
      <c r="G37" s="5" t="str">
        <f t="shared" ref="G37" si="27">DEC2HEX(F37, 2)</f>
        <v>E3</v>
      </c>
      <c r="I37" s="7">
        <f t="shared" si="5"/>
        <v>2482804.3280000002</v>
      </c>
      <c r="J37" s="7">
        <f t="shared" si="6"/>
        <v>1241402.1640000001</v>
      </c>
      <c r="N37">
        <v>61523.25</v>
      </c>
    </row>
    <row r="38" spans="1:14" x14ac:dyDescent="0.25">
      <c r="A38" s="49" t="s">
        <v>64</v>
      </c>
      <c r="B38" s="80">
        <f>Input!H39</f>
        <v>255.2</v>
      </c>
      <c r="C38" s="3">
        <f t="shared" ref="C38" si="28">(B38/2)</f>
        <v>127.6</v>
      </c>
      <c r="D38" s="3">
        <f t="shared" ref="D38" si="29">(C38/50)</f>
        <v>2.552</v>
      </c>
      <c r="E38" s="3">
        <f t="shared" si="4"/>
        <v>233.35771762984638</v>
      </c>
      <c r="F38" s="3">
        <f t="shared" ref="F38" si="30">ROUND(E38, 0)</f>
        <v>233</v>
      </c>
      <c r="G38" s="5" t="str">
        <f t="shared" ref="G38" si="31">DEC2HEX(F38, 2)</f>
        <v>E9</v>
      </c>
      <c r="I38" s="7">
        <f t="shared" si="5"/>
        <v>2548429.1120000002</v>
      </c>
      <c r="J38" s="7">
        <f t="shared" si="6"/>
        <v>1274214.5560000001</v>
      </c>
      <c r="N38">
        <v>63574.025000000001</v>
      </c>
    </row>
    <row r="39" spans="1:14" x14ac:dyDescent="0.25">
      <c r="A39" s="49" t="s">
        <v>65</v>
      </c>
      <c r="B39" s="80">
        <f>Input!H40</f>
        <v>269.60000000000002</v>
      </c>
      <c r="C39" s="3">
        <f t="shared" si="0"/>
        <v>134.80000000000001</v>
      </c>
      <c r="D39" s="3">
        <f t="shared" si="7"/>
        <v>2.6960000000000002</v>
      </c>
      <c r="E39" s="3">
        <f t="shared" si="4"/>
        <v>246.52523774689101</v>
      </c>
      <c r="F39" s="3">
        <f t="shared" si="8"/>
        <v>247</v>
      </c>
      <c r="G39" s="5" t="str">
        <f t="shared" si="9"/>
        <v>F7</v>
      </c>
      <c r="I39" s="7">
        <f t="shared" si="5"/>
        <v>2701553.608</v>
      </c>
      <c r="J39" s="7">
        <f t="shared" si="6"/>
        <v>1350776.804</v>
      </c>
      <c r="N39">
        <v>65624.800000000003</v>
      </c>
    </row>
    <row r="40" spans="1:14" x14ac:dyDescent="0.25">
      <c r="A40" s="49" t="s">
        <v>66</v>
      </c>
      <c r="B40" s="80">
        <f>Input!H41</f>
        <v>380</v>
      </c>
      <c r="C40" s="3">
        <f t="shared" si="0"/>
        <v>190</v>
      </c>
      <c r="D40" s="3">
        <f t="shared" si="7"/>
        <v>3.8</v>
      </c>
      <c r="E40" s="3">
        <f t="shared" si="4"/>
        <v>347.47622531089979</v>
      </c>
      <c r="F40" s="3">
        <f t="shared" si="8"/>
        <v>347</v>
      </c>
      <c r="G40" s="5" t="e">
        <f t="shared" si="9"/>
        <v>#NUM!</v>
      </c>
      <c r="I40" s="7">
        <f t="shared" si="5"/>
        <v>3795300.0079999999</v>
      </c>
      <c r="J40" s="7">
        <f t="shared" si="6"/>
        <v>1897650.004</v>
      </c>
      <c r="N40">
        <v>67675.574999999997</v>
      </c>
    </row>
    <row r="41" spans="1:14" x14ac:dyDescent="0.25">
      <c r="A41" s="49" t="s">
        <v>67</v>
      </c>
      <c r="B41" s="80">
        <f>Input!H42</f>
        <v>340</v>
      </c>
      <c r="C41" s="3">
        <f t="shared" si="0"/>
        <v>170</v>
      </c>
      <c r="D41" s="3">
        <f t="shared" si="7"/>
        <v>3.4</v>
      </c>
      <c r="E41" s="3">
        <f t="shared" si="4"/>
        <v>310.89978054133138</v>
      </c>
      <c r="F41" s="3">
        <f t="shared" si="8"/>
        <v>311</v>
      </c>
      <c r="G41" s="5" t="e">
        <f t="shared" si="9"/>
        <v>#NUM!</v>
      </c>
      <c r="I41" s="7">
        <f t="shared" si="5"/>
        <v>3401551.304</v>
      </c>
      <c r="J41" s="7">
        <f t="shared" si="6"/>
        <v>1700775.652</v>
      </c>
      <c r="N41">
        <v>69726.350000000006</v>
      </c>
    </row>
    <row r="42" spans="1:14" x14ac:dyDescent="0.25">
      <c r="A42" s="49" t="s">
        <v>68</v>
      </c>
      <c r="B42" s="80">
        <f>Input!H43</f>
        <v>390</v>
      </c>
      <c r="C42" s="3">
        <f t="shared" si="0"/>
        <v>195</v>
      </c>
      <c r="D42" s="3">
        <f t="shared" si="7"/>
        <v>3.9</v>
      </c>
      <c r="E42" s="3">
        <f t="shared" si="4"/>
        <v>356.62033650329187</v>
      </c>
      <c r="F42" s="3">
        <f t="shared" si="8"/>
        <v>357</v>
      </c>
      <c r="G42" s="5" t="e">
        <f t="shared" si="9"/>
        <v>#NUM!</v>
      </c>
      <c r="I42" s="7">
        <f t="shared" si="5"/>
        <v>3904674.648</v>
      </c>
      <c r="J42" s="7">
        <f t="shared" si="6"/>
        <v>1952337.324</v>
      </c>
      <c r="N42">
        <v>71777.125</v>
      </c>
    </row>
    <row r="43" spans="1:14" x14ac:dyDescent="0.25">
      <c r="A43" s="49" t="s">
        <v>69</v>
      </c>
      <c r="B43" s="80">
        <f>Input!H44</f>
        <v>363</v>
      </c>
      <c r="C43" s="3">
        <f t="shared" si="0"/>
        <v>181.5</v>
      </c>
      <c r="D43" s="3">
        <f t="shared" si="7"/>
        <v>3.63</v>
      </c>
      <c r="E43" s="3">
        <f t="shared" si="4"/>
        <v>331.93123628383319</v>
      </c>
      <c r="F43" s="3">
        <f t="shared" si="8"/>
        <v>332</v>
      </c>
      <c r="G43" s="5" t="e">
        <f>DEC2HEX(F43, 2)</f>
        <v>#NUM!</v>
      </c>
      <c r="I43" s="7">
        <f t="shared" si="5"/>
        <v>3631238.048</v>
      </c>
      <c r="J43" s="7">
        <f t="shared" si="6"/>
        <v>1815619.024</v>
      </c>
      <c r="N43">
        <v>73827.899999999994</v>
      </c>
    </row>
    <row r="44" spans="1:14" x14ac:dyDescent="0.25">
      <c r="A44" s="49" t="s">
        <v>71</v>
      </c>
      <c r="B44" s="80">
        <f>Input!H45</f>
        <v>80</v>
      </c>
      <c r="C44" s="3">
        <f t="shared" ref="C44:C45" si="32">(B44/2)</f>
        <v>40</v>
      </c>
      <c r="D44" s="3">
        <f t="shared" ref="D44:D45" si="33">(C44/50)</f>
        <v>0.8</v>
      </c>
      <c r="E44" s="3">
        <f t="shared" ref="E44:E45" si="34">(D44*1000000/2734/4)</f>
        <v>73.152889539136794</v>
      </c>
      <c r="F44" s="3">
        <f t="shared" ref="F44:F45" si="35">ROUND(E44, 0)</f>
        <v>73</v>
      </c>
      <c r="G44" s="5" t="str">
        <f t="shared" ref="G44:G45" si="36">DEC2HEX(F44, 2)</f>
        <v>49</v>
      </c>
      <c r="I44" s="7">
        <f t="shared" ref="I44:I45" si="37">(F44*2734.366*4)</f>
        <v>798434.87199999997</v>
      </c>
      <c r="J44" s="7">
        <f t="shared" ref="J44:J45" si="38">(F44*2734.366*2)</f>
        <v>399217.43599999999</v>
      </c>
    </row>
    <row r="45" spans="1:14" x14ac:dyDescent="0.25">
      <c r="A45" s="49" t="s">
        <v>72</v>
      </c>
      <c r="B45" s="80">
        <f>Input!H46</f>
        <v>250</v>
      </c>
      <c r="C45" s="3">
        <f t="shared" si="32"/>
        <v>125</v>
      </c>
      <c r="D45" s="3">
        <f t="shared" si="33"/>
        <v>2.5</v>
      </c>
      <c r="E45" s="3">
        <f t="shared" si="34"/>
        <v>228.60277980980248</v>
      </c>
      <c r="F45" s="3">
        <f t="shared" si="35"/>
        <v>229</v>
      </c>
      <c r="G45" s="5" t="str">
        <f t="shared" si="36"/>
        <v>E5</v>
      </c>
      <c r="I45" s="7">
        <f t="shared" si="37"/>
        <v>2504679.2560000001</v>
      </c>
      <c r="J45" s="7">
        <f t="shared" si="38"/>
        <v>1252339.628</v>
      </c>
    </row>
    <row r="46" spans="1:14" x14ac:dyDescent="0.25">
      <c r="A46" s="49" t="s">
        <v>74</v>
      </c>
      <c r="B46" s="80">
        <f>Input!H47</f>
        <v>26</v>
      </c>
      <c r="C46" s="3">
        <f t="shared" si="0"/>
        <v>13</v>
      </c>
      <c r="D46" s="3">
        <f t="shared" si="7"/>
        <v>0.26</v>
      </c>
      <c r="E46" s="3">
        <f t="shared" si="4"/>
        <v>23.774689100219458</v>
      </c>
      <c r="F46" s="3">
        <f t="shared" si="8"/>
        <v>24</v>
      </c>
      <c r="G46" s="5" t="str">
        <f t="shared" si="9"/>
        <v>18</v>
      </c>
      <c r="I46" s="7">
        <f t="shared" si="5"/>
        <v>262499.136</v>
      </c>
      <c r="J46" s="7">
        <f t="shared" si="6"/>
        <v>131249.568</v>
      </c>
    </row>
    <row r="47" spans="1:14" x14ac:dyDescent="0.25">
      <c r="A47" s="49" t="s">
        <v>75</v>
      </c>
      <c r="B47" s="80">
        <f>Input!H48</f>
        <v>27</v>
      </c>
      <c r="C47" s="3">
        <f t="shared" si="0"/>
        <v>13.5</v>
      </c>
      <c r="D47" s="3">
        <f t="shared" si="7"/>
        <v>0.27</v>
      </c>
      <c r="E47" s="3">
        <f t="shared" si="4"/>
        <v>24.68910021945867</v>
      </c>
      <c r="F47" s="3">
        <f t="shared" si="8"/>
        <v>25</v>
      </c>
      <c r="G47" s="5" t="str">
        <f t="shared" si="9"/>
        <v>19</v>
      </c>
      <c r="I47" s="7">
        <f t="shared" si="5"/>
        <v>273436.59999999998</v>
      </c>
      <c r="J47" s="7">
        <f t="shared" si="6"/>
        <v>136718.29999999999</v>
      </c>
    </row>
    <row r="48" spans="1:14" x14ac:dyDescent="0.25">
      <c r="A48" s="49" t="s">
        <v>76</v>
      </c>
      <c r="B48" s="80">
        <f>Input!H49</f>
        <v>40</v>
      </c>
      <c r="C48" s="3">
        <f t="shared" si="0"/>
        <v>20</v>
      </c>
      <c r="D48" s="3">
        <f t="shared" si="7"/>
        <v>0.4</v>
      </c>
      <c r="E48" s="3">
        <f t="shared" si="4"/>
        <v>36.576444769568397</v>
      </c>
      <c r="F48" s="3">
        <f t="shared" si="8"/>
        <v>37</v>
      </c>
      <c r="G48" s="5" t="str">
        <f t="shared" si="9"/>
        <v>25</v>
      </c>
      <c r="I48" s="7">
        <f t="shared" si="5"/>
        <v>404686.16800000001</v>
      </c>
      <c r="J48" s="7">
        <f t="shared" si="6"/>
        <v>202343.084</v>
      </c>
    </row>
    <row r="49" spans="1:10" x14ac:dyDescent="0.25">
      <c r="A49" s="49" t="s">
        <v>77</v>
      </c>
      <c r="B49" s="80">
        <f>Input!H50</f>
        <v>40</v>
      </c>
      <c r="C49" s="3">
        <f t="shared" ref="C49" si="39">(B49/2)</f>
        <v>20</v>
      </c>
      <c r="D49" s="3">
        <f t="shared" ref="D49" si="40">(C49/50)</f>
        <v>0.4</v>
      </c>
      <c r="E49" s="3">
        <f t="shared" si="4"/>
        <v>36.576444769568397</v>
      </c>
      <c r="F49" s="3">
        <f t="shared" ref="F49" si="41">ROUND(E49, 0)</f>
        <v>37</v>
      </c>
      <c r="G49" s="5" t="str">
        <f t="shared" ref="G49" si="42">DEC2HEX(F49, 2)</f>
        <v>25</v>
      </c>
      <c r="I49" s="7">
        <f t="shared" si="5"/>
        <v>404686.16800000001</v>
      </c>
      <c r="J49" s="7">
        <f t="shared" si="6"/>
        <v>202343.084</v>
      </c>
    </row>
    <row r="50" spans="1:10" x14ac:dyDescent="0.25">
      <c r="A50" s="49" t="s">
        <v>78</v>
      </c>
      <c r="B50" s="80">
        <f>Input!H51</f>
        <v>175</v>
      </c>
      <c r="C50" s="3">
        <f t="shared" si="0"/>
        <v>87.5</v>
      </c>
      <c r="D50" s="3">
        <f t="shared" si="7"/>
        <v>1.75</v>
      </c>
      <c r="E50" s="3">
        <f t="shared" si="4"/>
        <v>160.02194586686173</v>
      </c>
      <c r="F50" s="3">
        <f t="shared" si="8"/>
        <v>160</v>
      </c>
      <c r="G50" s="5" t="str">
        <f t="shared" si="9"/>
        <v>A0</v>
      </c>
      <c r="I50" s="7">
        <f t="shared" si="5"/>
        <v>1749994.24</v>
      </c>
      <c r="J50" s="7">
        <f t="shared" si="6"/>
        <v>874997.12</v>
      </c>
    </row>
    <row r="51" spans="1:10" x14ac:dyDescent="0.25">
      <c r="A51" s="52" t="s">
        <v>80</v>
      </c>
      <c r="B51" s="80">
        <f>Input!H52</f>
        <v>22</v>
      </c>
      <c r="C51" s="3">
        <f t="shared" si="0"/>
        <v>11</v>
      </c>
      <c r="D51" s="3">
        <f t="shared" si="7"/>
        <v>0.22</v>
      </c>
      <c r="E51" s="3">
        <f t="shared" si="4"/>
        <v>20.117044623262618</v>
      </c>
      <c r="F51" s="3">
        <f t="shared" si="8"/>
        <v>20</v>
      </c>
      <c r="G51" s="5" t="str">
        <f t="shared" si="9"/>
        <v>14</v>
      </c>
      <c r="I51" s="7">
        <f t="shared" si="5"/>
        <v>218749.28</v>
      </c>
      <c r="J51" s="7">
        <f t="shared" si="6"/>
        <v>109374.64</v>
      </c>
    </row>
    <row r="52" spans="1:10" x14ac:dyDescent="0.25">
      <c r="A52" s="52" t="s">
        <v>81</v>
      </c>
      <c r="B52" s="80">
        <f>Input!H53</f>
        <v>24</v>
      </c>
      <c r="C52" s="3">
        <f t="shared" si="0"/>
        <v>12</v>
      </c>
      <c r="D52" s="3">
        <f t="shared" si="7"/>
        <v>0.24</v>
      </c>
      <c r="E52" s="3">
        <f t="shared" si="4"/>
        <v>21.945866861741038</v>
      </c>
      <c r="F52" s="3">
        <f t="shared" si="8"/>
        <v>22</v>
      </c>
      <c r="G52" s="5" t="str">
        <f t="shared" si="9"/>
        <v>16</v>
      </c>
      <c r="I52" s="7">
        <f t="shared" si="5"/>
        <v>240624.20799999998</v>
      </c>
      <c r="J52" s="7">
        <f t="shared" si="6"/>
        <v>120312.10399999999</v>
      </c>
    </row>
    <row r="53" spans="1:10" x14ac:dyDescent="0.25">
      <c r="A53" s="52" t="s">
        <v>82</v>
      </c>
      <c r="B53" s="80">
        <f>Input!H54</f>
        <v>24</v>
      </c>
      <c r="C53" s="3">
        <f t="shared" ref="C53:C55" si="43">(B53/2)</f>
        <v>12</v>
      </c>
      <c r="D53" s="3">
        <f t="shared" ref="D53:D55" si="44">(C53/50)</f>
        <v>0.24</v>
      </c>
      <c r="E53" s="3">
        <f t="shared" ref="E53:E55" si="45">(D53*1000000/2734/4)</f>
        <v>21.945866861741038</v>
      </c>
      <c r="F53" s="3">
        <f t="shared" ref="F53:F55" si="46">ROUND(E53, 0)</f>
        <v>22</v>
      </c>
      <c r="G53" s="5" t="str">
        <f t="shared" ref="G53:G55" si="47">DEC2HEX(F53, 2)</f>
        <v>16</v>
      </c>
      <c r="I53" s="7">
        <f t="shared" ref="I53:I55" si="48">(F53*2734.366*4)</f>
        <v>240624.20799999998</v>
      </c>
      <c r="J53" s="7">
        <f t="shared" ref="J53:J55" si="49">(F53*2734.366*2)</f>
        <v>120312.10399999999</v>
      </c>
    </row>
    <row r="54" spans="1:10" x14ac:dyDescent="0.25">
      <c r="A54" s="52" t="s">
        <v>83</v>
      </c>
      <c r="B54" s="80">
        <f>Input!H55</f>
        <v>26</v>
      </c>
      <c r="C54" s="3">
        <f t="shared" si="43"/>
        <v>13</v>
      </c>
      <c r="D54" s="3">
        <f t="shared" si="44"/>
        <v>0.26</v>
      </c>
      <c r="E54" s="3">
        <f t="shared" si="45"/>
        <v>23.774689100219458</v>
      </c>
      <c r="F54" s="3">
        <f t="shared" si="46"/>
        <v>24</v>
      </c>
      <c r="G54" s="5" t="str">
        <f t="shared" si="47"/>
        <v>18</v>
      </c>
      <c r="I54" s="7">
        <f t="shared" si="48"/>
        <v>262499.136</v>
      </c>
      <c r="J54" s="7">
        <f t="shared" si="49"/>
        <v>131249.568</v>
      </c>
    </row>
    <row r="55" spans="1:10" x14ac:dyDescent="0.25">
      <c r="A55" s="52" t="s">
        <v>84</v>
      </c>
      <c r="B55" s="80">
        <f>Input!H56</f>
        <v>26</v>
      </c>
      <c r="C55" s="3">
        <f t="shared" si="43"/>
        <v>13</v>
      </c>
      <c r="D55" s="3">
        <f t="shared" si="44"/>
        <v>0.26</v>
      </c>
      <c r="E55" s="3">
        <f t="shared" si="45"/>
        <v>23.774689100219458</v>
      </c>
      <c r="F55" s="3">
        <f t="shared" si="46"/>
        <v>24</v>
      </c>
      <c r="G55" s="5" t="str">
        <f t="shared" si="47"/>
        <v>18</v>
      </c>
      <c r="I55" s="7">
        <f t="shared" si="48"/>
        <v>262499.136</v>
      </c>
      <c r="J55" s="7">
        <f t="shared" si="49"/>
        <v>131249.568</v>
      </c>
    </row>
    <row r="56" spans="1:10" x14ac:dyDescent="0.25">
      <c r="A56" s="52" t="s">
        <v>85</v>
      </c>
      <c r="B56" s="80">
        <f>Input!H57</f>
        <v>1</v>
      </c>
      <c r="C56" s="3">
        <f t="shared" si="0"/>
        <v>0.5</v>
      </c>
      <c r="D56" s="3">
        <f t="shared" si="7"/>
        <v>0.01</v>
      </c>
      <c r="E56" s="3">
        <f t="shared" si="4"/>
        <v>0.91441111923920992</v>
      </c>
      <c r="F56" s="3">
        <f t="shared" si="8"/>
        <v>1</v>
      </c>
      <c r="G56" s="5" t="str">
        <f t="shared" si="9"/>
        <v>01</v>
      </c>
      <c r="I56" s="7">
        <f t="shared" si="5"/>
        <v>10937.464</v>
      </c>
      <c r="J56" s="7">
        <f t="shared" si="6"/>
        <v>5468.732</v>
      </c>
    </row>
    <row r="57" spans="1:10" x14ac:dyDescent="0.25">
      <c r="A57" s="52" t="s">
        <v>86</v>
      </c>
      <c r="B57" s="80">
        <f>Input!H58</f>
        <v>15</v>
      </c>
      <c r="C57" s="3">
        <f t="shared" si="0"/>
        <v>7.5</v>
      </c>
      <c r="D57" s="3">
        <f t="shared" si="7"/>
        <v>0.15</v>
      </c>
      <c r="E57" s="3">
        <f t="shared" si="4"/>
        <v>13.716166788588149</v>
      </c>
      <c r="F57" s="3">
        <f t="shared" si="8"/>
        <v>14</v>
      </c>
      <c r="G57" s="5" t="str">
        <f t="shared" si="9"/>
        <v>0E</v>
      </c>
      <c r="I57" s="7">
        <f t="shared" si="5"/>
        <v>153124.49599999998</v>
      </c>
      <c r="J57" s="7">
        <f t="shared" si="6"/>
        <v>76562.247999999992</v>
      </c>
    </row>
    <row r="58" spans="1:10" x14ac:dyDescent="0.25">
      <c r="A58" s="52" t="s">
        <v>87</v>
      </c>
      <c r="B58" s="80">
        <f>Input!H59</f>
        <v>0</v>
      </c>
      <c r="C58" s="3">
        <f t="shared" si="0"/>
        <v>0</v>
      </c>
      <c r="D58" s="3">
        <f t="shared" si="7"/>
        <v>0</v>
      </c>
      <c r="E58" s="3">
        <f t="shared" si="4"/>
        <v>0</v>
      </c>
      <c r="F58" s="3">
        <f t="shared" si="8"/>
        <v>0</v>
      </c>
      <c r="G58" s="5" t="str">
        <f t="shared" si="9"/>
        <v>00</v>
      </c>
      <c r="I58" s="7">
        <f t="shared" si="5"/>
        <v>0</v>
      </c>
      <c r="J58" s="7">
        <f t="shared" si="6"/>
        <v>0</v>
      </c>
    </row>
    <row r="59" spans="1:10" x14ac:dyDescent="0.25">
      <c r="A59" s="50" t="s">
        <v>89</v>
      </c>
      <c r="B59" s="80">
        <f>Input!H60</f>
        <v>34</v>
      </c>
      <c r="C59" s="3">
        <f t="shared" si="0"/>
        <v>17</v>
      </c>
      <c r="D59" s="3">
        <f t="shared" si="7"/>
        <v>0.34</v>
      </c>
      <c r="E59" s="3">
        <f t="shared" si="4"/>
        <v>31.089978054133137</v>
      </c>
      <c r="F59" s="3">
        <f t="shared" si="8"/>
        <v>31</v>
      </c>
      <c r="G59" s="5" t="str">
        <f t="shared" si="9"/>
        <v>1F</v>
      </c>
      <c r="I59" s="7">
        <f t="shared" si="5"/>
        <v>339061.38400000002</v>
      </c>
      <c r="J59" s="7">
        <f t="shared" si="6"/>
        <v>169530.69200000001</v>
      </c>
    </row>
    <row r="60" spans="1:10" x14ac:dyDescent="0.25">
      <c r="A60" s="50" t="s">
        <v>90</v>
      </c>
      <c r="B60" s="80">
        <f>Input!H61</f>
        <v>43</v>
      </c>
      <c r="C60" s="3">
        <f t="shared" si="0"/>
        <v>21.5</v>
      </c>
      <c r="D60" s="3">
        <f t="shared" si="7"/>
        <v>0.43</v>
      </c>
      <c r="E60" s="3">
        <f t="shared" si="4"/>
        <v>39.319678127286025</v>
      </c>
      <c r="F60" s="3">
        <f t="shared" si="8"/>
        <v>39</v>
      </c>
      <c r="G60" s="5" t="str">
        <f t="shared" si="9"/>
        <v>27</v>
      </c>
      <c r="I60" s="7">
        <f t="shared" si="5"/>
        <v>426561.09600000002</v>
      </c>
      <c r="J60" s="7">
        <f t="shared" si="6"/>
        <v>213280.54800000001</v>
      </c>
    </row>
    <row r="61" spans="1:10" x14ac:dyDescent="0.25">
      <c r="A61" s="50" t="s">
        <v>91</v>
      </c>
      <c r="B61" s="80">
        <f>Input!H62</f>
        <v>46</v>
      </c>
      <c r="C61" s="3">
        <f t="shared" si="0"/>
        <v>23</v>
      </c>
      <c r="D61" s="3">
        <f t="shared" si="7"/>
        <v>0.46</v>
      </c>
      <c r="E61" s="3">
        <f t="shared" si="4"/>
        <v>42.06291148500366</v>
      </c>
      <c r="F61" s="3">
        <f t="shared" si="8"/>
        <v>42</v>
      </c>
      <c r="G61" s="5" t="str">
        <f t="shared" si="9"/>
        <v>2A</v>
      </c>
      <c r="I61" s="7">
        <f t="shared" si="5"/>
        <v>459373.48800000001</v>
      </c>
      <c r="J61" s="7">
        <f t="shared" si="6"/>
        <v>229686.74400000001</v>
      </c>
    </row>
    <row r="62" spans="1:10" x14ac:dyDescent="0.25">
      <c r="A62" s="50" t="s">
        <v>92</v>
      </c>
      <c r="B62" s="80">
        <f>Input!H63</f>
        <v>32</v>
      </c>
      <c r="C62" s="3">
        <f t="shared" si="0"/>
        <v>16</v>
      </c>
      <c r="D62" s="3">
        <f t="shared" si="7"/>
        <v>0.32</v>
      </c>
      <c r="E62" s="3">
        <f t="shared" si="4"/>
        <v>29.261155815654718</v>
      </c>
      <c r="F62" s="3">
        <f t="shared" si="8"/>
        <v>29</v>
      </c>
      <c r="G62" s="5" t="str">
        <f t="shared" si="9"/>
        <v>1D</v>
      </c>
      <c r="I62" s="7">
        <f t="shared" si="5"/>
        <v>317186.45600000001</v>
      </c>
      <c r="J62" s="7">
        <f t="shared" si="6"/>
        <v>158593.228</v>
      </c>
    </row>
    <row r="63" spans="1:10" x14ac:dyDescent="0.25">
      <c r="A63" s="50" t="s">
        <v>93</v>
      </c>
      <c r="B63" s="80">
        <f>Input!H64</f>
        <v>37</v>
      </c>
      <c r="C63" s="3">
        <f t="shared" si="0"/>
        <v>18.5</v>
      </c>
      <c r="D63" s="3">
        <f t="shared" si="7"/>
        <v>0.37</v>
      </c>
      <c r="E63" s="3">
        <f t="shared" si="4"/>
        <v>33.833211411850769</v>
      </c>
      <c r="F63" s="3">
        <f t="shared" si="8"/>
        <v>34</v>
      </c>
      <c r="G63" s="5" t="str">
        <f t="shared" si="9"/>
        <v>22</v>
      </c>
      <c r="I63" s="7">
        <f t="shared" si="5"/>
        <v>371873.77600000001</v>
      </c>
      <c r="J63" s="7">
        <f t="shared" si="6"/>
        <v>185936.88800000001</v>
      </c>
    </row>
    <row r="64" spans="1:10" x14ac:dyDescent="0.25">
      <c r="A64" s="50" t="s">
        <v>94</v>
      </c>
      <c r="B64" s="80">
        <f>Input!H65</f>
        <v>38</v>
      </c>
      <c r="C64" s="3">
        <f t="shared" si="0"/>
        <v>19</v>
      </c>
      <c r="D64" s="3">
        <f t="shared" si="7"/>
        <v>0.38</v>
      </c>
      <c r="E64" s="3">
        <f t="shared" si="4"/>
        <v>34.747622531089981</v>
      </c>
      <c r="F64" s="3">
        <f t="shared" si="8"/>
        <v>35</v>
      </c>
      <c r="G64" s="5" t="str">
        <f t="shared" si="9"/>
        <v>23</v>
      </c>
      <c r="I64" s="7">
        <f t="shared" si="5"/>
        <v>382811.24</v>
      </c>
      <c r="J64" s="7">
        <f t="shared" si="6"/>
        <v>191405.62</v>
      </c>
    </row>
    <row r="65" spans="1:10" x14ac:dyDescent="0.25">
      <c r="A65" s="50" t="s">
        <v>95</v>
      </c>
      <c r="B65" s="80">
        <f>Input!H66</f>
        <v>28</v>
      </c>
      <c r="C65" s="3">
        <f t="shared" si="0"/>
        <v>14</v>
      </c>
      <c r="D65" s="3">
        <f t="shared" si="7"/>
        <v>0.28000000000000003</v>
      </c>
      <c r="E65" s="3">
        <f t="shared" si="4"/>
        <v>25.603511338697878</v>
      </c>
      <c r="F65" s="3">
        <f t="shared" si="8"/>
        <v>26</v>
      </c>
      <c r="G65" s="5" t="str">
        <f t="shared" si="9"/>
        <v>1A</v>
      </c>
      <c r="I65" s="7">
        <f t="shared" si="5"/>
        <v>284374.06400000001</v>
      </c>
      <c r="J65" s="7">
        <f t="shared" si="6"/>
        <v>142187.03200000001</v>
      </c>
    </row>
    <row r="66" spans="1:10" x14ac:dyDescent="0.25">
      <c r="A66" s="50" t="s">
        <v>96</v>
      </c>
      <c r="B66" s="80">
        <f>Input!H67</f>
        <v>40</v>
      </c>
      <c r="C66" s="3">
        <f t="shared" si="0"/>
        <v>20</v>
      </c>
      <c r="D66" s="3">
        <f t="shared" si="7"/>
        <v>0.4</v>
      </c>
      <c r="E66" s="3">
        <f t="shared" si="4"/>
        <v>36.576444769568397</v>
      </c>
      <c r="F66" s="3">
        <f t="shared" si="8"/>
        <v>37</v>
      </c>
      <c r="G66" s="5" t="str">
        <f t="shared" si="9"/>
        <v>25</v>
      </c>
      <c r="I66" s="7">
        <f t="shared" si="5"/>
        <v>404686.16800000001</v>
      </c>
      <c r="J66" s="7">
        <f t="shared" si="6"/>
        <v>202343.084</v>
      </c>
    </row>
    <row r="67" spans="1:10" x14ac:dyDescent="0.25">
      <c r="A67" s="50" t="s">
        <v>97</v>
      </c>
      <c r="B67" s="80">
        <f>Input!H68</f>
        <v>32</v>
      </c>
      <c r="C67" s="3">
        <f t="shared" si="0"/>
        <v>16</v>
      </c>
      <c r="D67" s="3">
        <f t="shared" si="7"/>
        <v>0.32</v>
      </c>
      <c r="E67" s="3">
        <f t="shared" si="4"/>
        <v>29.261155815654718</v>
      </c>
      <c r="F67" s="3">
        <f t="shared" si="8"/>
        <v>29</v>
      </c>
      <c r="G67" s="5" t="str">
        <f t="shared" si="9"/>
        <v>1D</v>
      </c>
      <c r="I67" s="7">
        <f t="shared" si="5"/>
        <v>317186.45600000001</v>
      </c>
      <c r="J67" s="7">
        <f t="shared" si="6"/>
        <v>158593.228</v>
      </c>
    </row>
    <row r="68" spans="1:10" x14ac:dyDescent="0.25">
      <c r="A68" s="50" t="s">
        <v>98</v>
      </c>
      <c r="B68" s="80">
        <f>Input!H69</f>
        <v>32</v>
      </c>
      <c r="C68" s="3">
        <f t="shared" si="0"/>
        <v>16</v>
      </c>
      <c r="D68" s="3">
        <f t="shared" si="7"/>
        <v>0.32</v>
      </c>
      <c r="E68" s="3">
        <f t="shared" si="4"/>
        <v>29.261155815654718</v>
      </c>
      <c r="F68" s="3">
        <f t="shared" si="8"/>
        <v>29</v>
      </c>
      <c r="G68" s="5" t="str">
        <f t="shared" si="9"/>
        <v>1D</v>
      </c>
      <c r="I68" s="7">
        <f t="shared" si="5"/>
        <v>317186.45600000001</v>
      </c>
      <c r="J68" s="7">
        <f t="shared" si="6"/>
        <v>158593.228</v>
      </c>
    </row>
    <row r="69" spans="1:10" x14ac:dyDescent="0.25">
      <c r="A69" s="50" t="s">
        <v>99</v>
      </c>
      <c r="B69" s="80">
        <f>Input!H70</f>
        <v>36.4</v>
      </c>
      <c r="C69" s="3">
        <f t="shared" si="0"/>
        <v>18.2</v>
      </c>
      <c r="D69" s="3">
        <f t="shared" si="7"/>
        <v>0.36399999999999999</v>
      </c>
      <c r="E69" s="3">
        <f t="shared" si="4"/>
        <v>33.284564740307239</v>
      </c>
      <c r="F69" s="3">
        <f t="shared" si="8"/>
        <v>33</v>
      </c>
      <c r="G69" s="5" t="str">
        <f t="shared" si="9"/>
        <v>21</v>
      </c>
      <c r="I69" s="7">
        <f t="shared" si="5"/>
        <v>360936.31199999998</v>
      </c>
      <c r="J69" s="7">
        <f t="shared" si="6"/>
        <v>180468.15599999999</v>
      </c>
    </row>
    <row r="70" spans="1:10" x14ac:dyDescent="0.25">
      <c r="A70" s="50" t="s">
        <v>100</v>
      </c>
      <c r="B70" s="80">
        <f>Input!H71</f>
        <v>40.799999999999997</v>
      </c>
      <c r="C70" s="3">
        <f t="shared" si="0"/>
        <v>20.399999999999999</v>
      </c>
      <c r="D70" s="3">
        <f t="shared" si="7"/>
        <v>0.40799999999999997</v>
      </c>
      <c r="E70" s="3">
        <f t="shared" si="4"/>
        <v>37.307973664959768</v>
      </c>
      <c r="F70" s="3">
        <f t="shared" si="8"/>
        <v>37</v>
      </c>
      <c r="G70" s="5" t="str">
        <f t="shared" si="9"/>
        <v>25</v>
      </c>
      <c r="I70" s="7">
        <f t="shared" si="5"/>
        <v>404686.16800000001</v>
      </c>
      <c r="J70" s="7">
        <f t="shared" si="6"/>
        <v>202343.084</v>
      </c>
    </row>
    <row r="71" spans="1:10" x14ac:dyDescent="0.25">
      <c r="A71" s="50" t="s">
        <v>101</v>
      </c>
      <c r="B71" s="80">
        <f>Input!H72</f>
        <v>45.2</v>
      </c>
      <c r="C71" s="3">
        <f t="shared" si="0"/>
        <v>22.6</v>
      </c>
      <c r="D71" s="3">
        <f t="shared" si="7"/>
        <v>0.45200000000000001</v>
      </c>
      <c r="E71" s="3">
        <f t="shared" si="4"/>
        <v>41.331382589612289</v>
      </c>
      <c r="F71" s="3">
        <f t="shared" si="8"/>
        <v>41</v>
      </c>
      <c r="G71" s="5" t="str">
        <f t="shared" si="9"/>
        <v>29</v>
      </c>
      <c r="I71" s="7">
        <f t="shared" si="5"/>
        <v>448436.02399999998</v>
      </c>
      <c r="J71" s="7">
        <f t="shared" si="6"/>
        <v>224218.01199999999</v>
      </c>
    </row>
    <row r="72" spans="1:10" x14ac:dyDescent="0.25">
      <c r="A72" s="50" t="s">
        <v>102</v>
      </c>
      <c r="B72" s="80">
        <f>Input!H73</f>
        <v>49.6</v>
      </c>
      <c r="C72" s="3">
        <f t="shared" si="0"/>
        <v>24.8</v>
      </c>
      <c r="D72" s="3">
        <f t="shared" si="7"/>
        <v>0.496</v>
      </c>
      <c r="E72" s="3">
        <f t="shared" si="4"/>
        <v>45.354791514264811</v>
      </c>
      <c r="F72" s="3">
        <f t="shared" si="8"/>
        <v>45</v>
      </c>
      <c r="G72" s="5" t="str">
        <f t="shared" si="9"/>
        <v>2D</v>
      </c>
      <c r="I72" s="7">
        <f t="shared" si="5"/>
        <v>492185.88</v>
      </c>
      <c r="J72" s="7">
        <f t="shared" si="6"/>
        <v>246092.94</v>
      </c>
    </row>
    <row r="73" spans="1:10" x14ac:dyDescent="0.25">
      <c r="A73" s="50" t="s">
        <v>103</v>
      </c>
      <c r="B73" s="80">
        <f>Input!H74</f>
        <v>54</v>
      </c>
      <c r="C73" s="3">
        <f t="shared" si="0"/>
        <v>27</v>
      </c>
      <c r="D73" s="3">
        <f t="shared" si="7"/>
        <v>0.54</v>
      </c>
      <c r="E73" s="3">
        <f t="shared" si="4"/>
        <v>49.378200438917339</v>
      </c>
      <c r="F73" s="3">
        <f t="shared" si="8"/>
        <v>49</v>
      </c>
      <c r="G73" s="5" t="str">
        <f t="shared" si="9"/>
        <v>31</v>
      </c>
      <c r="I73" s="7">
        <f t="shared" si="5"/>
        <v>535935.73600000003</v>
      </c>
      <c r="J73" s="7">
        <f t="shared" si="6"/>
        <v>267967.86800000002</v>
      </c>
    </row>
    <row r="74" spans="1:10" x14ac:dyDescent="0.25">
      <c r="A74" s="50" t="s">
        <v>104</v>
      </c>
      <c r="B74" s="80">
        <f>Input!H75</f>
        <v>58.4</v>
      </c>
      <c r="C74" s="3">
        <f t="shared" si="0"/>
        <v>29.2</v>
      </c>
      <c r="D74" s="3">
        <f t="shared" si="7"/>
        <v>0.58399999999999996</v>
      </c>
      <c r="E74" s="3">
        <f t="shared" si="4"/>
        <v>53.401609363569861</v>
      </c>
      <c r="F74" s="3">
        <f t="shared" si="8"/>
        <v>53</v>
      </c>
      <c r="G74" s="5" t="str">
        <f t="shared" si="9"/>
        <v>35</v>
      </c>
      <c r="I74" s="7">
        <f t="shared" si="5"/>
        <v>579685.59199999995</v>
      </c>
      <c r="J74" s="7">
        <f t="shared" si="6"/>
        <v>289842.79599999997</v>
      </c>
    </row>
    <row r="75" spans="1:10" x14ac:dyDescent="0.25">
      <c r="A75" s="49" t="s">
        <v>105</v>
      </c>
      <c r="B75" s="80">
        <f>Input!H76</f>
        <v>58.5</v>
      </c>
      <c r="C75" s="3">
        <f t="shared" ref="C75:C151" si="50">(B75/2)</f>
        <v>29.25</v>
      </c>
      <c r="D75" s="3">
        <f t="shared" si="7"/>
        <v>0.58499999999999996</v>
      </c>
      <c r="E75" s="3">
        <f t="shared" si="4"/>
        <v>53.493050475493781</v>
      </c>
      <c r="F75" s="3">
        <f t="shared" si="8"/>
        <v>53</v>
      </c>
      <c r="G75" s="5" t="str">
        <f t="shared" si="9"/>
        <v>35</v>
      </c>
      <c r="I75" s="7">
        <f t="shared" si="5"/>
        <v>579685.59199999995</v>
      </c>
      <c r="J75" s="7">
        <f t="shared" si="6"/>
        <v>289842.79599999997</v>
      </c>
    </row>
    <row r="76" spans="1:10" x14ac:dyDescent="0.25">
      <c r="A76" s="49" t="s">
        <v>106</v>
      </c>
      <c r="B76" s="80">
        <f>Input!H77</f>
        <v>69.5</v>
      </c>
      <c r="C76" s="3">
        <f t="shared" si="50"/>
        <v>34.75</v>
      </c>
      <c r="D76" s="3">
        <f t="shared" si="7"/>
        <v>0.69499999999999995</v>
      </c>
      <c r="E76" s="3">
        <f t="shared" ref="E76:E161" si="51">(D76*1000000/2734/4)</f>
        <v>63.551572787125089</v>
      </c>
      <c r="F76" s="3">
        <f t="shared" si="8"/>
        <v>64</v>
      </c>
      <c r="G76" s="5" t="str">
        <f t="shared" si="9"/>
        <v>40</v>
      </c>
      <c r="I76" s="7">
        <f t="shared" ref="I76:I161" si="52">(F76*2734.366*4)</f>
        <v>699997.696</v>
      </c>
      <c r="J76" s="7">
        <f t="shared" ref="J76:J161" si="53">(F76*2734.366*2)</f>
        <v>349998.848</v>
      </c>
    </row>
    <row r="77" spans="1:10" x14ac:dyDescent="0.25">
      <c r="A77" s="49" t="s">
        <v>107</v>
      </c>
      <c r="B77" s="80">
        <f>Input!H78</f>
        <v>81</v>
      </c>
      <c r="C77" s="3">
        <f t="shared" si="50"/>
        <v>40.5</v>
      </c>
      <c r="D77" s="3">
        <f t="shared" si="7"/>
        <v>0.81</v>
      </c>
      <c r="E77" s="3">
        <f t="shared" si="51"/>
        <v>74.067300658376013</v>
      </c>
      <c r="F77" s="3">
        <f t="shared" si="8"/>
        <v>74</v>
      </c>
      <c r="G77" s="5" t="str">
        <f t="shared" si="9"/>
        <v>4A</v>
      </c>
      <c r="I77" s="7">
        <f t="shared" si="52"/>
        <v>809372.33600000001</v>
      </c>
      <c r="J77" s="7">
        <f t="shared" si="53"/>
        <v>404686.16800000001</v>
      </c>
    </row>
    <row r="78" spans="1:10" x14ac:dyDescent="0.25">
      <c r="A78" s="49" t="s">
        <v>108</v>
      </c>
      <c r="B78" s="80">
        <f>Input!H79</f>
        <v>84</v>
      </c>
      <c r="C78" s="3">
        <f t="shared" si="50"/>
        <v>42</v>
      </c>
      <c r="D78" s="3">
        <f t="shared" si="7"/>
        <v>0.84</v>
      </c>
      <c r="E78" s="3">
        <f t="shared" si="51"/>
        <v>76.810534016093641</v>
      </c>
      <c r="F78" s="3">
        <f t="shared" si="8"/>
        <v>77</v>
      </c>
      <c r="G78" s="5" t="str">
        <f t="shared" si="9"/>
        <v>4D</v>
      </c>
      <c r="I78" s="7">
        <f t="shared" si="52"/>
        <v>842184.728</v>
      </c>
      <c r="J78" s="7">
        <f t="shared" si="53"/>
        <v>421092.364</v>
      </c>
    </row>
    <row r="79" spans="1:10" x14ac:dyDescent="0.25">
      <c r="A79" s="49" t="s">
        <v>109</v>
      </c>
      <c r="B79" s="80">
        <f>Input!H80</f>
        <v>87</v>
      </c>
      <c r="C79" s="3">
        <f t="shared" si="50"/>
        <v>43.5</v>
      </c>
      <c r="D79" s="3">
        <f t="shared" si="7"/>
        <v>0.87</v>
      </c>
      <c r="E79" s="3">
        <f t="shared" si="51"/>
        <v>79.553767373811269</v>
      </c>
      <c r="F79" s="3">
        <f t="shared" si="8"/>
        <v>80</v>
      </c>
      <c r="G79" s="5" t="str">
        <f t="shared" si="9"/>
        <v>50</v>
      </c>
      <c r="I79" s="7">
        <f t="shared" si="52"/>
        <v>874997.12</v>
      </c>
      <c r="J79" s="7">
        <f t="shared" si="53"/>
        <v>437498.56</v>
      </c>
    </row>
    <row r="80" spans="1:10" x14ac:dyDescent="0.25">
      <c r="A80" s="49" t="s">
        <v>110</v>
      </c>
      <c r="B80" s="80">
        <f>Input!H81</f>
        <v>110</v>
      </c>
      <c r="C80" s="3">
        <f t="shared" ref="C80" si="54">(B80/2)</f>
        <v>55</v>
      </c>
      <c r="D80" s="3">
        <f t="shared" ref="D80" si="55">(C80/50)</f>
        <v>1.1000000000000001</v>
      </c>
      <c r="E80" s="3">
        <f t="shared" ref="E80" si="56">(D80*1000000/2734/4)</f>
        <v>100.58522311631309</v>
      </c>
      <c r="F80" s="3">
        <f t="shared" ref="F80" si="57">ROUND(E80, 0)</f>
        <v>101</v>
      </c>
      <c r="G80" s="5" t="str">
        <f t="shared" ref="G80" si="58">DEC2HEX(F80, 2)</f>
        <v>65</v>
      </c>
      <c r="I80" s="7">
        <f t="shared" ref="I80" si="59">(F80*2734.366*4)</f>
        <v>1104683.8640000001</v>
      </c>
      <c r="J80" s="7">
        <f t="shared" ref="J80" si="60">(F80*2734.366*2)</f>
        <v>552341.93200000003</v>
      </c>
    </row>
    <row r="81" spans="1:10" x14ac:dyDescent="0.25">
      <c r="A81" s="49" t="s">
        <v>111</v>
      </c>
      <c r="B81" s="80">
        <f>Input!H82</f>
        <v>290</v>
      </c>
      <c r="C81" s="3">
        <f t="shared" si="50"/>
        <v>145</v>
      </c>
      <c r="D81" s="3">
        <f t="shared" si="7"/>
        <v>2.9</v>
      </c>
      <c r="E81" s="3">
        <f t="shared" si="51"/>
        <v>265.1792245793709</v>
      </c>
      <c r="F81" s="3">
        <f t="shared" si="8"/>
        <v>265</v>
      </c>
      <c r="G81" s="5" t="e">
        <f t="shared" si="9"/>
        <v>#NUM!</v>
      </c>
      <c r="I81" s="7">
        <f t="shared" si="52"/>
        <v>2898427.96</v>
      </c>
      <c r="J81" s="7">
        <f t="shared" si="53"/>
        <v>1449213.98</v>
      </c>
    </row>
    <row r="82" spans="1:10" x14ac:dyDescent="0.25">
      <c r="A82" s="49" t="s">
        <v>112</v>
      </c>
      <c r="B82" s="80">
        <f>Input!H83</f>
        <v>302</v>
      </c>
      <c r="C82" s="3">
        <f t="shared" si="50"/>
        <v>151</v>
      </c>
      <c r="D82" s="3">
        <f t="shared" si="7"/>
        <v>3.02</v>
      </c>
      <c r="E82" s="3">
        <f t="shared" si="51"/>
        <v>276.15215801024141</v>
      </c>
      <c r="F82" s="3">
        <f t="shared" si="8"/>
        <v>276</v>
      </c>
      <c r="G82" s="5" t="e">
        <f t="shared" si="9"/>
        <v>#NUM!</v>
      </c>
      <c r="I82" s="7">
        <f t="shared" si="52"/>
        <v>3018740.0639999998</v>
      </c>
      <c r="J82" s="7">
        <f t="shared" si="53"/>
        <v>1509370.0319999999</v>
      </c>
    </row>
    <row r="83" spans="1:10" x14ac:dyDescent="0.25">
      <c r="A83" s="49" t="s">
        <v>113</v>
      </c>
      <c r="B83" s="80">
        <f>Input!H84</f>
        <v>302</v>
      </c>
      <c r="C83" s="3">
        <f t="shared" si="50"/>
        <v>151</v>
      </c>
      <c r="D83" s="3">
        <f t="shared" si="7"/>
        <v>3.02</v>
      </c>
      <c r="E83" s="3">
        <f t="shared" si="51"/>
        <v>276.15215801024141</v>
      </c>
      <c r="F83" s="3">
        <f t="shared" si="8"/>
        <v>276</v>
      </c>
      <c r="G83" s="5" t="e">
        <f t="shared" si="9"/>
        <v>#NUM!</v>
      </c>
      <c r="I83" s="7">
        <f t="shared" si="52"/>
        <v>3018740.0639999998</v>
      </c>
      <c r="J83" s="7">
        <f t="shared" si="53"/>
        <v>1509370.0319999999</v>
      </c>
    </row>
    <row r="84" spans="1:10" x14ac:dyDescent="0.25">
      <c r="A84" s="49" t="s">
        <v>114</v>
      </c>
      <c r="B84" s="80">
        <f>Input!H85</f>
        <v>302</v>
      </c>
      <c r="C84" s="3">
        <f t="shared" si="50"/>
        <v>151</v>
      </c>
      <c r="D84" s="3">
        <f t="shared" si="7"/>
        <v>3.02</v>
      </c>
      <c r="E84" s="3">
        <f t="shared" si="51"/>
        <v>276.15215801024141</v>
      </c>
      <c r="F84" s="3">
        <f t="shared" si="8"/>
        <v>276</v>
      </c>
      <c r="G84" s="5" t="e">
        <f t="shared" si="9"/>
        <v>#NUM!</v>
      </c>
      <c r="I84" s="7">
        <f t="shared" si="52"/>
        <v>3018740.0639999998</v>
      </c>
      <c r="J84" s="7">
        <f t="shared" si="53"/>
        <v>1509370.0319999999</v>
      </c>
    </row>
    <row r="85" spans="1:10" x14ac:dyDescent="0.25">
      <c r="A85" s="49" t="s">
        <v>115</v>
      </c>
      <c r="B85" s="80">
        <f>Input!H86</f>
        <v>290</v>
      </c>
      <c r="C85" s="3">
        <f t="shared" si="50"/>
        <v>145</v>
      </c>
      <c r="D85" s="3">
        <f t="shared" si="7"/>
        <v>2.9</v>
      </c>
      <c r="E85" s="3">
        <f t="shared" si="51"/>
        <v>265.1792245793709</v>
      </c>
      <c r="F85" s="3">
        <f t="shared" si="8"/>
        <v>265</v>
      </c>
      <c r="G85" s="5" t="e">
        <f t="shared" si="9"/>
        <v>#NUM!</v>
      </c>
      <c r="I85" s="7">
        <f t="shared" si="52"/>
        <v>2898427.96</v>
      </c>
      <c r="J85" s="7">
        <f t="shared" si="53"/>
        <v>1449213.98</v>
      </c>
    </row>
    <row r="86" spans="1:10" x14ac:dyDescent="0.25">
      <c r="A86" s="49" t="s">
        <v>116</v>
      </c>
      <c r="B86" s="80">
        <f>Input!H87</f>
        <v>290</v>
      </c>
      <c r="C86" s="3">
        <f t="shared" si="50"/>
        <v>145</v>
      </c>
      <c r="D86" s="3">
        <f t="shared" si="7"/>
        <v>2.9</v>
      </c>
      <c r="E86" s="3">
        <f t="shared" si="51"/>
        <v>265.1792245793709</v>
      </c>
      <c r="F86" s="3">
        <f t="shared" si="8"/>
        <v>265</v>
      </c>
      <c r="G86" s="5" t="e">
        <f t="shared" si="9"/>
        <v>#NUM!</v>
      </c>
      <c r="I86" s="7">
        <f t="shared" si="52"/>
        <v>2898427.96</v>
      </c>
      <c r="J86" s="7">
        <f t="shared" si="53"/>
        <v>1449213.98</v>
      </c>
    </row>
    <row r="87" spans="1:10" x14ac:dyDescent="0.25">
      <c r="A87" s="49" t="s">
        <v>117</v>
      </c>
      <c r="B87" s="80">
        <f>Input!H88</f>
        <v>290</v>
      </c>
      <c r="C87" s="3">
        <f t="shared" si="50"/>
        <v>145</v>
      </c>
      <c r="D87" s="3">
        <f t="shared" si="7"/>
        <v>2.9</v>
      </c>
      <c r="E87" s="3">
        <f t="shared" si="51"/>
        <v>265.1792245793709</v>
      </c>
      <c r="F87" s="3">
        <f t="shared" si="8"/>
        <v>265</v>
      </c>
      <c r="G87" s="5" t="e">
        <f t="shared" si="9"/>
        <v>#NUM!</v>
      </c>
      <c r="I87" s="7">
        <f t="shared" si="52"/>
        <v>2898427.96</v>
      </c>
      <c r="J87" s="7">
        <f t="shared" si="53"/>
        <v>1449213.98</v>
      </c>
    </row>
    <row r="88" spans="1:10" x14ac:dyDescent="0.25">
      <c r="A88" s="49" t="s">
        <v>118</v>
      </c>
      <c r="B88" s="80">
        <f>Input!H89</f>
        <v>300</v>
      </c>
      <c r="C88" s="3">
        <f t="shared" si="50"/>
        <v>150</v>
      </c>
      <c r="D88" s="3">
        <f t="shared" si="7"/>
        <v>3</v>
      </c>
      <c r="E88" s="3">
        <f t="shared" si="51"/>
        <v>274.32333577176297</v>
      </c>
      <c r="F88" s="3">
        <f t="shared" si="8"/>
        <v>274</v>
      </c>
      <c r="G88" s="5" t="e">
        <f t="shared" si="9"/>
        <v>#NUM!</v>
      </c>
      <c r="I88" s="7">
        <f t="shared" si="52"/>
        <v>2996865.1359999999</v>
      </c>
      <c r="J88" s="7">
        <f t="shared" si="53"/>
        <v>1498432.568</v>
      </c>
    </row>
    <row r="89" spans="1:10" x14ac:dyDescent="0.25">
      <c r="A89" s="49" t="s">
        <v>119</v>
      </c>
      <c r="B89" s="80">
        <f>Input!H90</f>
        <v>300</v>
      </c>
      <c r="C89" s="3">
        <f t="shared" si="50"/>
        <v>150</v>
      </c>
      <c r="D89" s="3">
        <f t="shared" si="7"/>
        <v>3</v>
      </c>
      <c r="E89" s="3">
        <f t="shared" si="51"/>
        <v>274.32333577176297</v>
      </c>
      <c r="F89" s="3">
        <f t="shared" si="8"/>
        <v>274</v>
      </c>
      <c r="G89" s="5" t="e">
        <f t="shared" si="9"/>
        <v>#NUM!</v>
      </c>
      <c r="I89" s="7">
        <f t="shared" si="52"/>
        <v>2996865.1359999999</v>
      </c>
      <c r="J89" s="7">
        <f t="shared" si="53"/>
        <v>1498432.568</v>
      </c>
    </row>
    <row r="90" spans="1:10" x14ac:dyDescent="0.25">
      <c r="A90" s="49" t="s">
        <v>120</v>
      </c>
      <c r="B90" s="80">
        <f>Input!H91</f>
        <v>300</v>
      </c>
      <c r="C90" s="3">
        <f t="shared" si="50"/>
        <v>150</v>
      </c>
      <c r="D90" s="3">
        <f t="shared" si="7"/>
        <v>3</v>
      </c>
      <c r="E90" s="3">
        <f t="shared" si="51"/>
        <v>274.32333577176297</v>
      </c>
      <c r="F90" s="3">
        <f t="shared" si="8"/>
        <v>274</v>
      </c>
      <c r="G90" s="5" t="e">
        <f t="shared" si="9"/>
        <v>#NUM!</v>
      </c>
      <c r="I90" s="7">
        <f t="shared" si="52"/>
        <v>2996865.1359999999</v>
      </c>
      <c r="J90" s="7">
        <f t="shared" si="53"/>
        <v>1498432.568</v>
      </c>
    </row>
    <row r="91" spans="1:10" x14ac:dyDescent="0.25">
      <c r="A91" s="50" t="s">
        <v>121</v>
      </c>
      <c r="B91" s="80">
        <f>Input!H92</f>
        <v>325</v>
      </c>
      <c r="C91" s="3">
        <f t="shared" si="50"/>
        <v>162.5</v>
      </c>
      <c r="D91" s="3">
        <f t="shared" si="7"/>
        <v>3.25</v>
      </c>
      <c r="E91" s="3">
        <f t="shared" si="51"/>
        <v>297.18361375274321</v>
      </c>
      <c r="F91" s="3">
        <f t="shared" si="8"/>
        <v>297</v>
      </c>
      <c r="G91" s="5" t="e">
        <f t="shared" si="9"/>
        <v>#NUM!</v>
      </c>
      <c r="I91" s="7">
        <f t="shared" si="52"/>
        <v>3248426.8080000002</v>
      </c>
      <c r="J91" s="7">
        <f t="shared" si="53"/>
        <v>1624213.4040000001</v>
      </c>
    </row>
    <row r="92" spans="1:10" x14ac:dyDescent="0.25">
      <c r="A92" s="50" t="s">
        <v>122</v>
      </c>
      <c r="B92" s="80">
        <f>Input!H93</f>
        <v>270</v>
      </c>
      <c r="C92" s="3">
        <f t="shared" si="50"/>
        <v>135</v>
      </c>
      <c r="D92" s="3">
        <f t="shared" si="7"/>
        <v>2.7</v>
      </c>
      <c r="E92" s="3">
        <f t="shared" si="51"/>
        <v>246.89100219458669</v>
      </c>
      <c r="F92" s="3">
        <f t="shared" si="8"/>
        <v>247</v>
      </c>
      <c r="G92" s="5" t="str">
        <f t="shared" si="9"/>
        <v>F7</v>
      </c>
      <c r="I92" s="7">
        <f t="shared" si="52"/>
        <v>2701553.608</v>
      </c>
      <c r="J92" s="7">
        <f t="shared" si="53"/>
        <v>1350776.804</v>
      </c>
    </row>
    <row r="93" spans="1:10" x14ac:dyDescent="0.25">
      <c r="A93" s="50" t="s">
        <v>123</v>
      </c>
      <c r="B93" s="80">
        <f>Input!H94</f>
        <v>205</v>
      </c>
      <c r="C93" s="3">
        <f t="shared" si="50"/>
        <v>102.5</v>
      </c>
      <c r="D93" s="3">
        <f t="shared" si="7"/>
        <v>2.0499999999999998</v>
      </c>
      <c r="E93" s="3">
        <f t="shared" si="51"/>
        <v>187.45427944403801</v>
      </c>
      <c r="F93" s="3">
        <f t="shared" si="8"/>
        <v>187</v>
      </c>
      <c r="G93" s="5" t="str">
        <f t="shared" si="9"/>
        <v>BB</v>
      </c>
      <c r="I93" s="7">
        <f t="shared" si="52"/>
        <v>2045305.7679999999</v>
      </c>
      <c r="J93" s="7">
        <f t="shared" si="53"/>
        <v>1022652.884</v>
      </c>
    </row>
    <row r="94" spans="1:10" x14ac:dyDescent="0.25">
      <c r="A94" s="50" t="s">
        <v>124</v>
      </c>
      <c r="B94" s="80">
        <f>Input!H95</f>
        <v>318</v>
      </c>
      <c r="C94" s="3">
        <f t="shared" si="50"/>
        <v>159</v>
      </c>
      <c r="D94" s="3">
        <f t="shared" si="7"/>
        <v>3.18</v>
      </c>
      <c r="E94" s="3">
        <f t="shared" si="51"/>
        <v>290.78273591806874</v>
      </c>
      <c r="F94" s="3">
        <f t="shared" si="8"/>
        <v>291</v>
      </c>
      <c r="G94" s="5" t="e">
        <f t="shared" si="9"/>
        <v>#NUM!</v>
      </c>
      <c r="I94" s="7">
        <f t="shared" si="52"/>
        <v>3182802.0240000002</v>
      </c>
      <c r="J94" s="7">
        <f t="shared" si="53"/>
        <v>1591401.0120000001</v>
      </c>
    </row>
    <row r="95" spans="1:10" x14ac:dyDescent="0.25">
      <c r="A95" s="66" t="s">
        <v>125</v>
      </c>
      <c r="B95" s="80">
        <f>Input!H96</f>
        <v>340</v>
      </c>
      <c r="C95" s="3">
        <f t="shared" ref="C95" si="61">(B95/2)</f>
        <v>170</v>
      </c>
      <c r="D95" s="3">
        <f t="shared" ref="D95" si="62">(C95/50)</f>
        <v>3.4</v>
      </c>
      <c r="E95" s="3">
        <f t="shared" ref="E95" si="63">(D95*1000000/2734/4)</f>
        <v>310.89978054133138</v>
      </c>
      <c r="F95" s="3">
        <f t="shared" ref="F95" si="64">ROUND(E95, 0)</f>
        <v>311</v>
      </c>
      <c r="G95" s="5" t="e">
        <f t="shared" ref="G95" si="65">DEC2HEX(F95, 2)</f>
        <v>#NUM!</v>
      </c>
      <c r="I95" s="7">
        <f t="shared" ref="I95" si="66">(F95*2734.366*4)</f>
        <v>3401551.304</v>
      </c>
      <c r="J95" s="7">
        <f t="shared" ref="J95" si="67">(F95*2734.366*2)</f>
        <v>1700775.652</v>
      </c>
    </row>
    <row r="96" spans="1:10" x14ac:dyDescent="0.25">
      <c r="A96" s="50" t="s">
        <v>126</v>
      </c>
      <c r="B96" s="80">
        <f>Input!H97</f>
        <v>320</v>
      </c>
      <c r="C96" s="3">
        <f t="shared" si="50"/>
        <v>160</v>
      </c>
      <c r="D96" s="3">
        <f t="shared" ref="D96:D151" si="68">(C96/50)</f>
        <v>3.2</v>
      </c>
      <c r="E96" s="3">
        <f t="shared" si="51"/>
        <v>292.61155815654718</v>
      </c>
      <c r="F96" s="3">
        <f t="shared" ref="F96:F151" si="69">ROUND(E96, 0)</f>
        <v>293</v>
      </c>
      <c r="G96" s="5" t="e">
        <f t="shared" ref="G96:G151" si="70">DEC2HEX(F96, 2)</f>
        <v>#NUM!</v>
      </c>
      <c r="I96" s="7">
        <f t="shared" si="52"/>
        <v>3204676.952</v>
      </c>
      <c r="J96" s="7">
        <f t="shared" si="53"/>
        <v>1602338.476</v>
      </c>
    </row>
    <row r="97" spans="1:10" x14ac:dyDescent="0.25">
      <c r="A97" s="50" t="s">
        <v>127</v>
      </c>
      <c r="B97" s="80">
        <f>Input!H98</f>
        <v>351.4</v>
      </c>
      <c r="C97" s="3">
        <f t="shared" si="50"/>
        <v>175.7</v>
      </c>
      <c r="D97" s="3">
        <f t="shared" si="68"/>
        <v>3.5139999999999998</v>
      </c>
      <c r="E97" s="3">
        <f t="shared" si="51"/>
        <v>321.32406730065838</v>
      </c>
      <c r="F97" s="3">
        <f t="shared" si="69"/>
        <v>321</v>
      </c>
      <c r="G97" s="5" t="e">
        <f t="shared" si="70"/>
        <v>#NUM!</v>
      </c>
      <c r="I97" s="7">
        <f t="shared" si="52"/>
        <v>3510925.9440000001</v>
      </c>
      <c r="J97" s="7">
        <f t="shared" si="53"/>
        <v>1755462.9720000001</v>
      </c>
    </row>
    <row r="98" spans="1:10" x14ac:dyDescent="0.25">
      <c r="A98" s="50" t="s">
        <v>128</v>
      </c>
      <c r="B98" s="80">
        <f>Input!H99</f>
        <v>352</v>
      </c>
      <c r="C98" s="3">
        <f t="shared" si="50"/>
        <v>176</v>
      </c>
      <c r="D98" s="3">
        <f t="shared" si="68"/>
        <v>3.52</v>
      </c>
      <c r="E98" s="3">
        <f t="shared" si="51"/>
        <v>321.87271397220189</v>
      </c>
      <c r="F98" s="3">
        <f t="shared" si="69"/>
        <v>322</v>
      </c>
      <c r="G98" s="5" t="e">
        <f t="shared" si="70"/>
        <v>#NUM!</v>
      </c>
      <c r="I98" s="7">
        <f t="shared" si="52"/>
        <v>3521863.4079999998</v>
      </c>
      <c r="J98" s="7">
        <f t="shared" si="53"/>
        <v>1760931.7039999999</v>
      </c>
    </row>
    <row r="99" spans="1:10" x14ac:dyDescent="0.25">
      <c r="A99" s="50" t="s">
        <v>129</v>
      </c>
      <c r="B99" s="80">
        <f>Input!H100</f>
        <v>86</v>
      </c>
      <c r="C99" s="3">
        <f t="shared" si="50"/>
        <v>43</v>
      </c>
      <c r="D99" s="3">
        <f t="shared" si="68"/>
        <v>0.86</v>
      </c>
      <c r="E99" s="3">
        <f t="shared" si="51"/>
        <v>78.63935625457205</v>
      </c>
      <c r="F99" s="3">
        <f t="shared" si="69"/>
        <v>79</v>
      </c>
      <c r="G99" s="5" t="str">
        <f t="shared" si="70"/>
        <v>4F</v>
      </c>
      <c r="I99" s="7">
        <f t="shared" si="52"/>
        <v>864059.65599999996</v>
      </c>
      <c r="J99" s="7">
        <f t="shared" si="53"/>
        <v>432029.82799999998</v>
      </c>
    </row>
    <row r="100" spans="1:10" x14ac:dyDescent="0.25">
      <c r="A100" s="50" t="s">
        <v>130</v>
      </c>
      <c r="B100" s="80">
        <f>Input!H101</f>
        <v>90</v>
      </c>
      <c r="C100" s="3">
        <f t="shared" si="50"/>
        <v>45</v>
      </c>
      <c r="D100" s="3">
        <f t="shared" si="68"/>
        <v>0.9</v>
      </c>
      <c r="E100" s="3">
        <f t="shared" si="51"/>
        <v>82.297000731528897</v>
      </c>
      <c r="F100" s="3">
        <f t="shared" si="69"/>
        <v>82</v>
      </c>
      <c r="G100" s="5" t="str">
        <f t="shared" si="70"/>
        <v>52</v>
      </c>
      <c r="I100" s="7">
        <f t="shared" si="52"/>
        <v>896872.04799999995</v>
      </c>
      <c r="J100" s="7">
        <f t="shared" si="53"/>
        <v>448436.02399999998</v>
      </c>
    </row>
    <row r="101" spans="1:10" x14ac:dyDescent="0.25">
      <c r="A101" s="50" t="s">
        <v>131</v>
      </c>
      <c r="B101" s="80">
        <f>Input!H102</f>
        <v>106</v>
      </c>
      <c r="C101" s="3">
        <f t="shared" si="50"/>
        <v>53</v>
      </c>
      <c r="D101" s="3">
        <f t="shared" si="68"/>
        <v>1.06</v>
      </c>
      <c r="E101" s="3">
        <f t="shared" si="51"/>
        <v>96.927578639356256</v>
      </c>
      <c r="F101" s="3">
        <f t="shared" si="69"/>
        <v>97</v>
      </c>
      <c r="G101" s="5" t="str">
        <f t="shared" si="70"/>
        <v>61</v>
      </c>
      <c r="I101" s="7">
        <f t="shared" si="52"/>
        <v>1060934.0079999999</v>
      </c>
      <c r="J101" s="7">
        <f t="shared" si="53"/>
        <v>530467.00399999996</v>
      </c>
    </row>
    <row r="102" spans="1:10" x14ac:dyDescent="0.25">
      <c r="A102" s="50" t="s">
        <v>132</v>
      </c>
      <c r="B102" s="80">
        <f>Input!H103</f>
        <v>139</v>
      </c>
      <c r="C102" s="3">
        <f t="shared" si="50"/>
        <v>69.5</v>
      </c>
      <c r="D102" s="3">
        <f t="shared" si="68"/>
        <v>1.39</v>
      </c>
      <c r="E102" s="3">
        <f t="shared" si="51"/>
        <v>127.10314557425018</v>
      </c>
      <c r="F102" s="3">
        <f t="shared" si="69"/>
        <v>127</v>
      </c>
      <c r="G102" s="5" t="str">
        <f t="shared" si="70"/>
        <v>7F</v>
      </c>
      <c r="I102" s="7">
        <f t="shared" si="52"/>
        <v>1389057.9280000001</v>
      </c>
      <c r="J102" s="7">
        <f t="shared" si="53"/>
        <v>694528.96400000004</v>
      </c>
    </row>
    <row r="103" spans="1:10" x14ac:dyDescent="0.25">
      <c r="A103" s="50" t="s">
        <v>133</v>
      </c>
      <c r="B103" s="80">
        <f>Input!H104</f>
        <v>161.5</v>
      </c>
      <c r="C103" s="3">
        <f t="shared" si="50"/>
        <v>80.75</v>
      </c>
      <c r="D103" s="3">
        <f t="shared" si="68"/>
        <v>1.615</v>
      </c>
      <c r="E103" s="3">
        <f t="shared" si="51"/>
        <v>147.67739575713242</v>
      </c>
      <c r="F103" s="3">
        <f t="shared" si="69"/>
        <v>148</v>
      </c>
      <c r="G103" s="5" t="str">
        <f t="shared" si="70"/>
        <v>94</v>
      </c>
      <c r="I103" s="7">
        <f t="shared" si="52"/>
        <v>1618744.672</v>
      </c>
      <c r="J103" s="7">
        <f t="shared" si="53"/>
        <v>809372.33600000001</v>
      </c>
    </row>
    <row r="104" spans="1:10" x14ac:dyDescent="0.25">
      <c r="A104" s="66" t="s">
        <v>134</v>
      </c>
      <c r="B104" s="80">
        <f>Input!H105</f>
        <v>169</v>
      </c>
      <c r="C104" s="3">
        <f t="shared" ref="C104" si="71">(B104/2)</f>
        <v>84.5</v>
      </c>
      <c r="D104" s="3">
        <f t="shared" ref="D104" si="72">(C104/50)</f>
        <v>1.69</v>
      </c>
      <c r="E104" s="3">
        <f t="shared" ref="E104" si="73">(D104*1000000/2734/4)</f>
        <v>154.53547915142647</v>
      </c>
      <c r="F104" s="3">
        <f t="shared" ref="F104" si="74">ROUND(E104, 0)</f>
        <v>155</v>
      </c>
      <c r="G104" s="5" t="str">
        <f t="shared" ref="G104" si="75">DEC2HEX(F104, 2)</f>
        <v>9B</v>
      </c>
      <c r="I104" s="7">
        <f t="shared" ref="I104" si="76">(F104*2734.366*4)</f>
        <v>1695306.92</v>
      </c>
      <c r="J104" s="7">
        <f t="shared" ref="J104" si="77">(F104*2734.366*2)</f>
        <v>847653.46</v>
      </c>
    </row>
    <row r="105" spans="1:10" x14ac:dyDescent="0.25">
      <c r="A105" s="50" t="s">
        <v>135</v>
      </c>
      <c r="B105" s="80">
        <f>Input!H106</f>
        <v>166</v>
      </c>
      <c r="C105" s="3">
        <f t="shared" si="50"/>
        <v>83</v>
      </c>
      <c r="D105" s="3">
        <f t="shared" si="68"/>
        <v>1.66</v>
      </c>
      <c r="E105" s="3">
        <f t="shared" si="51"/>
        <v>151.79224579370884</v>
      </c>
      <c r="F105" s="3">
        <f t="shared" si="69"/>
        <v>152</v>
      </c>
      <c r="G105" s="5" t="str">
        <f t="shared" si="70"/>
        <v>98</v>
      </c>
      <c r="I105" s="7">
        <f t="shared" si="52"/>
        <v>1662494.5279999999</v>
      </c>
      <c r="J105" s="7">
        <f t="shared" si="53"/>
        <v>831247.26399999997</v>
      </c>
    </row>
    <row r="106" spans="1:10" x14ac:dyDescent="0.25">
      <c r="A106" s="50" t="s">
        <v>136</v>
      </c>
      <c r="B106" s="80">
        <f>Input!H107</f>
        <v>173</v>
      </c>
      <c r="C106" s="3">
        <f t="shared" si="50"/>
        <v>86.5</v>
      </c>
      <c r="D106" s="3">
        <f t="shared" si="68"/>
        <v>1.73</v>
      </c>
      <c r="E106" s="3">
        <f t="shared" si="51"/>
        <v>158.19312362838332</v>
      </c>
      <c r="F106" s="3">
        <f t="shared" si="69"/>
        <v>158</v>
      </c>
      <c r="G106" s="5" t="str">
        <f t="shared" si="70"/>
        <v>9E</v>
      </c>
      <c r="I106" s="7">
        <f t="shared" si="52"/>
        <v>1728119.3119999999</v>
      </c>
      <c r="J106" s="7">
        <f t="shared" si="53"/>
        <v>864059.65599999996</v>
      </c>
    </row>
    <row r="107" spans="1:10" x14ac:dyDescent="0.25">
      <c r="A107" s="50" t="s">
        <v>137</v>
      </c>
      <c r="B107" s="80">
        <f>Input!H108</f>
        <v>263.5</v>
      </c>
      <c r="C107" s="3">
        <f t="shared" si="50"/>
        <v>131.75</v>
      </c>
      <c r="D107" s="3">
        <f t="shared" si="68"/>
        <v>2.6349999999999998</v>
      </c>
      <c r="E107" s="3">
        <f t="shared" si="51"/>
        <v>240.94732991953182</v>
      </c>
      <c r="F107" s="3">
        <f t="shared" si="69"/>
        <v>241</v>
      </c>
      <c r="G107" s="5" t="str">
        <f t="shared" si="70"/>
        <v>F1</v>
      </c>
      <c r="I107" s="7">
        <f t="shared" si="52"/>
        <v>2635928.824</v>
      </c>
      <c r="J107" s="7">
        <f t="shared" si="53"/>
        <v>1317964.412</v>
      </c>
    </row>
    <row r="108" spans="1:10" x14ac:dyDescent="0.25">
      <c r="A108" s="49" t="s">
        <v>138</v>
      </c>
      <c r="B108" s="80">
        <f>Input!H109</f>
        <v>258.8</v>
      </c>
      <c r="C108" s="3">
        <f t="shared" ref="C108:C109" si="78">(B108/2)</f>
        <v>129.4</v>
      </c>
      <c r="D108" s="3">
        <f t="shared" ref="D108:D109" si="79">(C108/50)</f>
        <v>2.5880000000000001</v>
      </c>
      <c r="E108" s="3">
        <f t="shared" ref="E108:E109" si="80">(D108*1000000/2734/4)</f>
        <v>236.64959765910754</v>
      </c>
      <c r="F108" s="3">
        <f t="shared" ref="F108:F109" si="81">ROUND(E108, 0)</f>
        <v>237</v>
      </c>
      <c r="G108" s="5" t="str">
        <f t="shared" ref="G108:G109" si="82">DEC2HEX(F108, 2)</f>
        <v>ED</v>
      </c>
      <c r="I108" s="7">
        <f t="shared" ref="I108:I109" si="83">(F108*2734.366*4)</f>
        <v>2592178.9679999999</v>
      </c>
      <c r="J108" s="7">
        <f t="shared" ref="J108:J109" si="84">(F108*2734.366*2)</f>
        <v>1296089.4839999999</v>
      </c>
    </row>
    <row r="109" spans="1:10" x14ac:dyDescent="0.25">
      <c r="A109" s="49" t="s">
        <v>139</v>
      </c>
      <c r="B109" s="80">
        <f>Input!H110</f>
        <v>291.2</v>
      </c>
      <c r="C109" s="3">
        <f t="shared" si="78"/>
        <v>145.6</v>
      </c>
      <c r="D109" s="3">
        <f t="shared" si="79"/>
        <v>2.9119999999999999</v>
      </c>
      <c r="E109" s="3">
        <f t="shared" si="80"/>
        <v>266.27651792245791</v>
      </c>
      <c r="F109" s="3">
        <f t="shared" si="81"/>
        <v>266</v>
      </c>
      <c r="G109" s="5" t="e">
        <f t="shared" si="82"/>
        <v>#NUM!</v>
      </c>
      <c r="I109" s="7">
        <f t="shared" si="83"/>
        <v>2909365.4240000001</v>
      </c>
      <c r="J109" s="7">
        <f t="shared" si="84"/>
        <v>1454682.7120000001</v>
      </c>
    </row>
    <row r="110" spans="1:10" x14ac:dyDescent="0.25">
      <c r="A110" s="49" t="s">
        <v>140</v>
      </c>
      <c r="B110" s="80">
        <f>Input!H111</f>
        <v>286.5</v>
      </c>
      <c r="C110" s="3">
        <f t="shared" si="50"/>
        <v>143.25</v>
      </c>
      <c r="D110" s="3">
        <f t="shared" si="68"/>
        <v>2.8650000000000002</v>
      </c>
      <c r="E110" s="3">
        <f t="shared" si="51"/>
        <v>261.97878566203366</v>
      </c>
      <c r="F110" s="3">
        <f t="shared" si="69"/>
        <v>262</v>
      </c>
      <c r="G110" s="5" t="e">
        <f t="shared" si="70"/>
        <v>#NUM!</v>
      </c>
      <c r="I110" s="7">
        <f t="shared" si="52"/>
        <v>2865615.568</v>
      </c>
      <c r="J110" s="7">
        <f t="shared" si="53"/>
        <v>1432807.784</v>
      </c>
    </row>
    <row r="111" spans="1:10" x14ac:dyDescent="0.25">
      <c r="A111" s="64" t="s">
        <v>141</v>
      </c>
      <c r="B111" s="80">
        <f>Input!H112</f>
        <v>315</v>
      </c>
      <c r="C111" s="3">
        <f t="shared" si="50"/>
        <v>157.5</v>
      </c>
      <c r="D111" s="3">
        <f t="shared" si="68"/>
        <v>3.15</v>
      </c>
      <c r="E111" s="3">
        <f t="shared" si="51"/>
        <v>288.03950256035114</v>
      </c>
      <c r="F111" s="3">
        <f t="shared" si="69"/>
        <v>288</v>
      </c>
      <c r="G111" s="5" t="e">
        <f t="shared" si="70"/>
        <v>#NUM!</v>
      </c>
      <c r="I111" s="7">
        <f t="shared" si="52"/>
        <v>3149989.6320000002</v>
      </c>
      <c r="J111" s="7">
        <f t="shared" si="53"/>
        <v>1574994.8160000001</v>
      </c>
    </row>
    <row r="112" spans="1:10" x14ac:dyDescent="0.25">
      <c r="A112" s="49" t="s">
        <v>142</v>
      </c>
      <c r="B112" s="80">
        <f>Input!H113</f>
        <v>295.7</v>
      </c>
      <c r="C112" s="3">
        <f t="shared" si="50"/>
        <v>147.85</v>
      </c>
      <c r="D112" s="3">
        <f t="shared" si="68"/>
        <v>2.9569999999999999</v>
      </c>
      <c r="E112" s="3">
        <f t="shared" si="51"/>
        <v>270.39136795903437</v>
      </c>
      <c r="F112" s="3">
        <f t="shared" si="69"/>
        <v>270</v>
      </c>
      <c r="G112" s="5" t="e">
        <f t="shared" si="70"/>
        <v>#NUM!</v>
      </c>
      <c r="I112" s="7">
        <f t="shared" si="52"/>
        <v>2953115.28</v>
      </c>
      <c r="J112" s="7">
        <f t="shared" si="53"/>
        <v>1476557.64</v>
      </c>
    </row>
    <row r="113" spans="1:10" x14ac:dyDescent="0.25">
      <c r="A113" s="49" t="s">
        <v>143</v>
      </c>
      <c r="B113" s="80">
        <f>Input!H114</f>
        <v>206.8</v>
      </c>
      <c r="C113" s="3">
        <f t="shared" si="50"/>
        <v>103.4</v>
      </c>
      <c r="D113" s="3">
        <f t="shared" si="68"/>
        <v>2.0680000000000001</v>
      </c>
      <c r="E113" s="3">
        <f t="shared" si="51"/>
        <v>189.10021945866862</v>
      </c>
      <c r="F113" s="3">
        <f t="shared" si="69"/>
        <v>189</v>
      </c>
      <c r="G113" s="5" t="str">
        <f t="shared" si="70"/>
        <v>BD</v>
      </c>
      <c r="I113" s="7">
        <f t="shared" si="52"/>
        <v>2067180.696</v>
      </c>
      <c r="J113" s="7">
        <f t="shared" si="53"/>
        <v>1033590.348</v>
      </c>
    </row>
    <row r="114" spans="1:10" x14ac:dyDescent="0.25">
      <c r="A114" s="50" t="s">
        <v>144</v>
      </c>
      <c r="B114" s="80">
        <f>Input!H115</f>
        <v>243.6</v>
      </c>
      <c r="C114" s="3">
        <f t="shared" si="50"/>
        <v>121.8</v>
      </c>
      <c r="D114" s="3">
        <f t="shared" si="68"/>
        <v>2.4359999999999999</v>
      </c>
      <c r="E114" s="3">
        <f t="shared" si="51"/>
        <v>222.75054864667155</v>
      </c>
      <c r="F114" s="3">
        <f t="shared" si="69"/>
        <v>223</v>
      </c>
      <c r="G114" s="5" t="str">
        <f t="shared" si="70"/>
        <v>DF</v>
      </c>
      <c r="I114" s="7">
        <f t="shared" si="52"/>
        <v>2439054.4720000001</v>
      </c>
      <c r="J114" s="7">
        <f t="shared" si="53"/>
        <v>1219527.236</v>
      </c>
    </row>
    <row r="115" spans="1:10" x14ac:dyDescent="0.25">
      <c r="A115" s="66" t="s">
        <v>146</v>
      </c>
      <c r="B115" s="80">
        <f>Input!H116</f>
        <v>24</v>
      </c>
      <c r="C115" s="3">
        <f t="shared" ref="C115" si="85">(B115/2)</f>
        <v>12</v>
      </c>
      <c r="D115" s="3">
        <f t="shared" ref="D115" si="86">(C115/50)</f>
        <v>0.24</v>
      </c>
      <c r="E115" s="3">
        <f t="shared" si="51"/>
        <v>21.945866861741038</v>
      </c>
      <c r="F115" s="3">
        <f t="shared" ref="F115" si="87">ROUND(E115, 0)</f>
        <v>22</v>
      </c>
      <c r="G115" s="5" t="str">
        <f t="shared" ref="G115" si="88">DEC2HEX(F115, 2)</f>
        <v>16</v>
      </c>
      <c r="I115" s="7">
        <f t="shared" si="52"/>
        <v>240624.20799999998</v>
      </c>
      <c r="J115" s="7">
        <f t="shared" si="53"/>
        <v>120312.10399999999</v>
      </c>
    </row>
    <row r="116" spans="1:10" x14ac:dyDescent="0.25">
      <c r="A116" s="66" t="s">
        <v>147</v>
      </c>
      <c r="B116" s="80">
        <f>Input!H117</f>
        <v>27.5</v>
      </c>
      <c r="C116" s="3">
        <f t="shared" ref="C116:C118" si="89">(B116/2)</f>
        <v>13.75</v>
      </c>
      <c r="D116" s="3">
        <f t="shared" ref="D116:D118" si="90">(C116/50)</f>
        <v>0.27500000000000002</v>
      </c>
      <c r="E116" s="3">
        <f t="shared" ref="E116:E118" si="91">(D116*1000000/2734/4)</f>
        <v>25.146305779078272</v>
      </c>
      <c r="F116" s="3">
        <f t="shared" ref="F116:F118" si="92">ROUND(E116, 0)</f>
        <v>25</v>
      </c>
      <c r="G116" s="5" t="str">
        <f t="shared" ref="G116:G118" si="93">DEC2HEX(F116, 2)</f>
        <v>19</v>
      </c>
      <c r="I116" s="7">
        <f t="shared" ref="I116:I118" si="94">(F116*2734.366*4)</f>
        <v>273436.59999999998</v>
      </c>
      <c r="J116" s="7">
        <f t="shared" ref="J116:J118" si="95">(F116*2734.366*2)</f>
        <v>136718.29999999999</v>
      </c>
    </row>
    <row r="117" spans="1:10" x14ac:dyDescent="0.25">
      <c r="A117" s="66" t="s">
        <v>148</v>
      </c>
      <c r="B117" s="80">
        <f>Input!H118</f>
        <v>28</v>
      </c>
      <c r="C117" s="3">
        <f t="shared" si="89"/>
        <v>14</v>
      </c>
      <c r="D117" s="3">
        <f t="shared" si="90"/>
        <v>0.28000000000000003</v>
      </c>
      <c r="E117" s="3">
        <f t="shared" si="91"/>
        <v>25.603511338697878</v>
      </c>
      <c r="F117" s="3">
        <f t="shared" si="92"/>
        <v>26</v>
      </c>
      <c r="G117" s="5" t="str">
        <f t="shared" si="93"/>
        <v>1A</v>
      </c>
      <c r="I117" s="7">
        <f t="shared" si="94"/>
        <v>284374.06400000001</v>
      </c>
      <c r="J117" s="7">
        <f t="shared" si="95"/>
        <v>142187.03200000001</v>
      </c>
    </row>
    <row r="118" spans="1:10" x14ac:dyDescent="0.25">
      <c r="A118" s="66" t="s">
        <v>149</v>
      </c>
      <c r="B118" s="80">
        <f>Input!H119</f>
        <v>31</v>
      </c>
      <c r="C118" s="3">
        <f t="shared" si="89"/>
        <v>15.5</v>
      </c>
      <c r="D118" s="3">
        <f t="shared" si="90"/>
        <v>0.31</v>
      </c>
      <c r="E118" s="3">
        <f t="shared" si="91"/>
        <v>28.346744696415509</v>
      </c>
      <c r="F118" s="3">
        <f t="shared" si="92"/>
        <v>28</v>
      </c>
      <c r="G118" s="5" t="str">
        <f t="shared" si="93"/>
        <v>1C</v>
      </c>
      <c r="I118" s="7">
        <f t="shared" si="94"/>
        <v>306248.99199999997</v>
      </c>
      <c r="J118" s="7">
        <f t="shared" si="95"/>
        <v>153124.49599999998</v>
      </c>
    </row>
    <row r="119" spans="1:10" x14ac:dyDescent="0.25">
      <c r="A119" s="66" t="s">
        <v>150</v>
      </c>
      <c r="B119" s="80">
        <f>Input!H120</f>
        <v>24</v>
      </c>
      <c r="C119" s="3">
        <f t="shared" ref="C119:C126" si="96">(B119/2)</f>
        <v>12</v>
      </c>
      <c r="D119" s="3">
        <f t="shared" ref="D119:D126" si="97">(C119/50)</f>
        <v>0.24</v>
      </c>
      <c r="E119" s="3">
        <f t="shared" ref="E119:E126" si="98">(D119*1000000/2734/4)</f>
        <v>21.945866861741038</v>
      </c>
      <c r="F119" s="3">
        <f t="shared" ref="F119:F126" si="99">ROUND(E119, 0)</f>
        <v>22</v>
      </c>
      <c r="G119" s="5" t="str">
        <f t="shared" ref="G119:G126" si="100">DEC2HEX(F119, 2)</f>
        <v>16</v>
      </c>
      <c r="I119" s="7">
        <f t="shared" ref="I119:I126" si="101">(F119*2734.366*4)</f>
        <v>240624.20799999998</v>
      </c>
      <c r="J119" s="7">
        <f t="shared" ref="J119:J126" si="102">(F119*2734.366*2)</f>
        <v>120312.10399999999</v>
      </c>
    </row>
    <row r="120" spans="1:10" x14ac:dyDescent="0.25">
      <c r="A120" s="66" t="s">
        <v>151</v>
      </c>
      <c r="B120" s="80">
        <f>Input!H121</f>
        <v>26</v>
      </c>
      <c r="C120" s="3">
        <f t="shared" si="96"/>
        <v>13</v>
      </c>
      <c r="D120" s="3">
        <f t="shared" si="97"/>
        <v>0.26</v>
      </c>
      <c r="E120" s="3">
        <f t="shared" si="98"/>
        <v>23.774689100219458</v>
      </c>
      <c r="F120" s="3">
        <f t="shared" si="99"/>
        <v>24</v>
      </c>
      <c r="G120" s="5" t="str">
        <f t="shared" si="100"/>
        <v>18</v>
      </c>
      <c r="I120" s="7">
        <f t="shared" si="101"/>
        <v>262499.136</v>
      </c>
      <c r="J120" s="7">
        <f t="shared" si="102"/>
        <v>131249.568</v>
      </c>
    </row>
    <row r="121" spans="1:10" x14ac:dyDescent="0.25">
      <c r="A121" s="66" t="s">
        <v>152</v>
      </c>
      <c r="B121" s="80">
        <f>Input!H122</f>
        <v>30</v>
      </c>
      <c r="C121" s="3">
        <f t="shared" si="96"/>
        <v>15</v>
      </c>
      <c r="D121" s="3">
        <f t="shared" si="97"/>
        <v>0.3</v>
      </c>
      <c r="E121" s="3">
        <f t="shared" si="98"/>
        <v>27.432333577176298</v>
      </c>
      <c r="F121" s="3">
        <f t="shared" si="99"/>
        <v>27</v>
      </c>
      <c r="G121" s="5" t="str">
        <f t="shared" si="100"/>
        <v>1B</v>
      </c>
      <c r="I121" s="7">
        <f t="shared" si="101"/>
        <v>295311.52799999999</v>
      </c>
      <c r="J121" s="7">
        <f t="shared" si="102"/>
        <v>147655.764</v>
      </c>
    </row>
    <row r="122" spans="1:10" x14ac:dyDescent="0.25">
      <c r="A122" s="66" t="s">
        <v>153</v>
      </c>
      <c r="B122" s="80">
        <f>Input!H123</f>
        <v>31</v>
      </c>
      <c r="C122" s="3">
        <f t="shared" si="96"/>
        <v>15.5</v>
      </c>
      <c r="D122" s="3">
        <f t="shared" si="97"/>
        <v>0.31</v>
      </c>
      <c r="E122" s="3">
        <f t="shared" si="98"/>
        <v>28.346744696415509</v>
      </c>
      <c r="F122" s="3">
        <f t="shared" si="99"/>
        <v>28</v>
      </c>
      <c r="G122" s="5" t="str">
        <f t="shared" si="100"/>
        <v>1C</v>
      </c>
      <c r="I122" s="7">
        <f t="shared" si="101"/>
        <v>306248.99199999997</v>
      </c>
      <c r="J122" s="7">
        <f t="shared" si="102"/>
        <v>153124.49599999998</v>
      </c>
    </row>
    <row r="123" spans="1:10" x14ac:dyDescent="0.25">
      <c r="A123" s="66" t="s">
        <v>154</v>
      </c>
      <c r="B123" s="80">
        <f>Input!H124</f>
        <v>32</v>
      </c>
      <c r="C123" s="3">
        <f t="shared" si="96"/>
        <v>16</v>
      </c>
      <c r="D123" s="3">
        <f t="shared" si="97"/>
        <v>0.32</v>
      </c>
      <c r="E123" s="3">
        <f t="shared" si="98"/>
        <v>29.261155815654718</v>
      </c>
      <c r="F123" s="3">
        <f t="shared" si="99"/>
        <v>29</v>
      </c>
      <c r="G123" s="5" t="str">
        <f t="shared" si="100"/>
        <v>1D</v>
      </c>
      <c r="I123" s="7">
        <f t="shared" si="101"/>
        <v>317186.45600000001</v>
      </c>
      <c r="J123" s="7">
        <f t="shared" si="102"/>
        <v>158593.228</v>
      </c>
    </row>
    <row r="124" spans="1:10" x14ac:dyDescent="0.25">
      <c r="A124" s="66" t="s">
        <v>155</v>
      </c>
      <c r="B124" s="80">
        <f>Input!H125</f>
        <v>48.5</v>
      </c>
      <c r="C124" s="3">
        <f t="shared" ref="C124" si="103">(B124/2)</f>
        <v>24.25</v>
      </c>
      <c r="D124" s="3">
        <f t="shared" ref="D124" si="104">(C124/50)</f>
        <v>0.48499999999999999</v>
      </c>
      <c r="E124" s="3">
        <f t="shared" ref="E124" si="105">(D124*1000000/2734/4)</f>
        <v>44.348939283101686</v>
      </c>
      <c r="F124" s="3">
        <f t="shared" ref="F124" si="106">ROUND(E124, 0)</f>
        <v>44</v>
      </c>
      <c r="G124" s="5" t="str">
        <f t="shared" ref="G124" si="107">DEC2HEX(F124, 2)</f>
        <v>2C</v>
      </c>
      <c r="I124" s="7">
        <f t="shared" ref="I124" si="108">(F124*2734.366*4)</f>
        <v>481248.41599999997</v>
      </c>
      <c r="J124" s="7">
        <f t="shared" ref="J124" si="109">(F124*2734.366*2)</f>
        <v>240624.20799999998</v>
      </c>
    </row>
    <row r="125" spans="1:10" x14ac:dyDescent="0.25">
      <c r="A125" s="66" t="s">
        <v>156</v>
      </c>
      <c r="B125" s="80">
        <f>Input!H126</f>
        <v>49.5</v>
      </c>
      <c r="C125" s="3">
        <f t="shared" si="96"/>
        <v>24.75</v>
      </c>
      <c r="D125" s="3">
        <f t="shared" si="97"/>
        <v>0.495</v>
      </c>
      <c r="E125" s="3">
        <f t="shared" si="98"/>
        <v>45.26335040234089</v>
      </c>
      <c r="F125" s="3">
        <f t="shared" si="99"/>
        <v>45</v>
      </c>
      <c r="G125" s="5" t="str">
        <f t="shared" si="100"/>
        <v>2D</v>
      </c>
      <c r="I125" s="7">
        <f t="shared" si="101"/>
        <v>492185.88</v>
      </c>
      <c r="J125" s="7">
        <f t="shared" si="102"/>
        <v>246092.94</v>
      </c>
    </row>
    <row r="126" spans="1:10" x14ac:dyDescent="0.25">
      <c r="A126" s="66" t="s">
        <v>157</v>
      </c>
      <c r="B126" s="80">
        <f>Input!H127</f>
        <v>50.5</v>
      </c>
      <c r="C126" s="3">
        <f t="shared" si="96"/>
        <v>25.25</v>
      </c>
      <c r="D126" s="3">
        <f t="shared" si="97"/>
        <v>0.505</v>
      </c>
      <c r="E126" s="3">
        <f t="shared" si="98"/>
        <v>46.177761521580102</v>
      </c>
      <c r="F126" s="3">
        <f t="shared" si="99"/>
        <v>46</v>
      </c>
      <c r="G126" s="5" t="str">
        <f t="shared" si="100"/>
        <v>2E</v>
      </c>
      <c r="I126" s="7">
        <f t="shared" si="101"/>
        <v>503123.34399999998</v>
      </c>
      <c r="J126" s="7">
        <f t="shared" si="102"/>
        <v>251561.67199999999</v>
      </c>
    </row>
    <row r="127" spans="1:10" x14ac:dyDescent="0.25">
      <c r="A127" s="50" t="s">
        <v>158</v>
      </c>
      <c r="B127" s="80">
        <f>Input!H128</f>
        <v>9.5</v>
      </c>
      <c r="C127" s="3">
        <f t="shared" si="50"/>
        <v>4.75</v>
      </c>
      <c r="D127" s="3">
        <f t="shared" si="68"/>
        <v>9.5000000000000001E-2</v>
      </c>
      <c r="E127" s="3">
        <f t="shared" si="51"/>
        <v>8.6869056327724952</v>
      </c>
      <c r="F127" s="3">
        <f t="shared" si="69"/>
        <v>9</v>
      </c>
      <c r="G127" s="5" t="str">
        <f t="shared" si="70"/>
        <v>09</v>
      </c>
      <c r="I127" s="7">
        <f t="shared" si="52"/>
        <v>98437.176000000007</v>
      </c>
      <c r="J127" s="7">
        <f t="shared" si="53"/>
        <v>49218.588000000003</v>
      </c>
    </row>
    <row r="128" spans="1:10" x14ac:dyDescent="0.25">
      <c r="A128" s="50" t="s">
        <v>159</v>
      </c>
      <c r="B128" s="80">
        <f>Input!H129</f>
        <v>10</v>
      </c>
      <c r="C128" s="3">
        <f t="shared" si="50"/>
        <v>5</v>
      </c>
      <c r="D128" s="3">
        <f t="shared" si="68"/>
        <v>0.1</v>
      </c>
      <c r="E128" s="3">
        <f t="shared" si="51"/>
        <v>9.1441111923920992</v>
      </c>
      <c r="F128" s="3">
        <f t="shared" si="69"/>
        <v>9</v>
      </c>
      <c r="G128" s="5" t="str">
        <f t="shared" si="70"/>
        <v>09</v>
      </c>
      <c r="I128" s="7">
        <f t="shared" si="52"/>
        <v>98437.176000000007</v>
      </c>
      <c r="J128" s="7">
        <f t="shared" si="53"/>
        <v>49218.588000000003</v>
      </c>
    </row>
    <row r="129" spans="1:10" x14ac:dyDescent="0.25">
      <c r="A129" s="50" t="s">
        <v>160</v>
      </c>
      <c r="B129" s="80">
        <f>Input!H130</f>
        <v>15</v>
      </c>
      <c r="C129" s="3">
        <f t="shared" si="50"/>
        <v>7.5</v>
      </c>
      <c r="D129" s="3">
        <f t="shared" si="68"/>
        <v>0.15</v>
      </c>
      <c r="E129" s="3">
        <f t="shared" si="51"/>
        <v>13.716166788588149</v>
      </c>
      <c r="F129" s="3">
        <f t="shared" si="69"/>
        <v>14</v>
      </c>
      <c r="G129" s="5" t="str">
        <f t="shared" si="70"/>
        <v>0E</v>
      </c>
      <c r="I129" s="7">
        <f t="shared" si="52"/>
        <v>153124.49599999998</v>
      </c>
      <c r="J129" s="7">
        <f t="shared" si="53"/>
        <v>76562.247999999992</v>
      </c>
    </row>
    <row r="130" spans="1:10" x14ac:dyDescent="0.25">
      <c r="A130" s="50" t="s">
        <v>161</v>
      </c>
      <c r="B130" s="80">
        <f>Input!H131</f>
        <v>15</v>
      </c>
      <c r="C130" s="3">
        <f t="shared" si="50"/>
        <v>7.5</v>
      </c>
      <c r="D130" s="3">
        <f t="shared" si="68"/>
        <v>0.15</v>
      </c>
      <c r="E130" s="3">
        <f t="shared" si="51"/>
        <v>13.716166788588149</v>
      </c>
      <c r="F130" s="3">
        <f t="shared" si="69"/>
        <v>14</v>
      </c>
      <c r="G130" s="5" t="str">
        <f t="shared" si="70"/>
        <v>0E</v>
      </c>
      <c r="I130" s="7">
        <f t="shared" si="52"/>
        <v>153124.49599999998</v>
      </c>
      <c r="J130" s="7">
        <f t="shared" si="53"/>
        <v>76562.247999999992</v>
      </c>
    </row>
    <row r="131" spans="1:10" x14ac:dyDescent="0.25">
      <c r="A131" s="50" t="s">
        <v>162</v>
      </c>
      <c r="B131" s="80">
        <f>Input!H132</f>
        <v>24</v>
      </c>
      <c r="C131" s="3">
        <f t="shared" si="50"/>
        <v>12</v>
      </c>
      <c r="D131" s="3">
        <f t="shared" si="68"/>
        <v>0.24</v>
      </c>
      <c r="E131" s="3">
        <f t="shared" si="51"/>
        <v>21.945866861741038</v>
      </c>
      <c r="F131" s="3">
        <f t="shared" si="69"/>
        <v>22</v>
      </c>
      <c r="G131" s="5" t="str">
        <f t="shared" si="70"/>
        <v>16</v>
      </c>
      <c r="I131" s="7">
        <f t="shared" si="52"/>
        <v>240624.20799999998</v>
      </c>
      <c r="J131" s="7">
        <f t="shared" si="53"/>
        <v>120312.10399999999</v>
      </c>
    </row>
    <row r="132" spans="1:10" x14ac:dyDescent="0.25">
      <c r="A132" s="66" t="s">
        <v>164</v>
      </c>
      <c r="B132" s="80">
        <f>Input!H133</f>
        <v>14.6</v>
      </c>
      <c r="C132" s="3">
        <f t="shared" ref="C132:C146" si="110">(B132/2)</f>
        <v>7.3</v>
      </c>
      <c r="D132" s="3">
        <f t="shared" ref="D132:D146" si="111">(C132/50)</f>
        <v>0.14599999999999999</v>
      </c>
      <c r="E132" s="3">
        <f t="shared" si="51"/>
        <v>13.350402340892465</v>
      </c>
      <c r="F132" s="3">
        <f t="shared" ref="F132:F146" si="112">ROUND(E132, 0)</f>
        <v>13</v>
      </c>
      <c r="G132" s="5" t="str">
        <f t="shared" ref="G132:G146" si="113">DEC2HEX(F132, 2)</f>
        <v>0D</v>
      </c>
      <c r="I132" s="7">
        <f t="shared" si="52"/>
        <v>142187.03200000001</v>
      </c>
      <c r="J132" s="7">
        <f t="shared" si="53"/>
        <v>71093.516000000003</v>
      </c>
    </row>
    <row r="133" spans="1:10" x14ac:dyDescent="0.25">
      <c r="A133" s="66" t="s">
        <v>165</v>
      </c>
      <c r="B133" s="80">
        <f>Input!H134</f>
        <v>17</v>
      </c>
      <c r="C133" s="3">
        <f t="shared" si="110"/>
        <v>8.5</v>
      </c>
      <c r="D133" s="3">
        <f t="shared" si="111"/>
        <v>0.17</v>
      </c>
      <c r="E133" s="3">
        <f t="shared" si="51"/>
        <v>15.544989027066569</v>
      </c>
      <c r="F133" s="3">
        <f t="shared" si="112"/>
        <v>16</v>
      </c>
      <c r="G133" s="5" t="str">
        <f t="shared" si="113"/>
        <v>10</v>
      </c>
      <c r="I133" s="7">
        <f t="shared" si="52"/>
        <v>174999.424</v>
      </c>
      <c r="J133" s="7">
        <f t="shared" si="53"/>
        <v>87499.712</v>
      </c>
    </row>
    <row r="134" spans="1:10" x14ac:dyDescent="0.25">
      <c r="A134" s="66" t="s">
        <v>517</v>
      </c>
      <c r="B134" s="80">
        <f>Input!H135</f>
        <v>15</v>
      </c>
      <c r="C134" s="3">
        <f t="shared" si="110"/>
        <v>7.5</v>
      </c>
      <c r="D134" s="3">
        <f t="shared" si="111"/>
        <v>0.15</v>
      </c>
      <c r="E134" s="3">
        <f t="shared" si="51"/>
        <v>13.716166788588149</v>
      </c>
      <c r="F134" s="3">
        <f t="shared" si="112"/>
        <v>14</v>
      </c>
      <c r="G134" s="5" t="str">
        <f t="shared" si="113"/>
        <v>0E</v>
      </c>
      <c r="I134" s="7">
        <f t="shared" si="52"/>
        <v>153124.49599999998</v>
      </c>
      <c r="J134" s="7">
        <f t="shared" si="53"/>
        <v>76562.247999999992</v>
      </c>
    </row>
    <row r="135" spans="1:10" x14ac:dyDescent="0.25">
      <c r="A135" s="66" t="s">
        <v>515</v>
      </c>
      <c r="B135" s="80">
        <f>Input!H136</f>
        <v>16</v>
      </c>
      <c r="C135" s="3">
        <f t="shared" ref="C135:C136" si="114">(B135/2)</f>
        <v>8</v>
      </c>
      <c r="D135" s="3">
        <f t="shared" ref="D135:D136" si="115">(C135/50)</f>
        <v>0.16</v>
      </c>
      <c r="E135" s="3">
        <f t="shared" ref="E135:E136" si="116">(D135*1000000/2734/4)</f>
        <v>14.630577907827359</v>
      </c>
      <c r="F135" s="3">
        <f t="shared" ref="F135:F136" si="117">ROUND(E135, 0)</f>
        <v>15</v>
      </c>
      <c r="G135" s="5" t="str">
        <f t="shared" ref="G135:G136" si="118">DEC2HEX(F135, 2)</f>
        <v>0F</v>
      </c>
      <c r="I135" s="7">
        <f t="shared" ref="I135:I136" si="119">(F135*2734.366*4)</f>
        <v>164061.96</v>
      </c>
      <c r="J135" s="7">
        <f t="shared" ref="J135:J136" si="120">(F135*2734.366*2)</f>
        <v>82030.98</v>
      </c>
    </row>
    <row r="136" spans="1:10" x14ac:dyDescent="0.25">
      <c r="A136" s="66" t="s">
        <v>516</v>
      </c>
      <c r="B136" s="80">
        <f>Input!H137</f>
        <v>17</v>
      </c>
      <c r="C136" s="3">
        <f t="shared" si="114"/>
        <v>8.5</v>
      </c>
      <c r="D136" s="3">
        <f t="shared" si="115"/>
        <v>0.17</v>
      </c>
      <c r="E136" s="3">
        <f t="shared" si="116"/>
        <v>15.544989027066569</v>
      </c>
      <c r="F136" s="3">
        <f t="shared" si="117"/>
        <v>16</v>
      </c>
      <c r="G136" s="5" t="str">
        <f t="shared" si="118"/>
        <v>10</v>
      </c>
      <c r="I136" s="7">
        <f t="shared" si="119"/>
        <v>174999.424</v>
      </c>
      <c r="J136" s="7">
        <f t="shared" si="120"/>
        <v>87499.712</v>
      </c>
    </row>
    <row r="137" spans="1:10" x14ac:dyDescent="0.25">
      <c r="A137" s="66" t="s">
        <v>166</v>
      </c>
      <c r="B137" s="80">
        <f>Input!H138</f>
        <v>26.5</v>
      </c>
      <c r="C137" s="3">
        <f t="shared" si="110"/>
        <v>13.25</v>
      </c>
      <c r="D137" s="3">
        <f t="shared" si="111"/>
        <v>0.26500000000000001</v>
      </c>
      <c r="E137" s="3">
        <f t="shared" si="51"/>
        <v>24.231894659839064</v>
      </c>
      <c r="F137" s="3">
        <f t="shared" si="112"/>
        <v>24</v>
      </c>
      <c r="G137" s="5" t="str">
        <f t="shared" si="113"/>
        <v>18</v>
      </c>
      <c r="I137" s="7">
        <f t="shared" si="52"/>
        <v>262499.136</v>
      </c>
      <c r="J137" s="7">
        <f t="shared" si="53"/>
        <v>131249.568</v>
      </c>
    </row>
    <row r="138" spans="1:10" x14ac:dyDescent="0.25">
      <c r="A138" s="66" t="s">
        <v>167</v>
      </c>
      <c r="B138" s="80">
        <f>Input!H139</f>
        <v>27</v>
      </c>
      <c r="C138" s="3">
        <f t="shared" ref="C138:C142" si="121">(B138/2)</f>
        <v>13.5</v>
      </c>
      <c r="D138" s="3">
        <f t="shared" ref="D138:D142" si="122">(C138/50)</f>
        <v>0.27</v>
      </c>
      <c r="E138" s="3">
        <f t="shared" ref="E138:E142" si="123">(D138*1000000/2734/4)</f>
        <v>24.68910021945867</v>
      </c>
      <c r="F138" s="3">
        <f t="shared" ref="F138:F142" si="124">ROUND(E138, 0)</f>
        <v>25</v>
      </c>
      <c r="G138" s="5" t="str">
        <f t="shared" ref="G138:G142" si="125">DEC2HEX(F138, 2)</f>
        <v>19</v>
      </c>
      <c r="I138" s="7">
        <f t="shared" ref="I138:I142" si="126">(F138*2734.366*4)</f>
        <v>273436.59999999998</v>
      </c>
      <c r="J138" s="7">
        <f t="shared" ref="J138:J142" si="127">(F138*2734.366*2)</f>
        <v>136718.29999999999</v>
      </c>
    </row>
    <row r="139" spans="1:10" x14ac:dyDescent="0.25">
      <c r="A139" s="66" t="s">
        <v>168</v>
      </c>
      <c r="B139" s="80">
        <f>Input!H140</f>
        <v>27.5</v>
      </c>
      <c r="C139" s="3">
        <f t="shared" si="121"/>
        <v>13.75</v>
      </c>
      <c r="D139" s="3">
        <f t="shared" si="122"/>
        <v>0.27500000000000002</v>
      </c>
      <c r="E139" s="3">
        <f t="shared" si="123"/>
        <v>25.146305779078272</v>
      </c>
      <c r="F139" s="3">
        <f t="shared" si="124"/>
        <v>25</v>
      </c>
      <c r="G139" s="5" t="str">
        <f t="shared" si="125"/>
        <v>19</v>
      </c>
      <c r="I139" s="7">
        <f t="shared" si="126"/>
        <v>273436.59999999998</v>
      </c>
      <c r="J139" s="7">
        <f t="shared" si="127"/>
        <v>136718.29999999999</v>
      </c>
    </row>
    <row r="140" spans="1:10" x14ac:dyDescent="0.25">
      <c r="A140" s="66" t="s">
        <v>169</v>
      </c>
      <c r="B140" s="80">
        <f>Input!H141</f>
        <v>28</v>
      </c>
      <c r="C140" s="3">
        <f t="shared" si="121"/>
        <v>14</v>
      </c>
      <c r="D140" s="3">
        <f t="shared" si="122"/>
        <v>0.28000000000000003</v>
      </c>
      <c r="E140" s="3">
        <f t="shared" si="123"/>
        <v>25.603511338697878</v>
      </c>
      <c r="F140" s="3">
        <f t="shared" si="124"/>
        <v>26</v>
      </c>
      <c r="G140" s="5" t="str">
        <f t="shared" si="125"/>
        <v>1A</v>
      </c>
      <c r="I140" s="7">
        <f t="shared" si="126"/>
        <v>284374.06400000001</v>
      </c>
      <c r="J140" s="7">
        <f t="shared" si="127"/>
        <v>142187.03200000001</v>
      </c>
    </row>
    <row r="141" spans="1:10" x14ac:dyDescent="0.25">
      <c r="A141" s="66" t="s">
        <v>170</v>
      </c>
      <c r="B141" s="80">
        <f>Input!H142</f>
        <v>29</v>
      </c>
      <c r="C141" s="3">
        <f t="shared" si="121"/>
        <v>14.5</v>
      </c>
      <c r="D141" s="3">
        <f t="shared" si="122"/>
        <v>0.28999999999999998</v>
      </c>
      <c r="E141" s="3">
        <f t="shared" si="123"/>
        <v>26.51792245793709</v>
      </c>
      <c r="F141" s="3">
        <f t="shared" si="124"/>
        <v>27</v>
      </c>
      <c r="G141" s="5" t="str">
        <f t="shared" si="125"/>
        <v>1B</v>
      </c>
      <c r="I141" s="7">
        <f t="shared" si="126"/>
        <v>295311.52799999999</v>
      </c>
      <c r="J141" s="7">
        <f t="shared" si="127"/>
        <v>147655.764</v>
      </c>
    </row>
    <row r="142" spans="1:10" x14ac:dyDescent="0.25">
      <c r="A142" s="66" t="s">
        <v>171</v>
      </c>
      <c r="B142" s="80">
        <f>Input!H143</f>
        <v>30</v>
      </c>
      <c r="C142" s="3">
        <f t="shared" si="121"/>
        <v>15</v>
      </c>
      <c r="D142" s="3">
        <f t="shared" si="122"/>
        <v>0.3</v>
      </c>
      <c r="E142" s="3">
        <f t="shared" si="123"/>
        <v>27.432333577176298</v>
      </c>
      <c r="F142" s="3">
        <f t="shared" si="124"/>
        <v>27</v>
      </c>
      <c r="G142" s="5" t="str">
        <f t="shared" si="125"/>
        <v>1B</v>
      </c>
      <c r="I142" s="7">
        <f t="shared" si="126"/>
        <v>295311.52799999999</v>
      </c>
      <c r="J142" s="7">
        <f t="shared" si="127"/>
        <v>147655.764</v>
      </c>
    </row>
    <row r="143" spans="1:10" x14ac:dyDescent="0.25">
      <c r="A143" s="66" t="s">
        <v>172</v>
      </c>
      <c r="B143" s="80">
        <f>Input!H144</f>
        <v>32</v>
      </c>
      <c r="C143" s="3">
        <f t="shared" si="110"/>
        <v>16</v>
      </c>
      <c r="D143" s="3">
        <f t="shared" si="111"/>
        <v>0.32</v>
      </c>
      <c r="E143" s="3">
        <f t="shared" si="51"/>
        <v>29.261155815654718</v>
      </c>
      <c r="F143" s="3">
        <f t="shared" si="112"/>
        <v>29</v>
      </c>
      <c r="G143" s="5" t="str">
        <f t="shared" si="113"/>
        <v>1D</v>
      </c>
      <c r="I143" s="7">
        <f t="shared" si="52"/>
        <v>317186.45600000001</v>
      </c>
      <c r="J143" s="7">
        <f t="shared" si="53"/>
        <v>158593.228</v>
      </c>
    </row>
    <row r="144" spans="1:10" x14ac:dyDescent="0.25">
      <c r="A144" s="66" t="s">
        <v>173</v>
      </c>
      <c r="B144" s="80">
        <f>Input!H145</f>
        <v>32</v>
      </c>
      <c r="C144" s="3">
        <f t="shared" ref="C144:C145" si="128">(B144/2)</f>
        <v>16</v>
      </c>
      <c r="D144" s="3">
        <f t="shared" ref="D144:D145" si="129">(C144/50)</f>
        <v>0.32</v>
      </c>
      <c r="E144" s="3">
        <f t="shared" ref="E144:E145" si="130">(D144*1000000/2734/4)</f>
        <v>29.261155815654718</v>
      </c>
      <c r="F144" s="3">
        <f t="shared" ref="F144:F145" si="131">ROUND(E144, 0)</f>
        <v>29</v>
      </c>
      <c r="G144" s="5" t="str">
        <f t="shared" ref="G144:G145" si="132">DEC2HEX(F144, 2)</f>
        <v>1D</v>
      </c>
      <c r="I144" s="7">
        <f t="shared" ref="I144:I145" si="133">(F144*2734.366*4)</f>
        <v>317186.45600000001</v>
      </c>
      <c r="J144" s="7">
        <f t="shared" ref="J144:J145" si="134">(F144*2734.366*2)</f>
        <v>158593.228</v>
      </c>
    </row>
    <row r="145" spans="1:10" x14ac:dyDescent="0.25">
      <c r="A145" s="66" t="s">
        <v>174</v>
      </c>
      <c r="B145" s="80">
        <f>Input!H146</f>
        <v>32</v>
      </c>
      <c r="C145" s="3">
        <f t="shared" si="128"/>
        <v>16</v>
      </c>
      <c r="D145" s="3">
        <f t="shared" si="129"/>
        <v>0.32</v>
      </c>
      <c r="E145" s="3">
        <f t="shared" si="130"/>
        <v>29.261155815654718</v>
      </c>
      <c r="F145" s="3">
        <f t="shared" si="131"/>
        <v>29</v>
      </c>
      <c r="G145" s="5" t="str">
        <f t="shared" si="132"/>
        <v>1D</v>
      </c>
      <c r="I145" s="7">
        <f t="shared" si="133"/>
        <v>317186.45600000001</v>
      </c>
      <c r="J145" s="7">
        <f t="shared" si="134"/>
        <v>158593.228</v>
      </c>
    </row>
    <row r="146" spans="1:10" x14ac:dyDescent="0.25">
      <c r="A146" s="66" t="s">
        <v>175</v>
      </c>
      <c r="B146" s="80">
        <f>Input!H147</f>
        <v>40</v>
      </c>
      <c r="C146" s="3">
        <f t="shared" si="110"/>
        <v>20</v>
      </c>
      <c r="D146" s="3">
        <f t="shared" si="111"/>
        <v>0.4</v>
      </c>
      <c r="E146" s="3">
        <f t="shared" si="51"/>
        <v>36.576444769568397</v>
      </c>
      <c r="F146" s="3">
        <f t="shared" si="112"/>
        <v>37</v>
      </c>
      <c r="G146" s="5" t="str">
        <f t="shared" si="113"/>
        <v>25</v>
      </c>
      <c r="I146" s="7">
        <f t="shared" si="52"/>
        <v>404686.16800000001</v>
      </c>
      <c r="J146" s="7">
        <f t="shared" si="53"/>
        <v>202343.084</v>
      </c>
    </row>
    <row r="147" spans="1:10" x14ac:dyDescent="0.25">
      <c r="A147" s="66" t="s">
        <v>176</v>
      </c>
      <c r="B147" s="80">
        <f>Input!H148</f>
        <v>40</v>
      </c>
      <c r="C147" s="3">
        <f t="shared" ref="C147:C148" si="135">(B147/2)</f>
        <v>20</v>
      </c>
      <c r="D147" s="3">
        <f t="shared" ref="D147:D148" si="136">(C147/50)</f>
        <v>0.4</v>
      </c>
      <c r="E147" s="3">
        <f t="shared" ref="E147:E148" si="137">(D147*1000000/2734/4)</f>
        <v>36.576444769568397</v>
      </c>
      <c r="F147" s="3">
        <f t="shared" ref="F147:F148" si="138">ROUND(E147, 0)</f>
        <v>37</v>
      </c>
      <c r="G147" s="5" t="str">
        <f t="shared" ref="G147:G148" si="139">DEC2HEX(F147, 2)</f>
        <v>25</v>
      </c>
      <c r="I147" s="7">
        <f t="shared" ref="I147:I148" si="140">(F147*2734.366*4)</f>
        <v>404686.16800000001</v>
      </c>
      <c r="J147" s="7">
        <f t="shared" ref="J147:J148" si="141">(F147*2734.366*2)</f>
        <v>202343.084</v>
      </c>
    </row>
    <row r="148" spans="1:10" x14ac:dyDescent="0.25">
      <c r="A148" s="66" t="s">
        <v>177</v>
      </c>
      <c r="B148" s="80">
        <f>Input!H149</f>
        <v>40</v>
      </c>
      <c r="C148" s="3">
        <f t="shared" si="135"/>
        <v>20</v>
      </c>
      <c r="D148" s="3">
        <f t="shared" si="136"/>
        <v>0.4</v>
      </c>
      <c r="E148" s="3">
        <f t="shared" si="137"/>
        <v>36.576444769568397</v>
      </c>
      <c r="F148" s="3">
        <f t="shared" si="138"/>
        <v>37</v>
      </c>
      <c r="G148" s="5" t="str">
        <f t="shared" si="139"/>
        <v>25</v>
      </c>
      <c r="I148" s="7">
        <f t="shared" si="140"/>
        <v>404686.16800000001</v>
      </c>
      <c r="J148" s="7">
        <f t="shared" si="141"/>
        <v>202343.084</v>
      </c>
    </row>
    <row r="149" spans="1:10" x14ac:dyDescent="0.25">
      <c r="A149" s="50" t="s">
        <v>179</v>
      </c>
      <c r="B149" s="80">
        <f>Input!H150</f>
        <v>9</v>
      </c>
      <c r="C149" s="3">
        <f t="shared" si="50"/>
        <v>4.5</v>
      </c>
      <c r="D149" s="3">
        <f t="shared" si="68"/>
        <v>0.09</v>
      </c>
      <c r="E149" s="3">
        <f t="shared" si="51"/>
        <v>8.2297000731528893</v>
      </c>
      <c r="F149" s="3">
        <f t="shared" si="69"/>
        <v>8</v>
      </c>
      <c r="G149" s="5" t="str">
        <f t="shared" si="70"/>
        <v>08</v>
      </c>
      <c r="I149" s="7">
        <f t="shared" si="52"/>
        <v>87499.712</v>
      </c>
      <c r="J149" s="7">
        <f t="shared" si="53"/>
        <v>43749.856</v>
      </c>
    </row>
    <row r="150" spans="1:10" x14ac:dyDescent="0.25">
      <c r="A150" s="50" t="s">
        <v>180</v>
      </c>
      <c r="B150" s="80">
        <f>Input!H151</f>
        <v>20</v>
      </c>
      <c r="C150" s="3">
        <f t="shared" si="50"/>
        <v>10</v>
      </c>
      <c r="D150" s="3">
        <f t="shared" si="68"/>
        <v>0.2</v>
      </c>
      <c r="E150" s="3">
        <f t="shared" si="51"/>
        <v>18.288222384784198</v>
      </c>
      <c r="F150" s="3">
        <f t="shared" si="69"/>
        <v>18</v>
      </c>
      <c r="G150" s="5" t="str">
        <f t="shared" si="70"/>
        <v>12</v>
      </c>
      <c r="I150" s="7">
        <f t="shared" si="52"/>
        <v>196874.35200000001</v>
      </c>
      <c r="J150" s="7">
        <f t="shared" si="53"/>
        <v>98437.176000000007</v>
      </c>
    </row>
    <row r="151" spans="1:10" x14ac:dyDescent="0.25">
      <c r="A151" s="50" t="s">
        <v>181</v>
      </c>
      <c r="B151" s="80">
        <f>Input!H152</f>
        <v>30</v>
      </c>
      <c r="C151" s="3">
        <f t="shared" si="50"/>
        <v>15</v>
      </c>
      <c r="D151" s="3">
        <f t="shared" si="68"/>
        <v>0.3</v>
      </c>
      <c r="E151" s="3">
        <f t="shared" si="51"/>
        <v>27.432333577176298</v>
      </c>
      <c r="F151" s="3">
        <f t="shared" si="69"/>
        <v>27</v>
      </c>
      <c r="G151" s="5" t="str">
        <f t="shared" si="70"/>
        <v>1B</v>
      </c>
      <c r="I151" s="7">
        <f t="shared" si="52"/>
        <v>295311.52799999999</v>
      </c>
      <c r="J151" s="7">
        <f t="shared" si="53"/>
        <v>147655.764</v>
      </c>
    </row>
    <row r="152" spans="1:10" x14ac:dyDescent="0.25">
      <c r="A152" s="66" t="s">
        <v>183</v>
      </c>
      <c r="B152" s="80">
        <f>Input!H153</f>
        <v>46</v>
      </c>
      <c r="C152" s="3">
        <f t="shared" ref="C152:C161" si="142">(B152/2)</f>
        <v>23</v>
      </c>
      <c r="D152" s="3">
        <f t="shared" ref="D152:D161" si="143">(C152/50)</f>
        <v>0.46</v>
      </c>
      <c r="E152" s="3">
        <f t="shared" si="51"/>
        <v>42.06291148500366</v>
      </c>
      <c r="F152" s="3">
        <f t="shared" ref="F152:F161" si="144">ROUND(E152, 0)</f>
        <v>42</v>
      </c>
      <c r="G152" s="5" t="str">
        <f t="shared" ref="G152:G161" si="145">DEC2HEX(F152, 2)</f>
        <v>2A</v>
      </c>
      <c r="I152" s="7">
        <f t="shared" si="52"/>
        <v>459373.48800000001</v>
      </c>
      <c r="J152" s="7">
        <f t="shared" si="53"/>
        <v>229686.74400000001</v>
      </c>
    </row>
    <row r="153" spans="1:10" x14ac:dyDescent="0.25">
      <c r="A153" s="66" t="s">
        <v>184</v>
      </c>
      <c r="B153" s="80">
        <f>Input!H154</f>
        <v>48</v>
      </c>
      <c r="C153" s="3">
        <f t="shared" si="142"/>
        <v>24</v>
      </c>
      <c r="D153" s="3">
        <f t="shared" si="143"/>
        <v>0.48</v>
      </c>
      <c r="E153" s="3">
        <f t="shared" si="51"/>
        <v>43.891733723482076</v>
      </c>
      <c r="F153" s="3">
        <f t="shared" si="144"/>
        <v>44</v>
      </c>
      <c r="G153" s="5" t="str">
        <f t="shared" si="145"/>
        <v>2C</v>
      </c>
      <c r="I153" s="7">
        <f t="shared" si="52"/>
        <v>481248.41599999997</v>
      </c>
      <c r="J153" s="7">
        <f t="shared" si="53"/>
        <v>240624.20799999998</v>
      </c>
    </row>
    <row r="154" spans="1:10" x14ac:dyDescent="0.25">
      <c r="A154" s="66" t="s">
        <v>185</v>
      </c>
      <c r="B154" s="80">
        <f>Input!H155</f>
        <v>68</v>
      </c>
      <c r="C154" s="3">
        <f t="shared" si="142"/>
        <v>34</v>
      </c>
      <c r="D154" s="3">
        <f t="shared" si="143"/>
        <v>0.68</v>
      </c>
      <c r="E154" s="3">
        <f t="shared" si="51"/>
        <v>62.179956108266275</v>
      </c>
      <c r="F154" s="3">
        <f t="shared" si="144"/>
        <v>62</v>
      </c>
      <c r="G154" s="5" t="str">
        <f t="shared" si="145"/>
        <v>3E</v>
      </c>
      <c r="I154" s="7">
        <f t="shared" si="52"/>
        <v>678122.76800000004</v>
      </c>
      <c r="J154" s="7">
        <f t="shared" si="53"/>
        <v>339061.38400000002</v>
      </c>
    </row>
    <row r="155" spans="1:10" x14ac:dyDescent="0.25">
      <c r="A155" s="66" t="s">
        <v>186</v>
      </c>
      <c r="B155" s="80">
        <f>Input!H156</f>
        <v>50</v>
      </c>
      <c r="C155" s="3">
        <f t="shared" si="142"/>
        <v>25</v>
      </c>
      <c r="D155" s="3">
        <f t="shared" si="143"/>
        <v>0.5</v>
      </c>
      <c r="E155" s="3">
        <f t="shared" si="51"/>
        <v>45.7205559619605</v>
      </c>
      <c r="F155" s="3">
        <f t="shared" si="144"/>
        <v>46</v>
      </c>
      <c r="G155" s="5" t="str">
        <f t="shared" si="145"/>
        <v>2E</v>
      </c>
      <c r="I155" s="7">
        <f t="shared" si="52"/>
        <v>503123.34399999998</v>
      </c>
      <c r="J155" s="7">
        <f t="shared" si="53"/>
        <v>251561.67199999999</v>
      </c>
    </row>
    <row r="156" spans="1:10" x14ac:dyDescent="0.25">
      <c r="A156" s="66" t="s">
        <v>187</v>
      </c>
      <c r="B156" s="80">
        <f>Input!H157</f>
        <v>7.9</v>
      </c>
      <c r="C156" s="3">
        <f t="shared" ref="C156" si="146">(B156/2)</f>
        <v>3.95</v>
      </c>
      <c r="D156" s="3">
        <f t="shared" ref="D156" si="147">(C156/50)</f>
        <v>7.9000000000000001E-2</v>
      </c>
      <c r="E156" s="3">
        <f t="shared" ref="E156" si="148">(D156*1000000/2734/4)</f>
        <v>7.2238478419897589</v>
      </c>
      <c r="F156" s="3">
        <f t="shared" ref="F156" si="149">ROUND(E156, 0)</f>
        <v>7</v>
      </c>
      <c r="G156" s="5" t="str">
        <f t="shared" ref="G156" si="150">DEC2HEX(F156, 2)</f>
        <v>07</v>
      </c>
      <c r="I156" s="7">
        <f t="shared" ref="I156" si="151">(F156*2734.366*4)</f>
        <v>76562.247999999992</v>
      </c>
      <c r="J156" s="7">
        <f t="shared" ref="J156" si="152">(F156*2734.366*2)</f>
        <v>38281.123999999996</v>
      </c>
    </row>
    <row r="157" spans="1:10" x14ac:dyDescent="0.25">
      <c r="A157" s="47" t="s">
        <v>189</v>
      </c>
      <c r="B157" s="80">
        <f>Input!H158</f>
        <v>41</v>
      </c>
      <c r="C157" s="3">
        <f t="shared" si="142"/>
        <v>20.5</v>
      </c>
      <c r="D157" s="3">
        <f t="shared" si="143"/>
        <v>0.41</v>
      </c>
      <c r="E157" s="3">
        <f t="shared" si="51"/>
        <v>37.490855888807609</v>
      </c>
      <c r="F157" s="3">
        <f t="shared" si="144"/>
        <v>37</v>
      </c>
      <c r="G157" s="5" t="str">
        <f t="shared" si="145"/>
        <v>25</v>
      </c>
      <c r="I157" s="7">
        <f t="shared" si="52"/>
        <v>404686.16800000001</v>
      </c>
      <c r="J157" s="7">
        <f t="shared" si="53"/>
        <v>202343.084</v>
      </c>
    </row>
    <row r="158" spans="1:10" x14ac:dyDescent="0.25">
      <c r="A158" s="47" t="s">
        <v>190</v>
      </c>
      <c r="B158" s="80">
        <f>Input!H159</f>
        <v>42</v>
      </c>
      <c r="C158" s="3">
        <f t="shared" si="142"/>
        <v>21</v>
      </c>
      <c r="D158" s="3">
        <f t="shared" si="143"/>
        <v>0.42</v>
      </c>
      <c r="E158" s="3">
        <f t="shared" si="51"/>
        <v>38.40526700804682</v>
      </c>
      <c r="F158" s="3">
        <f t="shared" si="144"/>
        <v>38</v>
      </c>
      <c r="G158" s="5" t="str">
        <f t="shared" si="145"/>
        <v>26</v>
      </c>
      <c r="I158" s="7">
        <f t="shared" si="52"/>
        <v>415623.63199999998</v>
      </c>
      <c r="J158" s="7">
        <f t="shared" si="53"/>
        <v>207811.81599999999</v>
      </c>
    </row>
    <row r="159" spans="1:10" x14ac:dyDescent="0.25">
      <c r="A159" s="47" t="s">
        <v>191</v>
      </c>
      <c r="B159" s="80">
        <f>Input!H160</f>
        <v>43</v>
      </c>
      <c r="C159" s="3">
        <f t="shared" si="142"/>
        <v>21.5</v>
      </c>
      <c r="D159" s="3">
        <f t="shared" si="143"/>
        <v>0.43</v>
      </c>
      <c r="E159" s="3">
        <f t="shared" si="51"/>
        <v>39.319678127286025</v>
      </c>
      <c r="F159" s="3">
        <f t="shared" si="144"/>
        <v>39</v>
      </c>
      <c r="G159" s="5" t="str">
        <f t="shared" si="145"/>
        <v>27</v>
      </c>
      <c r="I159" s="7">
        <f t="shared" si="52"/>
        <v>426561.09600000002</v>
      </c>
      <c r="J159" s="7">
        <f t="shared" si="53"/>
        <v>213280.54800000001</v>
      </c>
    </row>
    <row r="160" spans="1:10" x14ac:dyDescent="0.25">
      <c r="A160" s="47" t="s">
        <v>192</v>
      </c>
      <c r="B160" s="80">
        <f>Input!H161</f>
        <v>44</v>
      </c>
      <c r="C160" s="3">
        <f t="shared" si="142"/>
        <v>22</v>
      </c>
      <c r="D160" s="3">
        <f t="shared" si="143"/>
        <v>0.44</v>
      </c>
      <c r="E160" s="3">
        <f t="shared" si="51"/>
        <v>40.234089246525237</v>
      </c>
      <c r="F160" s="3">
        <f t="shared" si="144"/>
        <v>40</v>
      </c>
      <c r="G160" s="5" t="str">
        <f t="shared" si="145"/>
        <v>28</v>
      </c>
      <c r="I160" s="7">
        <f t="shared" si="52"/>
        <v>437498.56</v>
      </c>
      <c r="J160" s="7">
        <f t="shared" si="53"/>
        <v>218749.28</v>
      </c>
    </row>
    <row r="161" spans="1:10" x14ac:dyDescent="0.25">
      <c r="A161" s="47" t="s">
        <v>193</v>
      </c>
      <c r="B161" s="80">
        <f>Input!H162</f>
        <v>45</v>
      </c>
      <c r="C161" s="3">
        <f t="shared" si="142"/>
        <v>22.5</v>
      </c>
      <c r="D161" s="3">
        <f t="shared" si="143"/>
        <v>0.45</v>
      </c>
      <c r="E161" s="3">
        <f t="shared" si="51"/>
        <v>41.148500365764448</v>
      </c>
      <c r="F161" s="3">
        <f t="shared" si="144"/>
        <v>41</v>
      </c>
      <c r="G161" s="5" t="str">
        <f t="shared" si="145"/>
        <v>29</v>
      </c>
      <c r="I161" s="7">
        <f t="shared" si="52"/>
        <v>448436.02399999998</v>
      </c>
      <c r="J161" s="7">
        <f t="shared" si="53"/>
        <v>224218.01199999999</v>
      </c>
    </row>
    <row r="162" spans="1:10" x14ac:dyDescent="0.25">
      <c r="A162" s="49" t="s">
        <v>194</v>
      </c>
      <c r="B162" s="80">
        <f>Input!H163</f>
        <v>41.5</v>
      </c>
      <c r="C162" s="3">
        <f>(B162/2)</f>
        <v>20.75</v>
      </c>
      <c r="D162" s="3">
        <f>(C162/50)</f>
        <v>0.41499999999999998</v>
      </c>
      <c r="E162" s="3">
        <f t="shared" ref="E162:E171" si="153">(D162*1000000/2734/4)</f>
        <v>37.948061448427211</v>
      </c>
      <c r="F162" s="3">
        <f>ROUND(E162, 0)</f>
        <v>38</v>
      </c>
      <c r="G162" s="5" t="str">
        <f>DEC2HEX(F162, 2)</f>
        <v>26</v>
      </c>
      <c r="I162" s="7">
        <f t="shared" ref="I162:I171" si="154">(F162*2734.366*4)</f>
        <v>415623.63199999998</v>
      </c>
      <c r="J162" s="7">
        <f t="shared" ref="J162:J171" si="155">(F162*2734.366*2)</f>
        <v>207811.81599999999</v>
      </c>
    </row>
    <row r="163" spans="1:10" x14ac:dyDescent="0.25">
      <c r="A163" s="49" t="s">
        <v>195</v>
      </c>
      <c r="B163" s="80">
        <f>Input!H164</f>
        <v>42</v>
      </c>
      <c r="C163" s="3">
        <f t="shared" ref="C163" si="156">(B163/2)</f>
        <v>21</v>
      </c>
      <c r="D163" s="3">
        <f t="shared" ref="D163" si="157">(C163/50)</f>
        <v>0.42</v>
      </c>
      <c r="E163" s="3">
        <f t="shared" si="153"/>
        <v>38.40526700804682</v>
      </c>
      <c r="F163" s="3">
        <f t="shared" ref="F163" si="158">ROUND(E163, 0)</f>
        <v>38</v>
      </c>
      <c r="G163" s="5" t="str">
        <f t="shared" ref="G163" si="159">DEC2HEX(F163, 2)</f>
        <v>26</v>
      </c>
      <c r="I163" s="7">
        <f t="shared" si="154"/>
        <v>415623.63199999998</v>
      </c>
      <c r="J163" s="7">
        <f t="shared" si="155"/>
        <v>207811.81599999999</v>
      </c>
    </row>
    <row r="164" spans="1:10" x14ac:dyDescent="0.25">
      <c r="A164" s="49" t="s">
        <v>196</v>
      </c>
      <c r="B164" s="80">
        <f>Input!H165</f>
        <v>46</v>
      </c>
      <c r="C164" s="3">
        <f t="shared" ref="C164:C169" si="160">(B164/2)</f>
        <v>23</v>
      </c>
      <c r="D164" s="3">
        <f t="shared" ref="D164:D169" si="161">(C164/50)</f>
        <v>0.46</v>
      </c>
      <c r="E164" s="3">
        <f t="shared" si="153"/>
        <v>42.06291148500366</v>
      </c>
      <c r="F164" s="3">
        <f t="shared" ref="F164:F169" si="162">ROUND(E164, 0)</f>
        <v>42</v>
      </c>
      <c r="G164" s="5" t="str">
        <f t="shared" ref="G164:G169" si="163">DEC2HEX(F164, 2)</f>
        <v>2A</v>
      </c>
      <c r="I164" s="7">
        <f t="shared" si="154"/>
        <v>459373.48800000001</v>
      </c>
      <c r="J164" s="7">
        <f t="shared" si="155"/>
        <v>229686.74400000001</v>
      </c>
    </row>
    <row r="165" spans="1:10" x14ac:dyDescent="0.25">
      <c r="A165" s="49" t="s">
        <v>197</v>
      </c>
      <c r="B165" s="80">
        <f>Input!H166</f>
        <v>47.5</v>
      </c>
      <c r="C165" s="3">
        <f t="shared" si="160"/>
        <v>23.75</v>
      </c>
      <c r="D165" s="3">
        <f t="shared" si="161"/>
        <v>0.47499999999999998</v>
      </c>
      <c r="E165" s="3">
        <f t="shared" si="153"/>
        <v>43.434528163862474</v>
      </c>
      <c r="F165" s="3">
        <f t="shared" si="162"/>
        <v>43</v>
      </c>
      <c r="G165" s="5" t="str">
        <f t="shared" si="163"/>
        <v>2B</v>
      </c>
      <c r="I165" s="7">
        <f t="shared" si="154"/>
        <v>470310.95199999999</v>
      </c>
      <c r="J165" s="7">
        <f t="shared" si="155"/>
        <v>235155.476</v>
      </c>
    </row>
    <row r="166" spans="1:10" x14ac:dyDescent="0.25">
      <c r="A166" s="49" t="s">
        <v>198</v>
      </c>
      <c r="B166" s="80">
        <f>Input!H167</f>
        <v>48.5</v>
      </c>
      <c r="C166" s="3">
        <f t="shared" si="160"/>
        <v>24.25</v>
      </c>
      <c r="D166" s="3">
        <f t="shared" si="161"/>
        <v>0.48499999999999999</v>
      </c>
      <c r="E166" s="3">
        <f t="shared" si="153"/>
        <v>44.348939283101686</v>
      </c>
      <c r="F166" s="3">
        <f t="shared" si="162"/>
        <v>44</v>
      </c>
      <c r="G166" s="5" t="str">
        <f t="shared" si="163"/>
        <v>2C</v>
      </c>
      <c r="I166" s="7">
        <f t="shared" si="154"/>
        <v>481248.41599999997</v>
      </c>
      <c r="J166" s="7">
        <f t="shared" si="155"/>
        <v>240624.20799999998</v>
      </c>
    </row>
    <row r="167" spans="1:10" x14ac:dyDescent="0.25">
      <c r="A167" s="49" t="s">
        <v>199</v>
      </c>
      <c r="B167" s="80">
        <f>Input!H168</f>
        <v>152</v>
      </c>
      <c r="C167" s="3">
        <f t="shared" si="160"/>
        <v>76</v>
      </c>
      <c r="D167" s="3">
        <f t="shared" si="161"/>
        <v>1.52</v>
      </c>
      <c r="E167" s="3">
        <f t="shared" si="153"/>
        <v>138.99049012435992</v>
      </c>
      <c r="F167" s="3">
        <f t="shared" si="162"/>
        <v>139</v>
      </c>
      <c r="G167" s="5" t="str">
        <f t="shared" si="163"/>
        <v>8B</v>
      </c>
      <c r="I167" s="7">
        <f t="shared" si="154"/>
        <v>1520307.496</v>
      </c>
      <c r="J167" s="7">
        <f t="shared" si="155"/>
        <v>760153.74800000002</v>
      </c>
    </row>
    <row r="168" spans="1:10" x14ac:dyDescent="0.25">
      <c r="A168" s="49" t="s">
        <v>200</v>
      </c>
      <c r="B168" s="80">
        <f>Input!H169</f>
        <v>170</v>
      </c>
      <c r="C168" s="3">
        <f t="shared" si="160"/>
        <v>85</v>
      </c>
      <c r="D168" s="3">
        <f t="shared" si="161"/>
        <v>1.7</v>
      </c>
      <c r="E168" s="3">
        <f t="shared" si="153"/>
        <v>155.44989027066569</v>
      </c>
      <c r="F168" s="3">
        <f t="shared" si="162"/>
        <v>155</v>
      </c>
      <c r="G168" s="5" t="str">
        <f t="shared" si="163"/>
        <v>9B</v>
      </c>
      <c r="I168" s="7">
        <f t="shared" si="154"/>
        <v>1695306.92</v>
      </c>
      <c r="J168" s="7">
        <f t="shared" si="155"/>
        <v>847653.46</v>
      </c>
    </row>
    <row r="169" spans="1:10" x14ac:dyDescent="0.25">
      <c r="A169" s="49" t="s">
        <v>201</v>
      </c>
      <c r="B169" s="80">
        <f>Input!H170</f>
        <v>160</v>
      </c>
      <c r="C169" s="3">
        <f t="shared" si="160"/>
        <v>80</v>
      </c>
      <c r="D169" s="3">
        <f t="shared" si="161"/>
        <v>1.6</v>
      </c>
      <c r="E169" s="3">
        <f t="shared" si="153"/>
        <v>146.30577907827359</v>
      </c>
      <c r="F169" s="3">
        <f t="shared" si="162"/>
        <v>146</v>
      </c>
      <c r="G169" s="5" t="str">
        <f t="shared" si="163"/>
        <v>92</v>
      </c>
      <c r="I169" s="7">
        <f t="shared" si="154"/>
        <v>1596869.7439999999</v>
      </c>
      <c r="J169" s="7">
        <f t="shared" si="155"/>
        <v>798434.87199999997</v>
      </c>
    </row>
    <row r="170" spans="1:10" x14ac:dyDescent="0.25">
      <c r="A170" s="49" t="s">
        <v>202</v>
      </c>
      <c r="B170" s="80">
        <f>Input!H171</f>
        <v>150</v>
      </c>
      <c r="C170" s="3">
        <f t="shared" ref="C170:C171" si="164">(B170/2)</f>
        <v>75</v>
      </c>
      <c r="D170" s="3">
        <f t="shared" ref="D170:D171" si="165">(C170/50)</f>
        <v>1.5</v>
      </c>
      <c r="E170" s="3">
        <f t="shared" si="153"/>
        <v>137.16166788588149</v>
      </c>
      <c r="F170" s="3">
        <f t="shared" ref="F170:F171" si="166">ROUND(E170, 0)</f>
        <v>137</v>
      </c>
      <c r="G170" s="5" t="str">
        <f t="shared" ref="G170:G171" si="167">DEC2HEX(F170, 2)</f>
        <v>89</v>
      </c>
      <c r="I170" s="7">
        <f t="shared" si="154"/>
        <v>1498432.568</v>
      </c>
      <c r="J170" s="7">
        <f t="shared" si="155"/>
        <v>749216.28399999999</v>
      </c>
    </row>
    <row r="171" spans="1:10" x14ac:dyDescent="0.25">
      <c r="A171" s="49" t="s">
        <v>203</v>
      </c>
      <c r="B171" s="80">
        <f>Input!H172</f>
        <v>150</v>
      </c>
      <c r="C171" s="3">
        <f t="shared" si="164"/>
        <v>75</v>
      </c>
      <c r="D171" s="3">
        <f t="shared" si="165"/>
        <v>1.5</v>
      </c>
      <c r="E171" s="3">
        <f t="shared" si="153"/>
        <v>137.16166788588149</v>
      </c>
      <c r="F171" s="3">
        <f t="shared" si="166"/>
        <v>137</v>
      </c>
      <c r="G171" s="5" t="str">
        <f t="shared" si="167"/>
        <v>89</v>
      </c>
      <c r="I171" s="7">
        <f t="shared" si="154"/>
        <v>1498432.568</v>
      </c>
      <c r="J171" s="7">
        <f t="shared" si="155"/>
        <v>749216.28399999999</v>
      </c>
    </row>
    <row r="172" spans="1:10" x14ac:dyDescent="0.25">
      <c r="A172" s="49" t="s">
        <v>204</v>
      </c>
      <c r="B172" s="80">
        <f>Input!H173</f>
        <v>50</v>
      </c>
      <c r="C172" s="3">
        <f t="shared" ref="C172:C177" si="168">(B172/2)</f>
        <v>25</v>
      </c>
      <c r="D172" s="3">
        <f t="shared" ref="D172:D177" si="169">(C172/50)</f>
        <v>0.5</v>
      </c>
      <c r="E172" s="3">
        <f t="shared" ref="E172:E177" si="170">(D172*1000000/2734/4)</f>
        <v>45.7205559619605</v>
      </c>
      <c r="F172" s="3">
        <f t="shared" ref="F172:F177" si="171">ROUND(E172, 0)</f>
        <v>46</v>
      </c>
      <c r="G172" s="5" t="str">
        <f t="shared" ref="G172:G177" si="172">DEC2HEX(F172, 2)</f>
        <v>2E</v>
      </c>
      <c r="I172" s="7">
        <f t="shared" ref="I172:I177" si="173">(F172*2734.366*4)</f>
        <v>503123.34399999998</v>
      </c>
      <c r="J172" s="7">
        <f t="shared" ref="J172:J177" si="174">(F172*2734.366*2)</f>
        <v>251561.67199999999</v>
      </c>
    </row>
    <row r="173" spans="1:10" x14ac:dyDescent="0.25">
      <c r="A173" s="49" t="s">
        <v>205</v>
      </c>
      <c r="B173" s="80">
        <f>Input!H174</f>
        <v>56</v>
      </c>
      <c r="C173" s="3">
        <f t="shared" si="168"/>
        <v>28</v>
      </c>
      <c r="D173" s="3">
        <f t="shared" si="169"/>
        <v>0.56000000000000005</v>
      </c>
      <c r="E173" s="3">
        <f t="shared" si="170"/>
        <v>51.207022677395756</v>
      </c>
      <c r="F173" s="3">
        <f t="shared" si="171"/>
        <v>51</v>
      </c>
      <c r="G173" s="5" t="str">
        <f t="shared" si="172"/>
        <v>33</v>
      </c>
      <c r="I173" s="7">
        <f t="shared" si="173"/>
        <v>557810.66399999999</v>
      </c>
      <c r="J173" s="7">
        <f t="shared" si="174"/>
        <v>278905.33199999999</v>
      </c>
    </row>
    <row r="174" spans="1:10" x14ac:dyDescent="0.25">
      <c r="A174" s="49" t="s">
        <v>206</v>
      </c>
      <c r="B174" s="80">
        <f>Input!H175</f>
        <v>62</v>
      </c>
      <c r="C174" s="3">
        <f t="shared" si="168"/>
        <v>31</v>
      </c>
      <c r="D174" s="3">
        <f t="shared" si="169"/>
        <v>0.62</v>
      </c>
      <c r="E174" s="3">
        <f t="shared" si="170"/>
        <v>56.693489392831019</v>
      </c>
      <c r="F174" s="3">
        <f t="shared" si="171"/>
        <v>57</v>
      </c>
      <c r="G174" s="5" t="str">
        <f t="shared" si="172"/>
        <v>39</v>
      </c>
      <c r="I174" s="7">
        <f t="shared" si="173"/>
        <v>623435.44799999997</v>
      </c>
      <c r="J174" s="7">
        <f t="shared" si="174"/>
        <v>311717.72399999999</v>
      </c>
    </row>
    <row r="175" spans="1:10" x14ac:dyDescent="0.25">
      <c r="A175" s="49" t="s">
        <v>207</v>
      </c>
      <c r="B175" s="80">
        <f>Input!H176</f>
        <v>54</v>
      </c>
      <c r="C175" s="3">
        <f t="shared" si="168"/>
        <v>27</v>
      </c>
      <c r="D175" s="3">
        <f t="shared" si="169"/>
        <v>0.54</v>
      </c>
      <c r="E175" s="3">
        <f t="shared" si="170"/>
        <v>49.378200438917339</v>
      </c>
      <c r="F175" s="3">
        <f t="shared" si="171"/>
        <v>49</v>
      </c>
      <c r="G175" s="5" t="str">
        <f t="shared" si="172"/>
        <v>31</v>
      </c>
      <c r="I175" s="7">
        <f t="shared" si="173"/>
        <v>535935.73600000003</v>
      </c>
      <c r="J175" s="7">
        <f t="shared" si="174"/>
        <v>267967.86800000002</v>
      </c>
    </row>
    <row r="176" spans="1:10" x14ac:dyDescent="0.25">
      <c r="A176" s="49" t="s">
        <v>208</v>
      </c>
      <c r="B176" s="80">
        <f>Input!H177</f>
        <v>56</v>
      </c>
      <c r="C176" s="3">
        <f t="shared" si="168"/>
        <v>28</v>
      </c>
      <c r="D176" s="3">
        <f t="shared" si="169"/>
        <v>0.56000000000000005</v>
      </c>
      <c r="E176" s="3">
        <f t="shared" si="170"/>
        <v>51.207022677395756</v>
      </c>
      <c r="F176" s="3">
        <f t="shared" si="171"/>
        <v>51</v>
      </c>
      <c r="G176" s="5" t="str">
        <f t="shared" si="172"/>
        <v>33</v>
      </c>
      <c r="I176" s="7">
        <f t="shared" si="173"/>
        <v>557810.66399999999</v>
      </c>
      <c r="J176" s="7">
        <f t="shared" si="174"/>
        <v>278905.33199999999</v>
      </c>
    </row>
    <row r="177" spans="1:10" x14ac:dyDescent="0.25">
      <c r="A177" s="49" t="s">
        <v>209</v>
      </c>
      <c r="B177" s="80">
        <f>Input!H178</f>
        <v>65</v>
      </c>
      <c r="C177" s="3">
        <f t="shared" si="168"/>
        <v>32.5</v>
      </c>
      <c r="D177" s="3">
        <f t="shared" si="169"/>
        <v>0.65</v>
      </c>
      <c r="E177" s="3">
        <f t="shared" si="170"/>
        <v>59.436722750548647</v>
      </c>
      <c r="F177" s="3">
        <f t="shared" si="171"/>
        <v>59</v>
      </c>
      <c r="G177" s="5" t="str">
        <f t="shared" si="172"/>
        <v>3B</v>
      </c>
      <c r="I177" s="7">
        <f t="shared" si="173"/>
        <v>645310.37600000005</v>
      </c>
      <c r="J177" s="7">
        <f t="shared" si="174"/>
        <v>322655.18800000002</v>
      </c>
    </row>
    <row r="178" spans="1:10" x14ac:dyDescent="0.25">
      <c r="A178" s="69" t="s">
        <v>210</v>
      </c>
      <c r="B178" s="80">
        <f>Input!H179</f>
        <v>30</v>
      </c>
      <c r="C178" s="3">
        <f t="shared" ref="C178" si="175">(B178/2)</f>
        <v>15</v>
      </c>
      <c r="D178" s="3">
        <f t="shared" ref="D178" si="176">(C178/50)</f>
        <v>0.3</v>
      </c>
      <c r="E178" s="3">
        <f t="shared" ref="E178" si="177">(D178*1000000/2734/4)</f>
        <v>27.432333577176298</v>
      </c>
      <c r="F178" s="3">
        <f t="shared" ref="F178" si="178">ROUND(E178, 0)</f>
        <v>27</v>
      </c>
      <c r="G178" s="5" t="str">
        <f t="shared" ref="G178" si="179">DEC2HEX(F178, 2)</f>
        <v>1B</v>
      </c>
      <c r="I178" s="7">
        <f t="shared" ref="I178" si="180">(F178*2734.366*4)</f>
        <v>295311.52799999999</v>
      </c>
      <c r="J178" s="7">
        <f t="shared" ref="J178" si="181">(F178*2734.366*2)</f>
        <v>147655.764</v>
      </c>
    </row>
    <row r="179" spans="1:10" x14ac:dyDescent="0.25">
      <c r="A179" s="69" t="s">
        <v>212</v>
      </c>
      <c r="B179" s="80">
        <f>Input!H180</f>
        <v>32.5</v>
      </c>
      <c r="C179" s="3">
        <f t="shared" ref="C179:C185" si="182">(B179/2)</f>
        <v>16.25</v>
      </c>
      <c r="D179" s="3">
        <f t="shared" ref="D179:D185" si="183">(C179/50)</f>
        <v>0.32500000000000001</v>
      </c>
      <c r="E179" s="3">
        <f t="shared" ref="E179:E185" si="184">(D179*1000000/2734/4)</f>
        <v>29.718361375274323</v>
      </c>
      <c r="F179" s="3">
        <f t="shared" ref="F179:F185" si="185">ROUND(E179, 0)</f>
        <v>30</v>
      </c>
      <c r="G179" s="5" t="str">
        <f t="shared" ref="G179:G185" si="186">DEC2HEX(F179, 2)</f>
        <v>1E</v>
      </c>
      <c r="I179" s="7">
        <f t="shared" ref="I179:I185" si="187">(F179*2734.366*4)</f>
        <v>328123.92</v>
      </c>
      <c r="J179" s="7">
        <f t="shared" ref="J179:J185" si="188">(F179*2734.366*2)</f>
        <v>164061.96</v>
      </c>
    </row>
    <row r="180" spans="1:10" x14ac:dyDescent="0.25">
      <c r="A180" s="69" t="s">
        <v>213</v>
      </c>
      <c r="B180" s="80">
        <f>Input!H181</f>
        <v>20</v>
      </c>
      <c r="C180" s="3">
        <f t="shared" si="182"/>
        <v>10</v>
      </c>
      <c r="D180" s="3">
        <f t="shared" si="183"/>
        <v>0.2</v>
      </c>
      <c r="E180" s="3">
        <f t="shared" si="184"/>
        <v>18.288222384784198</v>
      </c>
      <c r="F180" s="3">
        <f t="shared" si="185"/>
        <v>18</v>
      </c>
      <c r="G180" s="5" t="str">
        <f t="shared" si="186"/>
        <v>12</v>
      </c>
      <c r="I180" s="7">
        <f t="shared" si="187"/>
        <v>196874.35200000001</v>
      </c>
      <c r="J180" s="7">
        <f t="shared" si="188"/>
        <v>98437.176000000007</v>
      </c>
    </row>
    <row r="181" spans="1:10" x14ac:dyDescent="0.25">
      <c r="A181" s="69" t="s">
        <v>214</v>
      </c>
      <c r="B181" s="80">
        <f>Input!H182</f>
        <v>35</v>
      </c>
      <c r="C181" s="3">
        <f t="shared" si="182"/>
        <v>17.5</v>
      </c>
      <c r="D181" s="3">
        <f t="shared" si="183"/>
        <v>0.35</v>
      </c>
      <c r="E181" s="3">
        <f t="shared" si="184"/>
        <v>32.004389173372346</v>
      </c>
      <c r="F181" s="3">
        <f t="shared" si="185"/>
        <v>32</v>
      </c>
      <c r="G181" s="5" t="str">
        <f t="shared" si="186"/>
        <v>20</v>
      </c>
      <c r="I181" s="7">
        <f t="shared" si="187"/>
        <v>349998.848</v>
      </c>
      <c r="J181" s="7">
        <f t="shared" si="188"/>
        <v>174999.424</v>
      </c>
    </row>
    <row r="182" spans="1:10" x14ac:dyDescent="0.25">
      <c r="A182" s="69" t="s">
        <v>215</v>
      </c>
      <c r="B182" s="80">
        <f>Input!H183</f>
        <v>110</v>
      </c>
      <c r="C182" s="3">
        <f t="shared" si="182"/>
        <v>55</v>
      </c>
      <c r="D182" s="3">
        <f t="shared" si="183"/>
        <v>1.1000000000000001</v>
      </c>
      <c r="E182" s="3">
        <f t="shared" si="184"/>
        <v>100.58522311631309</v>
      </c>
      <c r="F182" s="3">
        <f t="shared" si="185"/>
        <v>101</v>
      </c>
      <c r="G182" s="5" t="str">
        <f t="shared" si="186"/>
        <v>65</v>
      </c>
      <c r="I182" s="7">
        <f t="shared" si="187"/>
        <v>1104683.8640000001</v>
      </c>
      <c r="J182" s="7">
        <f t="shared" si="188"/>
        <v>552341.93200000003</v>
      </c>
    </row>
    <row r="183" spans="1:10" x14ac:dyDescent="0.25">
      <c r="A183" s="69" t="s">
        <v>216</v>
      </c>
      <c r="B183" s="80">
        <f>Input!H184</f>
        <v>45</v>
      </c>
      <c r="C183" s="3">
        <f t="shared" si="182"/>
        <v>22.5</v>
      </c>
      <c r="D183" s="3">
        <f t="shared" si="183"/>
        <v>0.45</v>
      </c>
      <c r="E183" s="3">
        <f t="shared" si="184"/>
        <v>41.148500365764448</v>
      </c>
      <c r="F183" s="3">
        <f t="shared" si="185"/>
        <v>41</v>
      </c>
      <c r="G183" s="5" t="str">
        <f t="shared" si="186"/>
        <v>29</v>
      </c>
      <c r="I183" s="7">
        <f t="shared" si="187"/>
        <v>448436.02399999998</v>
      </c>
      <c r="J183" s="7">
        <f t="shared" si="188"/>
        <v>224218.01199999999</v>
      </c>
    </row>
    <row r="184" spans="1:10" x14ac:dyDescent="0.25">
      <c r="A184" s="69" t="s">
        <v>217</v>
      </c>
      <c r="B184" s="80">
        <f>Input!H185</f>
        <v>37.5</v>
      </c>
      <c r="C184" s="3">
        <f t="shared" si="182"/>
        <v>18.75</v>
      </c>
      <c r="D184" s="3">
        <f t="shared" si="183"/>
        <v>0.375</v>
      </c>
      <c r="E184" s="3">
        <f t="shared" si="184"/>
        <v>34.290416971470371</v>
      </c>
      <c r="F184" s="3">
        <f t="shared" si="185"/>
        <v>34</v>
      </c>
      <c r="G184" s="5" t="str">
        <f t="shared" si="186"/>
        <v>22</v>
      </c>
      <c r="I184" s="7">
        <f t="shared" si="187"/>
        <v>371873.77600000001</v>
      </c>
      <c r="J184" s="7">
        <f t="shared" si="188"/>
        <v>185936.88800000001</v>
      </c>
    </row>
    <row r="185" spans="1:10" x14ac:dyDescent="0.25">
      <c r="A185" s="69" t="s">
        <v>218</v>
      </c>
      <c r="B185" s="80">
        <f>Input!H186</f>
        <v>37.5</v>
      </c>
      <c r="C185" s="3">
        <f t="shared" si="182"/>
        <v>18.75</v>
      </c>
      <c r="D185" s="3">
        <f t="shared" si="183"/>
        <v>0.375</v>
      </c>
      <c r="E185" s="3">
        <f t="shared" si="184"/>
        <v>34.290416971470371</v>
      </c>
      <c r="F185" s="3">
        <f t="shared" si="185"/>
        <v>34</v>
      </c>
      <c r="G185" s="5" t="str">
        <f t="shared" si="186"/>
        <v>22</v>
      </c>
      <c r="I185" s="7">
        <f t="shared" si="187"/>
        <v>371873.77600000001</v>
      </c>
      <c r="J185" s="7">
        <f t="shared" si="188"/>
        <v>185936.88800000001</v>
      </c>
    </row>
  </sheetData>
  <mergeCells count="2">
    <mergeCell ref="B1:C1"/>
    <mergeCell ref="I1:J1"/>
  </mergeCells>
  <conditionalFormatting sqref="A108:A109">
    <cfRule type="expression" dxfId="8" priority="2">
      <formula>AND(C108="√",D108="√",E108="√",F108="√")</formula>
    </cfRule>
  </conditionalFormatting>
  <conditionalFormatting sqref="A156">
    <cfRule type="expression" dxfId="7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85"/>
  <sheetViews>
    <sheetView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defaultColWidth="8.85546875" defaultRowHeight="15" x14ac:dyDescent="0.25"/>
  <cols>
    <col min="1" max="1" width="16.42578125" style="47" bestFit="1" customWidth="1"/>
    <col min="2" max="2" width="11.85546875" style="102" customWidth="1"/>
    <col min="3" max="3" width="12.140625" style="2" customWidth="1"/>
    <col min="4" max="4" width="12.7109375" style="2" bestFit="1" customWidth="1"/>
    <col min="5" max="5" width="12" style="2" bestFit="1" customWidth="1"/>
    <col min="6" max="6" width="12" style="7" customWidth="1"/>
    <col min="7" max="7" width="13" style="9" customWidth="1"/>
    <col min="8" max="8" width="12.7109375" style="3" customWidth="1"/>
    <col min="9" max="10" width="9.85546875" style="3" customWidth="1"/>
    <col min="11" max="11" width="8.85546875" style="10"/>
    <col min="13" max="14" width="8.85546875" style="7"/>
    <col min="15" max="15" width="9.42578125" customWidth="1"/>
    <col min="17" max="17" width="8.85546875" style="7"/>
    <col min="19" max="19" width="9.85546875" style="3" bestFit="1" customWidth="1"/>
    <col min="20" max="20" width="8.85546875" style="3"/>
    <col min="21" max="21" width="8.85546875" style="43"/>
    <col min="24" max="24" width="8.85546875" style="7"/>
    <col min="26" max="26" width="10" style="3" customWidth="1"/>
    <col min="27" max="27" width="8.85546875" style="3"/>
    <col min="28" max="28" width="8.85546875" style="43"/>
    <col min="31" max="31" width="8.85546875" style="7"/>
    <col min="33" max="33" width="10" style="3" customWidth="1"/>
    <col min="34" max="34" width="8.85546875" style="3"/>
    <col min="35" max="35" width="8.85546875" style="43"/>
    <col min="38" max="38" width="8.85546875" style="7"/>
    <col min="40" max="40" width="9.85546875" style="3" bestFit="1" customWidth="1"/>
    <col min="41" max="41" width="8.85546875" style="3"/>
    <col min="42" max="42" width="8.85546875" style="43"/>
    <col min="45" max="45" width="9.85546875" style="3" customWidth="1"/>
    <col min="46" max="46" width="8.85546875" style="3"/>
    <col min="47" max="47" width="8.85546875" style="43"/>
  </cols>
  <sheetData>
    <row r="1" spans="1:47" x14ac:dyDescent="0.25">
      <c r="D1" s="174" t="s">
        <v>264</v>
      </c>
      <c r="E1" s="175"/>
      <c r="F1" s="176"/>
      <c r="M1" s="173" t="s">
        <v>249</v>
      </c>
      <c r="N1" s="173"/>
      <c r="Q1" s="173" t="s">
        <v>265</v>
      </c>
      <c r="R1" s="173"/>
      <c r="S1" s="173"/>
      <c r="T1" s="173"/>
      <c r="U1" s="173"/>
      <c r="X1" s="173" t="s">
        <v>23</v>
      </c>
      <c r="Y1" s="173"/>
      <c r="Z1" s="173"/>
      <c r="AA1" s="173"/>
      <c r="AB1" s="173"/>
      <c r="AE1" s="173" t="s">
        <v>24</v>
      </c>
      <c r="AF1" s="173"/>
      <c r="AG1" s="173"/>
      <c r="AH1" s="173"/>
      <c r="AI1" s="173"/>
      <c r="AL1" s="173" t="s">
        <v>238</v>
      </c>
      <c r="AM1" s="173"/>
      <c r="AN1" s="173"/>
      <c r="AO1" s="173"/>
      <c r="AP1" s="173"/>
      <c r="AS1" s="173" t="s">
        <v>266</v>
      </c>
      <c r="AT1" s="173"/>
      <c r="AU1" s="173"/>
    </row>
    <row r="2" spans="1:47" s="18" customFormat="1" ht="30" customHeight="1" thickBot="1" x14ac:dyDescent="0.3">
      <c r="A2" s="48" t="s">
        <v>1</v>
      </c>
      <c r="B2" s="44" t="s">
        <v>267</v>
      </c>
      <c r="C2" s="23" t="s">
        <v>13</v>
      </c>
      <c r="D2" s="23" t="s">
        <v>14</v>
      </c>
      <c r="E2" s="23" t="s">
        <v>268</v>
      </c>
      <c r="F2" s="30" t="s">
        <v>269</v>
      </c>
      <c r="G2" s="24" t="s">
        <v>270</v>
      </c>
      <c r="H2" s="25" t="s">
        <v>252</v>
      </c>
      <c r="I2" s="26" t="s">
        <v>271</v>
      </c>
      <c r="J2" s="26"/>
      <c r="K2" s="27" t="s">
        <v>272</v>
      </c>
      <c r="M2" s="28" t="s">
        <v>256</v>
      </c>
      <c r="N2" s="28" t="s">
        <v>257</v>
      </c>
      <c r="Q2" s="30" t="s">
        <v>269</v>
      </c>
      <c r="S2" s="25" t="s">
        <v>252</v>
      </c>
      <c r="T2" s="26" t="s">
        <v>271</v>
      </c>
      <c r="U2" s="27" t="s">
        <v>272</v>
      </c>
      <c r="X2" s="30" t="s">
        <v>269</v>
      </c>
      <c r="Z2" s="25" t="s">
        <v>252</v>
      </c>
      <c r="AA2" s="26" t="s">
        <v>271</v>
      </c>
      <c r="AB2" s="27" t="s">
        <v>272</v>
      </c>
      <c r="AE2" s="30" t="s">
        <v>269</v>
      </c>
      <c r="AG2" s="25" t="s">
        <v>252</v>
      </c>
      <c r="AH2" s="26" t="s">
        <v>271</v>
      </c>
      <c r="AI2" s="27" t="s">
        <v>272</v>
      </c>
      <c r="AL2" s="30" t="s">
        <v>269</v>
      </c>
      <c r="AN2" s="25" t="s">
        <v>252</v>
      </c>
      <c r="AO2" s="26" t="s">
        <v>271</v>
      </c>
      <c r="AP2" s="27" t="s">
        <v>272</v>
      </c>
      <c r="AS2" s="25" t="s">
        <v>252</v>
      </c>
      <c r="AT2" s="26" t="s">
        <v>271</v>
      </c>
      <c r="AU2" s="27" t="s">
        <v>272</v>
      </c>
    </row>
    <row r="3" spans="1:47" x14ac:dyDescent="0.25">
      <c r="A3" s="49" t="s">
        <v>28</v>
      </c>
      <c r="B3" s="103" t="str">
        <f>Input!C4</f>
        <v>P</v>
      </c>
      <c r="C3" s="19">
        <f>Input!R4</f>
        <v>10285</v>
      </c>
      <c r="D3" s="19">
        <f>Input!S4</f>
        <v>5600</v>
      </c>
      <c r="E3" s="19">
        <f>Input!T4</f>
        <v>490</v>
      </c>
      <c r="F3" s="22">
        <f>D3/E3*54</f>
        <v>617.14285714285711</v>
      </c>
      <c r="G3" s="20">
        <f>Input!U4</f>
        <v>2</v>
      </c>
      <c r="H3" s="3">
        <f>IF(OR(C3=0,D3=0,E3=0,G3=0),0,IF(B3="P",IF(Input!N4&lt;100,F3*0.673*54+C3/5+G3*3000,IF(Input!N4&lt;300,F3*0.673*54+C3/5+G3*6000,F3*0.673*54+C3/5+G3*10000)),IF(B3="C",IF(Input!O4&lt;200,F3*0.673*54+C3/5+G3*3000,IF(Input!O4&lt;400,F3*0.673*54+C3/5+G3*6000,F3*0.673*54+C3/5+G3*10000)))))</f>
        <v>30485.205714285716</v>
      </c>
      <c r="I3" s="21">
        <f>ROUND(H3/600,0)</f>
        <v>51</v>
      </c>
      <c r="J3" s="15">
        <f t="shared" ref="J3:J73" si="0">IF(I3&gt;1023,I3-(256*4),IF(I3&gt;767,I3-(256*3),IF(I3&gt;511,I3-(256*2),IF(I3&gt;255,I3-(256),I3))))</f>
        <v>51</v>
      </c>
      <c r="K3" s="16">
        <f>I3</f>
        <v>51</v>
      </c>
      <c r="M3" s="22">
        <f>I3*600</f>
        <v>30600</v>
      </c>
      <c r="N3" s="22">
        <f>M3/4</f>
        <v>7650</v>
      </c>
      <c r="Q3" s="22">
        <f>F3*1.25</f>
        <v>771.42857142857133</v>
      </c>
      <c r="S3" s="21">
        <f>IF(OR(C3=0,D3=0,E3=0,G3=0),0,IF(B3="P",IF(Input!N4&lt;100,Q3*0.673*54+C3/5+G3*3000,IF(Input!N4&lt;300,Q3*0.673*54+C3/5+G3*6000,Q3*0.673*54+C3/5+G3*10000)),IF(B3="C",IF(Input!O4&lt;200,Q3*0.673*54+C3/5+G3*3000,IF(Input!O4&lt;400,Q3*0.673*54+C3/5+G3*6000,Q3*0.673*54+C3/4+G3*10000)))))</f>
        <v>36092.257142857139</v>
      </c>
      <c r="T3" s="21">
        <f>ROUND(S3/600,0)</f>
        <v>60</v>
      </c>
      <c r="U3" s="16">
        <f>T3</f>
        <v>60</v>
      </c>
      <c r="X3" s="22">
        <f>F3*1.05</f>
        <v>648</v>
      </c>
      <c r="Z3" s="21">
        <f>IF(OR(C3=0,D3=0,E3=0,G3=0),0,IF(B3="P",IF(Input!N4&lt;100,X3*0.673*54+C3/5+G3*3000,IF(Input!N4&lt;300,X3*0.673*54+C3/5+G3*6000,X3*0.673*54+C3/5+G3*10000)),IF(B3="C",IF(Input!O4&lt;200,X3*0.673*54+C3/5+G3*3000,IF(Input!O4&lt;400,X3*0.673*54+C3/5+G3*6000,X3*0.673*54+C3/5+G3*10000)))))</f>
        <v>31606.616000000002</v>
      </c>
      <c r="AA3" s="21">
        <f>ROUND(Z3/600,0)</f>
        <v>53</v>
      </c>
      <c r="AB3" s="10">
        <f>AA3</f>
        <v>53</v>
      </c>
      <c r="AE3" s="22">
        <f>F3*1.15</f>
        <v>709.71428571428567</v>
      </c>
      <c r="AG3" s="21">
        <f>IF(OR(C3=0,D3=0,E3=0,G3=0),0,IF(B3="P",IF(Input!N4&lt;100,AE3*0.673*54+C3/5+G3*3000,IF(Input!N4&lt;300,AE3*0.673*54+C3/5+G3*6000,AE3*0.673*54+C3/5+G3*10000)),IF(B3="C",IF(Input!O4&lt;200,AE3*0.673*54+C3/5+G3*3000,IF(Input!O4&lt;400,AE3*0.673*54+C3/5+G3*6000,AE3*0.673*54+C3/5+G3*10000)))))</f>
        <v>33849.436571428574</v>
      </c>
      <c r="AH3" s="21">
        <f>ROUND(AG3/600,0)</f>
        <v>56</v>
      </c>
      <c r="AI3" s="16">
        <f>AH3</f>
        <v>56</v>
      </c>
      <c r="AL3" s="22">
        <f>F3*0.25</f>
        <v>154.28571428571428</v>
      </c>
      <c r="AN3" s="21">
        <f>IF(OR(C3=0,D3=0,E3=0,G3=0),0,IF(B3="P",IF(Input!N4&lt;100,AL3*0.673*54+C3/6+G3*3000,IF(Input!N4&lt;300,AL3*0.673*54+C3/6+G3*6000,AL3*0.673*54+C3/6+G3*10000)),IF(B3="C",IF(Input!O4&lt;200,AL3*0.673*54+C3/6+G3*3000,IF(Input!O4&lt;400,AL3*0.673*54+C3/6+G3*6000,AL3*0.673*54+C3/6+G3*10000)))))</f>
        <v>13321.218095238095</v>
      </c>
      <c r="AO3" s="21">
        <f>ROUND(AN3/600,0)</f>
        <v>22</v>
      </c>
      <c r="AP3" s="16">
        <f>AO3</f>
        <v>22</v>
      </c>
      <c r="AS3" s="21">
        <f>IF(OR(C3=0,G3=0),0,IF(B3="P",IF(Input!N4&lt;100,C3/8+4*200+G3*3000,IF(Input!N4&lt;300,C3/8+10*200+G3*6000,C3/8+20*200+G3*10000)),IF(B3="C",IF(Input!O4&lt;200,C3/8+2*250+G3*3000,IF(Input!O4&lt;400,C3/8+4*250+G3*6000,C3/8+10*250+G3*10000)))))</f>
        <v>8085.625</v>
      </c>
      <c r="AT3" s="21">
        <f>ROUND(AS3/600,0)</f>
        <v>13</v>
      </c>
      <c r="AU3" s="110">
        <f>AT3</f>
        <v>13</v>
      </c>
    </row>
    <row r="4" spans="1:47" x14ac:dyDescent="0.25">
      <c r="A4" s="50" t="s">
        <v>30</v>
      </c>
      <c r="B4" s="102" t="str">
        <f>Input!C5</f>
        <v>C</v>
      </c>
      <c r="C4" s="2">
        <f>Input!R5</f>
        <v>10285</v>
      </c>
      <c r="D4" s="2">
        <f>Input!S5</f>
        <v>5600</v>
      </c>
      <c r="E4" s="2">
        <f>Input!T5</f>
        <v>490</v>
      </c>
      <c r="F4" s="7">
        <f>D4/E4*54</f>
        <v>617.14285714285711</v>
      </c>
      <c r="G4" s="9">
        <f>Input!U5</f>
        <v>2</v>
      </c>
      <c r="H4" s="3">
        <f>IF(OR(C4=0,D4=0,E4=0,G4=0),0,IF(B4="P",IF(Input!N5&lt;100,F4*0.673*54+C4/5+G4*3000,IF(Input!N5&lt;300,F4*0.673*54+C4/5+G4*6000,F4*0.673*54+C4/5+G4*10000)),IF(B4="C",IF(Input!O5&lt;200,F4*0.673*54+C4/5+G4*3000,IF(Input!O5&lt;400,F4*0.673*54+C4/5+G4*6000,F4*0.673*54+C4/5+G4*10000)))))</f>
        <v>30485.205714285716</v>
      </c>
      <c r="I4" s="21">
        <f t="shared" ref="I4:I75" si="1">ROUND(H4/600,0)</f>
        <v>51</v>
      </c>
      <c r="J4" s="6">
        <f t="shared" si="0"/>
        <v>51</v>
      </c>
      <c r="K4" s="16">
        <f t="shared" ref="K4:K75" si="2">I4</f>
        <v>51</v>
      </c>
      <c r="M4" s="22">
        <f t="shared" ref="M4:M75" si="3">I4*600</f>
        <v>30600</v>
      </c>
      <c r="N4" s="22">
        <f t="shared" ref="N4:N75" si="4">M4/4</f>
        <v>7650</v>
      </c>
      <c r="Q4" s="7">
        <f t="shared" ref="Q4:Q24" si="5">F4*1.25</f>
        <v>771.42857142857133</v>
      </c>
      <c r="S4" s="21">
        <f>IF(OR(C4=0,D4=0,E4=0,G4=0),0,IF(B4="P",IF(Input!N5&lt;100,Q4*0.673*54+C4/5+G4*3000,IF(Input!N5&lt;300,Q4*0.673*54+C4/5+G4*6000,Q4*0.673*54+C4/5+G4*10000)),IF(B4="C",IF(Input!O5&lt;200,Q4*0.673*54+C4/5+G4*3000,IF(Input!O5&lt;400,Q4*0.673*54+C4/5+G4*6000,Q4*0.673*54+C4/4+G4*10000)))))</f>
        <v>36092.257142857139</v>
      </c>
      <c r="T4" s="21">
        <f t="shared" ref="T4:T75" si="6">ROUND(S4/600,0)</f>
        <v>60</v>
      </c>
      <c r="U4" s="16">
        <f t="shared" ref="U4:U75" si="7">T4</f>
        <v>60</v>
      </c>
      <c r="X4" s="7">
        <f t="shared" ref="X4:X76" si="8">F4*1.05</f>
        <v>648</v>
      </c>
      <c r="Z4" s="21">
        <f>IF(OR(C4=0,D4=0,E4=0,G4=0),0,IF(B4="P",IF(Input!N5&lt;100,X4*0.673*54+C4/5+G4*3000,IF(Input!N5&lt;300,X4*0.673*54+C4/5+G4*6000,X4*0.673*54+C4/5+G4*10000)),IF(B4="C",IF(Input!O5&lt;200,X4*0.673*54+C4/5+G4*3000,IF(Input!O5&lt;400,X4*0.673*54+C4/5+G4*6000,X4*0.673*54+C4/5+G4*10000)))))</f>
        <v>31606.616000000002</v>
      </c>
      <c r="AA4" s="21">
        <f t="shared" ref="AA4:AA75" si="9">ROUND(Z4/600,0)</f>
        <v>53</v>
      </c>
      <c r="AB4" s="10">
        <f>AA4</f>
        <v>53</v>
      </c>
      <c r="AE4" s="7">
        <f t="shared" ref="AE4:AE76" si="10">F4*1.15</f>
        <v>709.71428571428567</v>
      </c>
      <c r="AG4" s="21">
        <f>IF(OR(C4=0,D4=0,E4=0,G4=0),0,IF(B4="P",IF(Input!N5&lt;100,AE4*0.673*54+C4/5+G4*3000,IF(Input!N5&lt;300,AE4*0.673*54+C4/5+G4*6000,AE4*0.673*54+C4/5+G4*10000)),IF(B4="C",IF(Input!O5&lt;200,AE4*0.673*54+C4/5+G4*3000,IF(Input!O5&lt;400,AE4*0.673*54+C4/5+G4*6000,AE4*0.673*54+C4/5+G4*10000)))))</f>
        <v>33849.436571428574</v>
      </c>
      <c r="AH4" s="21">
        <f t="shared" ref="AH4:AH75" si="11">ROUND(AG4/600,0)</f>
        <v>56</v>
      </c>
      <c r="AI4" s="16">
        <f t="shared" ref="AI4:AI75" si="12">AH4</f>
        <v>56</v>
      </c>
      <c r="AL4" s="22">
        <f t="shared" ref="AL4:AL75" si="13">F4*0.25</f>
        <v>154.28571428571428</v>
      </c>
      <c r="AN4" s="21">
        <f>IF(OR(C4=0,D4=0,E4=0,G4=0),0,IF(B4="P",IF(Input!N5&lt;100,AL4*0.673*54+C4/6+G4*3000,IF(Input!N5&lt;300,AL4*0.673*54+C4/6+G4*6000,AL4*0.673*54+C4/6+G4*10000)),IF(B4="C",IF(Input!O5&lt;200,AL4*0.673*54+C4/6+G4*3000,IF(Input!O5&lt;400,AL4*0.673*54+C4/6+G4*6000,AL4*0.673*54+C4/6+G4*10000)))))</f>
        <v>13321.218095238095</v>
      </c>
      <c r="AO4" s="21">
        <f t="shared" ref="AO4:AO75" si="14">ROUND(AN4/600,0)</f>
        <v>22</v>
      </c>
      <c r="AP4" s="16">
        <f t="shared" ref="AP4:AP75" si="15">AO4</f>
        <v>22</v>
      </c>
      <c r="AS4" s="21">
        <f>IF(OR(C4=0,G4=0),0,IF(B4="P",IF(Input!N5&lt;100,C4/8+4*200+G4*3000,IF(Input!N5&lt;300,C4/8+10*200+G4*6000,C4/8+20*200+G4*10000)),IF(B4="C",IF(Input!O5&lt;200,C4/8+2*250+G4*3000,IF(Input!O5&lt;400,C4/8+4*250+G4*6000,C4/8+10*250+G4*10000)))))</f>
        <v>7785.625</v>
      </c>
      <c r="AT4" s="21">
        <f t="shared" ref="AT4:AT75" si="16">ROUND(AS4/600,0)</f>
        <v>13</v>
      </c>
      <c r="AU4" s="110">
        <f t="shared" ref="AU4:AU75" si="17">AT4</f>
        <v>13</v>
      </c>
    </row>
    <row r="5" spans="1:47" x14ac:dyDescent="0.25">
      <c r="A5" s="51" t="s">
        <v>33</v>
      </c>
      <c r="B5" s="102" t="str">
        <f>Input!C6</f>
        <v>P</v>
      </c>
      <c r="C5" s="2">
        <f>Input!R6</f>
        <v>18600</v>
      </c>
      <c r="D5" s="2">
        <f>Input!S6</f>
        <v>5700</v>
      </c>
      <c r="E5" s="2">
        <f>Input!T6</f>
        <v>840</v>
      </c>
      <c r="F5" s="7">
        <f t="shared" ref="F5:F77" si="18">D5/E5*54</f>
        <v>366.42857142857144</v>
      </c>
      <c r="G5" s="9">
        <f>Input!U6</f>
        <v>2</v>
      </c>
      <c r="H5" s="3">
        <f>IF(OR(C5=0,D5=0,E5=0,G5=0),0,IF(B5="P",IF(Input!N6&lt;100,F5*0.673*54+C5/5+G5*3000,IF(Input!N6&lt;300,F5*0.673*54+C5/5+G5*6000,F5*0.673*54+C5/5+G5*10000)),IF(B5="C",IF(Input!O6&lt;200,F5*0.673*54+C5/5+G5*3000,IF(Input!O6&lt;400,F5*0.673*54+C5/5+G5*6000,F5*0.673*54+C5/5+G5*10000)))))</f>
        <v>23036.747142857144</v>
      </c>
      <c r="I5" s="21">
        <f t="shared" si="1"/>
        <v>38</v>
      </c>
      <c r="J5" s="6">
        <f t="shared" si="0"/>
        <v>38</v>
      </c>
      <c r="K5" s="16">
        <f t="shared" si="2"/>
        <v>38</v>
      </c>
      <c r="M5" s="22">
        <f t="shared" si="3"/>
        <v>22800</v>
      </c>
      <c r="N5" s="22">
        <f t="shared" si="4"/>
        <v>5700</v>
      </c>
      <c r="Q5" s="7">
        <f t="shared" si="5"/>
        <v>458.03571428571433</v>
      </c>
      <c r="S5" s="21">
        <f>IF(OR(C5=0,D5=0,E5=0,G5=0),0,IF(B5="P",IF(Input!N6&lt;100,Q5*0.673*54+C5/5+G5*3000,IF(Input!N6&lt;300,Q5*0.673*54+C5/5+G5*6000,Q5*0.673*54+C5/5+G5*10000)),IF(B5="C",IF(Input!O6&lt;200,Q5*0.673*54+C5/5+G5*3000,IF(Input!O6&lt;400,Q5*0.673*54+C5/5+G5*6000,Q5*0.673*54+C5/4+G5*10000)))))</f>
        <v>26365.93392857143</v>
      </c>
      <c r="T5" s="21">
        <f t="shared" si="6"/>
        <v>44</v>
      </c>
      <c r="U5" s="16">
        <f t="shared" si="7"/>
        <v>44</v>
      </c>
      <c r="X5" s="7">
        <f t="shared" si="8"/>
        <v>384.75000000000006</v>
      </c>
      <c r="Z5" s="21">
        <f>IF(OR(C5=0,D5=0,E5=0,G5=0),0,IF(B5="P",IF(Input!N6&lt;100,X5*0.673*54+C5/5+G5*3000,IF(Input!N6&lt;300,X5*0.673*54+C5/5+G5*6000,X5*0.673*54+C5/5+G5*10000)),IF(B5="C",IF(Input!O6&lt;200,X5*0.673*54+C5/5+G5*3000,IF(Input!O6&lt;400,X5*0.673*54+C5/5+G5*6000,X5*0.673*54+C5/5+G5*10000)))))</f>
        <v>23702.584500000004</v>
      </c>
      <c r="AA5" s="21">
        <f t="shared" si="9"/>
        <v>40</v>
      </c>
      <c r="AB5" s="10">
        <f t="shared" ref="AB5:AB76" si="19">AA5</f>
        <v>40</v>
      </c>
      <c r="AE5" s="7">
        <f t="shared" si="10"/>
        <v>421.39285714285711</v>
      </c>
      <c r="AG5" s="21">
        <f>IF(OR(C5=0,D5=0,E5=0,G5=0),0,IF(B5="P",IF(Input!N6&lt;100,AE5*0.673*54+C5/5+G5*3000,IF(Input!N6&lt;300,AE5*0.673*54+C5/5+G5*6000,AE5*0.673*54+C5/5+G5*10000)),IF(B5="C",IF(Input!O6&lt;200,AE5*0.673*54+C5/5+G5*3000,IF(Input!O6&lt;400,AE5*0.673*54+C5/5+G5*6000,AE5*0.673*54+C5/5+G5*10000)))))</f>
        <v>25034.259214285714</v>
      </c>
      <c r="AH5" s="21">
        <f t="shared" si="11"/>
        <v>42</v>
      </c>
      <c r="AI5" s="16">
        <f t="shared" si="12"/>
        <v>42</v>
      </c>
      <c r="AL5" s="22">
        <f t="shared" si="13"/>
        <v>91.607142857142861</v>
      </c>
      <c r="AN5" s="21">
        <f>IF(OR(C5=0,D5=0,E5=0,G5=0),0,IF(B5="P",IF(Input!N6&lt;100,AL5*0.673*54+C5/6+G5*3000,IF(Input!N6&lt;300,AL5*0.673*54+C5/6+G5*6000,AL5*0.673*54+C5/6+G5*10000)),IF(B5="C",IF(Input!O6&lt;200,AL5*0.673*54+C5/6+G5*3000,IF(Input!O6&lt;400,AL5*0.673*54+C5/6+G5*6000,AL5*0.673*54+C5/6+G5*10000)))))</f>
        <v>12429.186785714286</v>
      </c>
      <c r="AO5" s="21">
        <f t="shared" si="14"/>
        <v>21</v>
      </c>
      <c r="AP5" s="16">
        <f t="shared" si="15"/>
        <v>21</v>
      </c>
      <c r="AS5" s="21">
        <f>IF(OR(C5=0,G5=0),0,IF(B5="P",IF(Input!N6&lt;100,C5/8+4*200+G5*3000,IF(Input!N6&lt;300,C5/8+10*200+G5*6000,C5/8+20*200+G5*10000)),IF(B5="C",IF(Input!O6&lt;200,C5/8+2*250+G5*3000,IF(Input!O6&lt;400,C5/8+4*250+G5*6000,C5/8+10*250+G5*10000)))))</f>
        <v>9125</v>
      </c>
      <c r="AT5" s="21">
        <f t="shared" si="16"/>
        <v>15</v>
      </c>
      <c r="AU5" s="110">
        <f t="shared" si="17"/>
        <v>15</v>
      </c>
    </row>
    <row r="6" spans="1:47" x14ac:dyDescent="0.25">
      <c r="A6" s="51" t="s">
        <v>34</v>
      </c>
      <c r="B6" s="102" t="str">
        <f>Input!C7</f>
        <v>P</v>
      </c>
      <c r="C6" s="2">
        <f>Input!R7</f>
        <v>21500</v>
      </c>
      <c r="D6" s="2">
        <f>Input!S7</f>
        <v>5700</v>
      </c>
      <c r="E6" s="2">
        <f>Input!T7</f>
        <v>872</v>
      </c>
      <c r="F6" s="7">
        <f t="shared" si="18"/>
        <v>352.98165137614677</v>
      </c>
      <c r="G6" s="9">
        <f>Input!U7</f>
        <v>2</v>
      </c>
      <c r="H6" s="3">
        <f>IF(OR(C6=0,D6=0,E6=0,G6=0),0,IF(B6="P",IF(Input!N7&lt;100,F6*0.673*54+C6/5+G6*3000,IF(Input!N7&lt;300,F6*0.673*54+C6/5+G6*6000,F6*0.673*54+C6/5+G6*10000)),IF(B6="C",IF(Input!O7&lt;200,F6*0.673*54+C6/5+G6*3000,IF(Input!O7&lt;400,F6*0.673*54+C6/5+G6*6000,F6*0.673*54+C6/5+G6*10000)))))</f>
        <v>23128.059174311926</v>
      </c>
      <c r="I6" s="21">
        <f t="shared" si="1"/>
        <v>39</v>
      </c>
      <c r="J6" s="6">
        <f t="shared" si="0"/>
        <v>39</v>
      </c>
      <c r="K6" s="16">
        <f t="shared" si="2"/>
        <v>39</v>
      </c>
      <c r="M6" s="22">
        <f t="shared" si="3"/>
        <v>23400</v>
      </c>
      <c r="N6" s="22">
        <f t="shared" si="4"/>
        <v>5850</v>
      </c>
      <c r="Q6" s="7">
        <f t="shared" si="5"/>
        <v>441.22706422018348</v>
      </c>
      <c r="S6" s="21">
        <f>IF(OR(C6=0,D6=0,E6=0,G6=0),0,IF(B6="P",IF(Input!N7&lt;100,Q6*0.673*54+C6/5+G6*3000,IF(Input!N7&lt;300,Q6*0.673*54+C6/5+G6*6000,Q6*0.673*54+C6/5+G6*10000)),IF(B6="C",IF(Input!O7&lt;200,Q6*0.673*54+C6/5+G6*3000,IF(Input!O7&lt;400,Q6*0.673*54+C6/5+G6*6000,Q6*0.673*54+C6/4+G6*10000)))))</f>
        <v>26335.073967889908</v>
      </c>
      <c r="T6" s="21">
        <f t="shared" si="6"/>
        <v>44</v>
      </c>
      <c r="U6" s="16">
        <f t="shared" si="7"/>
        <v>44</v>
      </c>
      <c r="X6" s="7">
        <f t="shared" si="8"/>
        <v>370.6307339449541</v>
      </c>
      <c r="Z6" s="21">
        <f>IF(OR(C6=0,D6=0,E6=0,G6=0),0,IF(B6="P",IF(Input!N7&lt;100,X6*0.673*54+C6/5+G6*3000,IF(Input!N7&lt;300,X6*0.673*54+C6/5+G6*6000,X6*0.673*54+C6/5+G6*10000)),IF(B6="C",IF(Input!O7&lt;200,X6*0.673*54+C6/5+G6*3000,IF(Input!O7&lt;400,X6*0.673*54+C6/5+G6*6000,X6*0.673*54+C6/5+G6*10000)))))</f>
        <v>23769.462133027526</v>
      </c>
      <c r="AA6" s="21">
        <f t="shared" si="9"/>
        <v>40</v>
      </c>
      <c r="AB6" s="10">
        <f t="shared" si="19"/>
        <v>40</v>
      </c>
      <c r="AE6" s="7">
        <f t="shared" si="10"/>
        <v>405.92889908256876</v>
      </c>
      <c r="AG6" s="21">
        <f>IF(OR(C6=0,D6=0,E6=0,G6=0),0,IF(B6="P",IF(Input!N7&lt;100,AE6*0.673*54+C6/5+G6*3000,IF(Input!N7&lt;300,AE6*0.673*54+C6/5+G6*6000,AE6*0.673*54+C6/5+G6*10000)),IF(B6="C",IF(Input!O7&lt;200,AE6*0.673*54+C6/5+G6*3000,IF(Input!O7&lt;400,AE6*0.673*54+C6/5+G6*6000,AE6*0.673*54+C6/5+G6*10000)))))</f>
        <v>25052.268050458712</v>
      </c>
      <c r="AH6" s="21">
        <f t="shared" si="11"/>
        <v>42</v>
      </c>
      <c r="AI6" s="16">
        <f t="shared" si="12"/>
        <v>42</v>
      </c>
      <c r="AL6" s="22">
        <f t="shared" si="13"/>
        <v>88.245412844036693</v>
      </c>
      <c r="AN6" s="21">
        <f>IF(OR(C6=0,D6=0,E6=0,G6=0),0,IF(B6="P",IF(Input!N7&lt;100,AL6*0.673*54+C6/6+G6*3000,IF(Input!N7&lt;300,AL6*0.673*54+C6/6+G6*6000,AL6*0.673*54+C6/6+G6*10000)),IF(B6="C",IF(Input!O7&lt;200,AL6*0.673*54+C6/6+G6*3000,IF(Input!O7&lt;400,AL6*0.673*54+C6/6+G6*6000,AL6*0.673*54+C6/6+G6*10000)))))</f>
        <v>12790.348126911314</v>
      </c>
      <c r="AO6" s="21">
        <f t="shared" si="14"/>
        <v>21</v>
      </c>
      <c r="AP6" s="16">
        <f t="shared" si="15"/>
        <v>21</v>
      </c>
      <c r="AS6" s="21">
        <f>IF(OR(C6=0,G6=0),0,IF(B6="P",IF(Input!N7&lt;100,C6/8+4*200+G6*3000,IF(Input!N7&lt;300,C6/8+10*200+G6*6000,C6/8+20*200+G6*10000)),IF(B6="C",IF(Input!O7&lt;200,C6/8+2*250+G6*3000,IF(Input!O7&lt;400,C6/8+4*250+G6*6000,C6/8+10*250+G6*10000)))))</f>
        <v>9487.5</v>
      </c>
      <c r="AT6" s="21">
        <f t="shared" si="16"/>
        <v>16</v>
      </c>
      <c r="AU6" s="110">
        <f t="shared" si="17"/>
        <v>16</v>
      </c>
    </row>
    <row r="7" spans="1:47" x14ac:dyDescent="0.25">
      <c r="A7" s="49" t="s">
        <v>35</v>
      </c>
      <c r="B7" s="102" t="str">
        <f>Input!C8</f>
        <v>C</v>
      </c>
      <c r="C7" s="2">
        <f>Input!R8</f>
        <v>21500</v>
      </c>
      <c r="D7" s="2">
        <f>Input!S8</f>
        <v>5700</v>
      </c>
      <c r="E7" s="2">
        <f>Input!T8</f>
        <v>872</v>
      </c>
      <c r="F7" s="7">
        <f t="shared" si="18"/>
        <v>352.98165137614677</v>
      </c>
      <c r="G7" s="9">
        <f>Input!U8</f>
        <v>2</v>
      </c>
      <c r="H7" s="3">
        <f>IF(OR(C7=0,D7=0,E7=0,G7=0),0,IF(B7="P",IF(Input!N8&lt;100,F7*0.673*54+C7/5+G7*3000,IF(Input!N8&lt;300,F7*0.673*54+C7/5+G7*6000,F7*0.673*54+C7/5+G7*10000)),IF(B7="C",IF(Input!O8&lt;200,F7*0.673*54+C7/5+G7*3000,IF(Input!O8&lt;400,F7*0.673*54+C7/5+G7*6000,F7*0.673*54+C7/5+G7*10000)))))</f>
        <v>23128.059174311926</v>
      </c>
      <c r="I7" s="21">
        <f t="shared" si="1"/>
        <v>39</v>
      </c>
      <c r="J7" s="6">
        <f t="shared" si="0"/>
        <v>39</v>
      </c>
      <c r="K7" s="16">
        <f t="shared" si="2"/>
        <v>39</v>
      </c>
      <c r="M7" s="22">
        <f t="shared" si="3"/>
        <v>23400</v>
      </c>
      <c r="N7" s="22">
        <f t="shared" si="4"/>
        <v>5850</v>
      </c>
      <c r="Q7" s="7">
        <f t="shared" si="5"/>
        <v>441.22706422018348</v>
      </c>
      <c r="S7" s="21">
        <f>IF(OR(C7=0,D7=0,E7=0,G7=0),0,IF(B7="P",IF(Input!N8&lt;100,Q7*0.673*54+C7/5+G7*3000,IF(Input!N8&lt;300,Q7*0.673*54+C7/5+G7*6000,Q7*0.673*54+C7/5+G7*10000)),IF(B7="C",IF(Input!O8&lt;200,Q7*0.673*54+C7/5+G7*3000,IF(Input!O8&lt;400,Q7*0.673*54+C7/5+G7*6000,Q7*0.673*54+C7/4+G7*10000)))))</f>
        <v>26335.073967889908</v>
      </c>
      <c r="T7" s="21">
        <f t="shared" si="6"/>
        <v>44</v>
      </c>
      <c r="U7" s="16">
        <f t="shared" si="7"/>
        <v>44</v>
      </c>
      <c r="X7" s="7">
        <f t="shared" si="8"/>
        <v>370.6307339449541</v>
      </c>
      <c r="Z7" s="21">
        <f>IF(OR(C7=0,D7=0,E7=0,G7=0),0,IF(B7="P",IF(Input!N8&lt;100,X7*0.673*54+C7/5+G7*3000,IF(Input!N8&lt;300,X7*0.673*54+C7/5+G7*6000,X7*0.673*54+C7/5+G7*10000)),IF(B7="C",IF(Input!O8&lt;200,X7*0.673*54+C7/5+G7*3000,IF(Input!O8&lt;400,X7*0.673*54+C7/5+G7*6000,X7*0.673*54+C7/5+G7*10000)))))</f>
        <v>23769.462133027526</v>
      </c>
      <c r="AA7" s="21">
        <f t="shared" si="9"/>
        <v>40</v>
      </c>
      <c r="AB7" s="10">
        <f t="shared" si="19"/>
        <v>40</v>
      </c>
      <c r="AE7" s="7">
        <f t="shared" si="10"/>
        <v>405.92889908256876</v>
      </c>
      <c r="AG7" s="21">
        <f>IF(OR(C7=0,D7=0,E7=0,G7=0),0,IF(B7="P",IF(Input!N8&lt;100,AE7*0.673*54+C7/5+G7*3000,IF(Input!N8&lt;300,AE7*0.673*54+C7/5+G7*6000,AE7*0.673*54+C7/5+G7*10000)),IF(B7="C",IF(Input!O8&lt;200,AE7*0.673*54+C7/5+G7*3000,IF(Input!O8&lt;400,AE7*0.673*54+C7/5+G7*6000,AE7*0.673*54+C7/5+G7*10000)))))</f>
        <v>25052.268050458712</v>
      </c>
      <c r="AH7" s="21">
        <f t="shared" si="11"/>
        <v>42</v>
      </c>
      <c r="AI7" s="16">
        <f t="shared" si="12"/>
        <v>42</v>
      </c>
      <c r="AL7" s="22">
        <f t="shared" si="13"/>
        <v>88.245412844036693</v>
      </c>
      <c r="AN7" s="21">
        <f>IF(OR(C7=0,D7=0,E7=0,G7=0),0,IF(B7="P",IF(Input!N8&lt;100,AL7*0.673*54+C7/6+G7*3000,IF(Input!N8&lt;300,AL7*0.673*54+C7/6+G7*6000,AL7*0.673*54+C7/6+G7*10000)),IF(B7="C",IF(Input!O8&lt;200,AL7*0.673*54+C7/6+G7*3000,IF(Input!O8&lt;400,AL7*0.673*54+C7/6+G7*6000,AL7*0.673*54+C7/6+G7*10000)))))</f>
        <v>12790.348126911314</v>
      </c>
      <c r="AO7" s="21">
        <f t="shared" si="14"/>
        <v>21</v>
      </c>
      <c r="AP7" s="16">
        <f t="shared" si="15"/>
        <v>21</v>
      </c>
      <c r="AS7" s="21">
        <f>IF(OR(C7=0,G7=0),0,IF(B7="P",IF(Input!N8&lt;100,C7/8+4*200+G7*3000,IF(Input!N8&lt;300,C7/8+10*200+G7*6000,C7/8+20*200+G7*10000)),IF(B7="C",IF(Input!O8&lt;200,C7/8+2*250+G7*3000,IF(Input!O8&lt;400,C7/8+4*250+G7*6000,C7/8+10*250+G7*10000)))))</f>
        <v>9187.5</v>
      </c>
      <c r="AT7" s="21">
        <f t="shared" si="16"/>
        <v>15</v>
      </c>
      <c r="AU7" s="110">
        <f t="shared" si="17"/>
        <v>15</v>
      </c>
    </row>
    <row r="8" spans="1:47" x14ac:dyDescent="0.25">
      <c r="A8" s="51" t="s">
        <v>36</v>
      </c>
      <c r="B8" s="102" t="str">
        <f>Input!C9</f>
        <v>P</v>
      </c>
      <c r="C8" s="2">
        <f>Input!R9</f>
        <v>22000</v>
      </c>
      <c r="D8" s="2">
        <f>Input!S9</f>
        <v>5800</v>
      </c>
      <c r="E8" s="2">
        <f>Input!T9</f>
        <v>890</v>
      </c>
      <c r="F8" s="7">
        <f t="shared" si="18"/>
        <v>351.91011235955057</v>
      </c>
      <c r="G8" s="9">
        <f>Input!U9</f>
        <v>2</v>
      </c>
      <c r="H8" s="3">
        <f>IF(OR(C8=0,D8=0,E8=0,G8=0),0,IF(B8="P",IF(Input!N9&lt;100,F8*0.673*54+C8/5+G8*3000,IF(Input!N9&lt;300,F8*0.673*54+C8/5+G8*6000,F8*0.673*54+C8/5+G8*10000)),IF(B8="C",IF(Input!O9&lt;200,F8*0.673*54+C8/5+G8*3000,IF(Input!O9&lt;400,F8*0.673*54+C8/5+G8*6000,F8*0.673*54+C8/5+G8*10000)))))</f>
        <v>23189.117303370789</v>
      </c>
      <c r="I8" s="21">
        <f t="shared" si="1"/>
        <v>39</v>
      </c>
      <c r="J8" s="6">
        <f t="shared" si="0"/>
        <v>39</v>
      </c>
      <c r="K8" s="16">
        <f t="shared" si="2"/>
        <v>39</v>
      </c>
      <c r="M8" s="22">
        <f t="shared" si="3"/>
        <v>23400</v>
      </c>
      <c r="N8" s="22">
        <f t="shared" si="4"/>
        <v>5850</v>
      </c>
      <c r="Q8" s="7">
        <f t="shared" si="5"/>
        <v>439.88764044943821</v>
      </c>
      <c r="S8" s="21">
        <f>IF(OR(C8=0,D8=0,E8=0,G8=0),0,IF(B8="P",IF(Input!N9&lt;100,Q8*0.673*54+C8/5+G8*3000,IF(Input!N9&lt;300,Q8*0.673*54+C8/5+G8*6000,Q8*0.673*54+C8/5+G8*10000)),IF(B8="C",IF(Input!O9&lt;200,Q8*0.673*54+C8/5+G8*3000,IF(Input!O9&lt;400,Q8*0.673*54+C8/5+G8*6000,Q8*0.673*54+C8/4+G8*10000)))))</f>
        <v>26386.396629213486</v>
      </c>
      <c r="T8" s="21">
        <f t="shared" si="6"/>
        <v>44</v>
      </c>
      <c r="U8" s="16">
        <f t="shared" si="7"/>
        <v>44</v>
      </c>
      <c r="X8" s="7">
        <f t="shared" si="8"/>
        <v>369.50561797752812</v>
      </c>
      <c r="Z8" s="21">
        <f>IF(OR(C8=0,D8=0,E8=0,G8=0),0,IF(B8="P",IF(Input!N9&lt;100,X8*0.673*54+C8/5+G8*3000,IF(Input!N9&lt;300,X8*0.673*54+C8/5+G8*6000,X8*0.673*54+C8/5+G8*10000)),IF(B8="C",IF(Input!O9&lt;200,X8*0.673*54+C8/5+G8*3000,IF(Input!O9&lt;400,X8*0.673*54+C8/5+G8*6000,X8*0.673*54+C8/5+G8*10000)))))</f>
        <v>23828.573168539326</v>
      </c>
      <c r="AA8" s="21">
        <f t="shared" si="9"/>
        <v>40</v>
      </c>
      <c r="AB8" s="10">
        <f t="shared" si="19"/>
        <v>40</v>
      </c>
      <c r="AE8" s="7">
        <f t="shared" si="10"/>
        <v>404.69662921348311</v>
      </c>
      <c r="AG8" s="21">
        <f>IF(OR(C8=0,D8=0,E8=0,G8=0),0,IF(B8="P",IF(Input!N9&lt;100,AE8*0.673*54+C8/5+G8*3000,IF(Input!N9&lt;300,AE8*0.673*54+C8/5+G8*6000,AE8*0.673*54+C8/5+G8*10000)),IF(B8="C",IF(Input!O9&lt;200,AE8*0.673*54+C8/5+G8*3000,IF(Input!O9&lt;400,AE8*0.673*54+C8/5+G8*6000,AE8*0.673*54+C8/5+G8*10000)))))</f>
        <v>25107.484898876406</v>
      </c>
      <c r="AH8" s="21">
        <f t="shared" si="11"/>
        <v>42</v>
      </c>
      <c r="AI8" s="16">
        <f t="shared" si="12"/>
        <v>42</v>
      </c>
      <c r="AL8" s="22">
        <f t="shared" si="13"/>
        <v>87.977528089887642</v>
      </c>
      <c r="AN8" s="21">
        <f>IF(OR(C8=0,D8=0,E8=0,G8=0),0,IF(B8="P",IF(Input!N9&lt;100,AL8*0.673*54+C8/6+G8*3000,IF(Input!N9&lt;300,AL8*0.673*54+C8/6+G8*6000,AL8*0.673*54+C8/6+G8*10000)),IF(B8="C",IF(Input!O9&lt;200,AL8*0.673*54+C8/6+G8*3000,IF(Input!O9&lt;400,AL8*0.673*54+C8/6+G8*6000,AL8*0.673*54+C8/6+G8*10000)))))</f>
        <v>12863.945992509363</v>
      </c>
      <c r="AO8" s="21">
        <f t="shared" si="14"/>
        <v>21</v>
      </c>
      <c r="AP8" s="16">
        <f t="shared" si="15"/>
        <v>21</v>
      </c>
      <c r="AS8" s="21">
        <f>IF(OR(C8=0,G8=0),0,IF(B8="P",IF(Input!N9&lt;100,C8/8+4*200+G8*3000,IF(Input!N9&lt;300,C8/8+10*200+G8*6000,C8/8+20*200+G8*10000)),IF(B8="C",IF(Input!O9&lt;200,C8/8+2*250+G8*3000,IF(Input!O9&lt;400,C8/8+4*250+G8*6000,C8/8+10*250+G8*10000)))))</f>
        <v>9550</v>
      </c>
      <c r="AT8" s="21">
        <f t="shared" si="16"/>
        <v>16</v>
      </c>
      <c r="AU8" s="110">
        <f t="shared" si="17"/>
        <v>16</v>
      </c>
    </row>
    <row r="9" spans="1:47" x14ac:dyDescent="0.25">
      <c r="A9" s="49" t="s">
        <v>38</v>
      </c>
      <c r="B9" s="102" t="str">
        <f>Input!C10</f>
        <v>P</v>
      </c>
      <c r="C9" s="2">
        <f>Input!R10</f>
        <v>142000</v>
      </c>
      <c r="D9" s="2">
        <f>Input!S10</f>
        <v>53659</v>
      </c>
      <c r="E9" s="2">
        <f>Input!T10</f>
        <v>1609</v>
      </c>
      <c r="F9" s="7">
        <f t="shared" si="18"/>
        <v>1800.8614045991299</v>
      </c>
      <c r="G9" s="9">
        <f>Input!U10</f>
        <v>2</v>
      </c>
      <c r="H9" s="3">
        <f>IF(OR(C9=0,D9=0,E9=0,G9=0),0,IF(B9="P",IF(Input!N10&lt;100,F9*0.673*54+C9/5+G9*3000,IF(Input!N10&lt;300,F9*0.673*54+C9/5+G9*6000,F9*0.673*54+C9/5+G9*10000)),IF(B9="C",IF(Input!O10&lt;200,F9*0.673*54+C9/5+G9*3000,IF(Input!O10&lt;400,F9*0.673*54+C9/5+G9*6000,F9*0.673*54+C9/5+G9*10000)))))</f>
        <v>105846.90516594157</v>
      </c>
      <c r="I9" s="21">
        <f t="shared" si="1"/>
        <v>176</v>
      </c>
      <c r="J9" s="6">
        <f t="shared" si="0"/>
        <v>176</v>
      </c>
      <c r="K9" s="16">
        <f t="shared" si="2"/>
        <v>176</v>
      </c>
      <c r="M9" s="22">
        <f>I9*600</f>
        <v>105600</v>
      </c>
      <c r="N9" s="22">
        <f t="shared" si="4"/>
        <v>26400</v>
      </c>
      <c r="Q9" s="7">
        <f t="shared" si="5"/>
        <v>2251.0767557489125</v>
      </c>
      <c r="S9" s="21">
        <f>IF(OR(C9=0,D9=0,E9=0,G9=0),0,IF(B9="P",IF(Input!N10&lt;100,Q9*0.673*54+C9/5+G9*3000,IF(Input!N10&lt;300,Q9*0.673*54+C9/5+G9*6000,Q9*0.673*54+C9/5+G9*10000)),IF(B9="C",IF(Input!O10&lt;200,Q9*0.673*54+C9/5+G9*3000,IF(Input!O10&lt;400,Q9*0.673*54+C9/5+G9*6000,Q9*0.673*54+C9/4+G9*10000)))))</f>
        <v>122208.63145742699</v>
      </c>
      <c r="T9" s="21">
        <f t="shared" si="6"/>
        <v>204</v>
      </c>
      <c r="U9" s="16">
        <f t="shared" si="7"/>
        <v>204</v>
      </c>
      <c r="X9" s="7">
        <f t="shared" si="8"/>
        <v>1890.9044748290864</v>
      </c>
      <c r="Z9" s="21">
        <f>IF(OR(C9=0,D9=0,E9=0,G9=0),0,IF(B9="P",IF(Input!N10&lt;100,X9*0.673*54+C9/5+G9*3000,IF(Input!N10&lt;300,X9*0.673*54+C9/5+G9*6000,X9*0.673*54+C9/5+G9*10000)),IF(B9="C",IF(Input!O10&lt;200,X9*0.673*54+C9/5+G9*3000,IF(Input!O10&lt;400,X9*0.673*54+C9/5+G9*6000,X9*0.673*54+C9/5+G9*10000)))))</f>
        <v>109119.25042423866</v>
      </c>
      <c r="AA9" s="21">
        <f t="shared" si="9"/>
        <v>182</v>
      </c>
      <c r="AB9" s="10">
        <f t="shared" si="19"/>
        <v>182</v>
      </c>
      <c r="AE9" s="7">
        <f t="shared" si="10"/>
        <v>2070.9906152889994</v>
      </c>
      <c r="AG9" s="21">
        <f>IF(OR(C9=0,D9=0,E9=0,G9=0),0,IF(B9="P",IF(Input!N10&lt;100,AE9*0.673*54+C9/5+G9*3000,IF(Input!N10&lt;300,AE9*0.673*54+C9/5+G9*6000,AE9*0.673*54+C9/5+G9*10000)),IF(B9="C",IF(Input!O10&lt;200,AE9*0.673*54+C9/5+G9*3000,IF(Input!O10&lt;400,AE9*0.673*54+C9/5+G9*6000,AE9*0.673*54+C9/5+G9*10000)))))</f>
        <v>115663.94094083282</v>
      </c>
      <c r="AH9" s="21">
        <f t="shared" si="11"/>
        <v>193</v>
      </c>
      <c r="AI9" s="16">
        <f t="shared" si="12"/>
        <v>193</v>
      </c>
      <c r="AL9" s="22">
        <f t="shared" si="13"/>
        <v>450.21535114978246</v>
      </c>
      <c r="AN9" s="21">
        <f>IF(OR(C9=0,D9=0,E9=0,G9=0),0,IF(B9="P",IF(Input!N10&lt;100,AL9*0.673*54+C9/6+G9*3000,IF(Input!N10&lt;300,AL9*0.673*54+C9/6+G9*6000,AL9*0.673*54+C9/6+G9*10000)),IF(B9="C",IF(Input!O10&lt;200,AL9*0.673*54+C9/6+G9*3000,IF(Input!O10&lt;400,AL9*0.673*54+C9/6+G9*6000,AL9*0.673*54+C9/6+G9*10000)))))</f>
        <v>52028.392958152064</v>
      </c>
      <c r="AO9" s="21">
        <f t="shared" si="14"/>
        <v>87</v>
      </c>
      <c r="AP9" s="16">
        <f t="shared" si="15"/>
        <v>87</v>
      </c>
      <c r="AS9" s="21">
        <f>IF(OR(C9=0,G9=0),0,IF(B9="P",IF(Input!N10&lt;100,C9/8+4*200+G9*3000,IF(Input!N10&lt;300,C9/8+10*200+G9*6000,C9/8+20*200+G9*10000)),IF(B9="C",IF(Input!O10&lt;200,C9/8+2*250+G9*3000,IF(Input!O10&lt;400,C9/8+4*250+G9*6000,C9/8+10*250+G9*10000)))))</f>
        <v>31750</v>
      </c>
      <c r="AT9" s="21">
        <f t="shared" si="16"/>
        <v>53</v>
      </c>
      <c r="AU9" s="110">
        <f t="shared" si="17"/>
        <v>53</v>
      </c>
    </row>
    <row r="10" spans="1:47" x14ac:dyDescent="0.25">
      <c r="A10" s="49" t="s">
        <v>39</v>
      </c>
      <c r="B10" s="102" t="str">
        <f>Input!C11</f>
        <v>P</v>
      </c>
      <c r="C10" s="2">
        <f>Input!R11</f>
        <v>157500</v>
      </c>
      <c r="D10" s="2">
        <f>Input!S11</f>
        <v>70854</v>
      </c>
      <c r="E10" s="2">
        <f>Input!T11</f>
        <v>3572</v>
      </c>
      <c r="F10" s="7">
        <f t="shared" si="18"/>
        <v>1071.141097424412</v>
      </c>
      <c r="G10" s="9">
        <f>Input!U11</f>
        <v>3</v>
      </c>
      <c r="H10" s="3">
        <f>IF(OR(C10=0,D10=0,E10=0,G10=0),0,IF(B10="P",IF(Input!N11&lt;100,F10*0.673*54+C10/5+G10*3000,IF(Input!N11&lt;300,F10*0.673*54+C10/5+G10*6000,F10*0.673*54+C10/5+G10*10000)),IF(B10="C",IF(Input!O11&lt;200,F10*0.673*54+C10/5+G10*3000,IF(Input!O11&lt;400,F10*0.673*54+C10/5+G10*6000,F10*0.673*54+C10/5+G10*10000)))))</f>
        <v>88427.409762597992</v>
      </c>
      <c r="I10" s="21">
        <f t="shared" si="1"/>
        <v>147</v>
      </c>
      <c r="J10" s="6">
        <f t="shared" si="0"/>
        <v>147</v>
      </c>
      <c r="K10" s="16">
        <f t="shared" si="2"/>
        <v>147</v>
      </c>
      <c r="M10" s="22">
        <f t="shared" si="3"/>
        <v>88200</v>
      </c>
      <c r="N10" s="22">
        <f t="shared" si="4"/>
        <v>22050</v>
      </c>
      <c r="Q10" s="7">
        <f t="shared" si="5"/>
        <v>1338.926371780515</v>
      </c>
      <c r="S10" s="21">
        <f>IF(OR(C10=0,D10=0,E10=0,G10=0),0,IF(B10="P",IF(Input!N11&lt;100,Q10*0.673*54+C10/5+G10*3000,IF(Input!N11&lt;300,Q10*0.673*54+C10/5+G10*6000,Q10*0.673*54+C10/5+G10*10000)),IF(B10="C",IF(Input!O11&lt;200,Q10*0.673*54+C10/5+G10*3000,IF(Input!O11&lt;400,Q10*0.673*54+C10/5+G10*6000,Q10*0.673*54+C10/4+G10*10000)))))</f>
        <v>98159.26220324749</v>
      </c>
      <c r="T10" s="21">
        <f t="shared" si="6"/>
        <v>164</v>
      </c>
      <c r="U10" s="16">
        <f t="shared" si="7"/>
        <v>164</v>
      </c>
      <c r="X10" s="7">
        <f t="shared" si="8"/>
        <v>1124.6981522956326</v>
      </c>
      <c r="Z10" s="21">
        <f>IF(OR(C10=0,D10=0,E10=0,G10=0),0,IF(B10="P",IF(Input!N11&lt;100,X10*0.673*54+C10/5+G10*3000,IF(Input!N11&lt;300,X10*0.673*54+C10/5+G10*6000,X10*0.673*54+C10/5+G10*10000)),IF(B10="C",IF(Input!O11&lt;200,X10*0.673*54+C10/5+G10*3000,IF(Input!O11&lt;400,X10*0.673*54+C10/5+G10*6000,X10*0.673*54+C10/5+G10*10000)))))</f>
        <v>90373.780250727868</v>
      </c>
      <c r="AA10" s="21">
        <f t="shared" si="9"/>
        <v>151</v>
      </c>
      <c r="AB10" s="10">
        <f t="shared" si="19"/>
        <v>151</v>
      </c>
      <c r="AE10" s="7">
        <f t="shared" si="10"/>
        <v>1231.8122620380736</v>
      </c>
      <c r="AG10" s="21">
        <f>IF(OR(C10=0,D10=0,E10=0,G10=0),0,IF(B10="P",IF(Input!N11&lt;100,AE10*0.673*54+C10/5+G10*3000,IF(Input!N11&lt;300,AE10*0.673*54+C10/5+G10*6000,AE10*0.673*54+C10/5+G10*10000)),IF(B10="C",IF(Input!O11&lt;200,AE10*0.673*54+C10/5+G10*3000,IF(Input!O11&lt;400,AE10*0.673*54+C10/5+G10*6000,AE10*0.673*54+C10/5+G10*10000)))))</f>
        <v>94266.521226987679</v>
      </c>
      <c r="AH10" s="21">
        <f t="shared" si="11"/>
        <v>157</v>
      </c>
      <c r="AI10" s="16">
        <f t="shared" si="12"/>
        <v>157</v>
      </c>
      <c r="AL10" s="22">
        <f t="shared" si="13"/>
        <v>267.785274356103</v>
      </c>
      <c r="AN10" s="21">
        <f>IF(OR(C10=0,D10=0,E10=0,G10=0),0,IF(B10="P",IF(Input!N11&lt;100,AL10*0.673*54+C10/6+G10*3000,IF(Input!N11&lt;300,AL10*0.673*54+C10/6+G10*6000,AL10*0.673*54+C10/6+G10*10000)),IF(B10="C",IF(Input!O11&lt;200,AL10*0.673*54+C10/6+G10*3000,IF(Input!O11&lt;400,AL10*0.673*54+C10/6+G10*6000,AL10*0.673*54+C10/6+G10*10000)))))</f>
        <v>53981.852440649498</v>
      </c>
      <c r="AO10" s="21">
        <f t="shared" si="14"/>
        <v>90</v>
      </c>
      <c r="AP10" s="16">
        <f t="shared" si="15"/>
        <v>90</v>
      </c>
      <c r="AS10" s="21">
        <f>IF(OR(C10=0,G10=0),0,IF(B10="P",IF(Input!N11&lt;100,C10/8+4*200+G10*3000,IF(Input!N11&lt;300,C10/8+10*200+G10*6000,C10/8+20*200+G10*10000)),IF(B10="C",IF(Input!O11&lt;200,C10/8+2*250+G10*3000,IF(Input!O11&lt;400,C10/8+4*250+G10*6000,C10/8+10*250+G10*10000)))))</f>
        <v>39687.5</v>
      </c>
      <c r="AT10" s="21">
        <f t="shared" si="16"/>
        <v>66</v>
      </c>
      <c r="AU10" s="110">
        <f t="shared" si="17"/>
        <v>66</v>
      </c>
    </row>
    <row r="11" spans="1:47" x14ac:dyDescent="0.25">
      <c r="A11" s="49" t="s">
        <v>40</v>
      </c>
      <c r="B11" s="102" t="str">
        <f>Input!C12</f>
        <v>C</v>
      </c>
      <c r="C11" s="2">
        <f>Input!R12</f>
        <v>165000</v>
      </c>
      <c r="D11" s="2">
        <f>Input!S12</f>
        <v>75610</v>
      </c>
      <c r="E11" s="2">
        <f>Input!T12</f>
        <v>4104</v>
      </c>
      <c r="F11" s="7">
        <f t="shared" si="18"/>
        <v>994.86842105263167</v>
      </c>
      <c r="G11" s="9">
        <f>Input!U12</f>
        <v>2</v>
      </c>
      <c r="H11" s="3">
        <f>IF(OR(C11=0,D11=0,E11=0,G11=0),0,IF(B11="P",IF(Input!N12&lt;100,F11*0.673*54+C11/5+G11*3000,IF(Input!N12&lt;300,F11*0.673*54+C11/5+G11*6000,F11*0.673*54+C11/5+G11*10000)),IF(B11="C",IF(Input!O12&lt;200,F11*0.673*54+C11/5+G11*3000,IF(Input!O12&lt;400,F11*0.673*54+C11/5+G11*6000,F11*0.673*54+C11/5+G11*10000)))))</f>
        <v>81155.508157894743</v>
      </c>
      <c r="I11" s="21">
        <f t="shared" si="1"/>
        <v>135</v>
      </c>
      <c r="J11" s="6">
        <f t="shared" si="0"/>
        <v>135</v>
      </c>
      <c r="K11" s="16">
        <f t="shared" si="2"/>
        <v>135</v>
      </c>
      <c r="M11" s="22">
        <f t="shared" si="3"/>
        <v>81000</v>
      </c>
      <c r="N11" s="22">
        <f t="shared" si="4"/>
        <v>20250</v>
      </c>
      <c r="Q11" s="7">
        <f t="shared" si="5"/>
        <v>1243.5855263157896</v>
      </c>
      <c r="S11" s="21">
        <f>IF(OR(C11=0,D11=0,E11=0,G11=0),0,IF(B11="P",IF(Input!N12&lt;100,Q11*0.673*54+C11/5+G11*3000,IF(Input!N12&lt;300,Q11*0.673*54+C11/5+G11*6000,Q11*0.673*54+C11/5+G11*10000)),IF(B11="C",IF(Input!O12&lt;200,Q11*0.673*54+C11/5+G11*3000,IF(Input!O12&lt;400,Q11*0.673*54+C11/5+G11*6000,Q11*0.673*54+C11/4+G11*10000)))))</f>
        <v>90194.385197368421</v>
      </c>
      <c r="T11" s="21">
        <f t="shared" si="6"/>
        <v>150</v>
      </c>
      <c r="U11" s="16">
        <f t="shared" si="7"/>
        <v>150</v>
      </c>
      <c r="X11" s="7">
        <f t="shared" si="8"/>
        <v>1044.6118421052633</v>
      </c>
      <c r="Z11" s="21">
        <f>IF(OR(C11=0,D11=0,E11=0,G11=0),0,IF(B11="P",IF(Input!N12&lt;100,X11*0.673*54+C11/5+G11*3000,IF(Input!N12&lt;300,X11*0.673*54+C11/5+G11*6000,X11*0.673*54+C11/5+G11*10000)),IF(B11="C",IF(Input!O12&lt;200,X11*0.673*54+C11/5+G11*3000,IF(Input!O12&lt;400,X11*0.673*54+C11/5+G11*6000,X11*0.673*54+C11/5+G11*10000)))))</f>
        <v>82963.28356578949</v>
      </c>
      <c r="AA11" s="21">
        <f t="shared" si="9"/>
        <v>138</v>
      </c>
      <c r="AB11" s="10">
        <f t="shared" si="19"/>
        <v>138</v>
      </c>
      <c r="AE11" s="7">
        <f t="shared" si="10"/>
        <v>1144.0986842105262</v>
      </c>
      <c r="AG11" s="21">
        <f>IF(OR(C11=0,D11=0,E11=0,G11=0),0,IF(B11="P",IF(Input!N12&lt;100,AE11*0.673*54+C11/5+G11*3000,IF(Input!N12&lt;300,AE11*0.673*54+C11/5+G11*6000,AE11*0.673*54+C11/5+G11*10000)),IF(B11="C",IF(Input!O12&lt;200,AE11*0.673*54+C11/5+G11*3000,IF(Input!O12&lt;400,AE11*0.673*54+C11/5+G11*6000,AE11*0.673*54+C11/5+G11*10000)))))</f>
        <v>86578.834381578956</v>
      </c>
      <c r="AH11" s="21">
        <f t="shared" si="11"/>
        <v>144</v>
      </c>
      <c r="AI11" s="16">
        <f t="shared" si="12"/>
        <v>144</v>
      </c>
      <c r="AL11" s="22">
        <f t="shared" si="13"/>
        <v>248.71710526315792</v>
      </c>
      <c r="AN11" s="21">
        <f>IF(OR(C11=0,D11=0,E11=0,G11=0),0,IF(B11="P",IF(Input!N12&lt;100,AL11*0.673*54+C11/6+G11*3000,IF(Input!N12&lt;300,AL11*0.673*54+C11/6+G11*6000,AL11*0.673*54+C11/6+G11*10000)),IF(B11="C",IF(Input!O12&lt;200,AL11*0.673*54+C11/6+G11*3000,IF(Input!O12&lt;400,AL11*0.673*54+C11/6+G11*6000,AL11*0.673*54+C11/6+G11*10000)))))</f>
        <v>48538.877039473686</v>
      </c>
      <c r="AO11" s="21">
        <f t="shared" si="14"/>
        <v>81</v>
      </c>
      <c r="AP11" s="16">
        <f t="shared" si="15"/>
        <v>81</v>
      </c>
      <c r="AS11" s="21">
        <f>IF(OR(C11=0,G11=0),0,IF(B11="P",IF(Input!N12&lt;100,C11/8+4*200+G11*3000,IF(Input!N12&lt;300,C11/8+10*200+G11*6000,C11/8+20*200+G11*10000)),IF(B11="C",IF(Input!O12&lt;200,C11/8+2*250+G11*3000,IF(Input!O12&lt;400,C11/8+4*250+G11*6000,C11/8+10*250+G11*10000)))))</f>
        <v>33625</v>
      </c>
      <c r="AT11" s="21">
        <f t="shared" si="16"/>
        <v>56</v>
      </c>
      <c r="AU11" s="110">
        <f t="shared" si="17"/>
        <v>56</v>
      </c>
    </row>
    <row r="12" spans="1:47" x14ac:dyDescent="0.25">
      <c r="A12" s="49" t="s">
        <v>41</v>
      </c>
      <c r="B12" s="102" t="str">
        <f>Input!C13</f>
        <v>P</v>
      </c>
      <c r="C12" s="2">
        <f>Input!R13</f>
        <v>165000</v>
      </c>
      <c r="D12" s="2">
        <f>Input!S13</f>
        <v>75610</v>
      </c>
      <c r="E12" s="2">
        <f>Input!T13</f>
        <v>5779</v>
      </c>
      <c r="F12" s="7">
        <f t="shared" si="18"/>
        <v>706.51323758435717</v>
      </c>
      <c r="G12" s="9">
        <f>Input!U13</f>
        <v>2</v>
      </c>
      <c r="H12" s="3">
        <f>IF(OR(C12=0,D12=0,E12=0,G12=0),0,IF(B12="P",IF(Input!N13&lt;100,F12*0.673*54+C12/5+G12*3000,IF(Input!N13&lt;300,F12*0.673*54+C12/5+G12*6000,F12*0.673*54+C12/5+G12*10000)),IF(B12="C",IF(Input!O13&lt;200,F12*0.673*54+C12/5+G12*3000,IF(Input!O13&lt;400,F12*0.673*54+C12/5+G12*6000,F12*0.673*54+C12/5+G12*10000)))))</f>
        <v>70676.104080290708</v>
      </c>
      <c r="I12" s="21">
        <f t="shared" si="1"/>
        <v>118</v>
      </c>
      <c r="J12" s="6">
        <f t="shared" si="0"/>
        <v>118</v>
      </c>
      <c r="K12" s="16">
        <f t="shared" si="2"/>
        <v>118</v>
      </c>
      <c r="M12" s="22">
        <f t="shared" si="3"/>
        <v>70800</v>
      </c>
      <c r="N12" s="22">
        <f t="shared" si="4"/>
        <v>17700</v>
      </c>
      <c r="Q12" s="7">
        <f t="shared" si="5"/>
        <v>883.14154698044649</v>
      </c>
      <c r="S12" s="21">
        <f>IF(OR(C12=0,D12=0,E12=0,G12=0),0,IF(B12="P",IF(Input!N13&lt;100,Q12*0.673*54+C12/5+G12*3000,IF(Input!N13&lt;300,Q12*0.673*54+C12/5+G12*6000,Q12*0.673*54+C12/5+G12*10000)),IF(B12="C",IF(Input!O13&lt;200,Q12*0.673*54+C12/5+G12*3000,IF(Input!O13&lt;400,Q12*0.673*54+C12/5+G12*6000,Q12*0.673*54+C12/4+G12*10000)))))</f>
        <v>77095.130100363385</v>
      </c>
      <c r="T12" s="21">
        <f t="shared" si="6"/>
        <v>128</v>
      </c>
      <c r="U12" s="16">
        <f t="shared" si="7"/>
        <v>128</v>
      </c>
      <c r="X12" s="7">
        <f t="shared" si="8"/>
        <v>741.8388994635751</v>
      </c>
      <c r="Z12" s="21">
        <f>IF(OR(C12=0,D12=0,E12=0,G12=0),0,IF(B12="P",IF(Input!N13&lt;100,X12*0.673*54+C12/5+G12*3000,IF(Input!N13&lt;300,X12*0.673*54+C12/5+G12*6000,X12*0.673*54+C12/5+G12*10000)),IF(B12="C",IF(Input!O13&lt;200,X12*0.673*54+C12/5+G12*3000,IF(Input!O13&lt;400,X12*0.673*54+C12/5+G12*6000,X12*0.673*54+C12/5+G12*10000)))))</f>
        <v>71959.909284305249</v>
      </c>
      <c r="AA12" s="21">
        <f t="shared" si="9"/>
        <v>120</v>
      </c>
      <c r="AB12" s="10">
        <f t="shared" si="19"/>
        <v>120</v>
      </c>
      <c r="AE12" s="7">
        <f t="shared" si="10"/>
        <v>812.49022322201063</v>
      </c>
      <c r="AG12" s="21">
        <f>IF(OR(C12=0,D12=0,E12=0,G12=0),0,IF(B12="P",IF(Input!N13&lt;100,AE12*0.673*54+C12/5+G12*3000,IF(Input!N13&lt;300,AE12*0.673*54+C12/5+G12*6000,AE12*0.673*54+C12/5+G12*10000)),IF(B12="C",IF(Input!O13&lt;200,AE12*0.673*54+C12/5+G12*3000,IF(Input!O13&lt;400,AE12*0.673*54+C12/5+G12*6000,AE12*0.673*54+C12/5+G12*10000)))))</f>
        <v>74527.519692334317</v>
      </c>
      <c r="AH12" s="21">
        <f t="shared" si="11"/>
        <v>124</v>
      </c>
      <c r="AI12" s="16">
        <f t="shared" si="12"/>
        <v>124</v>
      </c>
      <c r="AL12" s="22">
        <f t="shared" si="13"/>
        <v>176.62830939608929</v>
      </c>
      <c r="AN12" s="21">
        <f>IF(OR(C12=0,D12=0,E12=0,G12=0),0,IF(B12="P",IF(Input!N13&lt;100,AL12*0.673*54+C12/6+G12*3000,IF(Input!N13&lt;300,AL12*0.673*54+C12/6+G12*6000,AL12*0.673*54+C12/6+G12*10000)),IF(B12="C",IF(Input!O13&lt;200,AL12*0.673*54+C12/6+G12*3000,IF(Input!O13&lt;400,AL12*0.673*54+C12/6+G12*6000,AL12*0.673*54+C12/6+G12*10000)))))</f>
        <v>45919.026020072677</v>
      </c>
      <c r="AO12" s="21">
        <f t="shared" si="14"/>
        <v>77</v>
      </c>
      <c r="AP12" s="16">
        <f t="shared" si="15"/>
        <v>77</v>
      </c>
      <c r="AS12" s="21">
        <f>IF(OR(C12=0,G12=0),0,IF(B12="P",IF(Input!N13&lt;100,C12/8+4*200+G12*3000,IF(Input!N13&lt;300,C12/8+10*200+G12*6000,C12/8+20*200+G12*10000)),IF(B12="C",IF(Input!O13&lt;200,C12/8+2*250+G12*3000,IF(Input!O13&lt;400,C12/8+4*250+G12*6000,C12/8+10*250+G12*10000)))))</f>
        <v>34625</v>
      </c>
      <c r="AT12" s="21">
        <f t="shared" si="16"/>
        <v>58</v>
      </c>
      <c r="AU12" s="110">
        <f t="shared" si="17"/>
        <v>58</v>
      </c>
    </row>
    <row r="13" spans="1:47" x14ac:dyDescent="0.25">
      <c r="A13" s="49" t="s">
        <v>42</v>
      </c>
      <c r="B13" s="102" t="str">
        <f>Input!C14</f>
        <v>P</v>
      </c>
      <c r="C13" s="2">
        <f>Input!R14</f>
        <v>170500</v>
      </c>
      <c r="D13" s="2">
        <f>Input!S14</f>
        <v>83110</v>
      </c>
      <c r="E13" s="2">
        <f>Input!T14</f>
        <v>6691</v>
      </c>
      <c r="F13" s="7">
        <f t="shared" si="18"/>
        <v>670.74278882080409</v>
      </c>
      <c r="G13" s="9">
        <f>Input!U14</f>
        <v>2</v>
      </c>
      <c r="H13" s="3">
        <f>IF(OR(C13=0,D13=0,E13=0,G13=0),0,IF(B13="P",IF(Input!N14&lt;100,F13*0.673*54+C13/5+G13*3000,IF(Input!N14&lt;300,F13*0.673*54+C13/5+G13*6000,F13*0.673*54+C13/5+G13*10000)),IF(B13="C",IF(Input!O14&lt;200,F13*0.673*54+C13/5+G13*3000,IF(Input!O14&lt;400,F13*0.673*54+C13/5+G13*6000,F13*0.673*54+C13/5+G13*10000)))))</f>
        <v>70476.13443132567</v>
      </c>
      <c r="I13" s="21">
        <f t="shared" si="1"/>
        <v>117</v>
      </c>
      <c r="J13" s="6">
        <f t="shared" si="0"/>
        <v>117</v>
      </c>
      <c r="K13" s="16">
        <f t="shared" si="2"/>
        <v>117</v>
      </c>
      <c r="M13" s="22">
        <f t="shared" si="3"/>
        <v>70200</v>
      </c>
      <c r="N13" s="22">
        <f t="shared" si="4"/>
        <v>17550</v>
      </c>
      <c r="Q13" s="7">
        <f t="shared" si="5"/>
        <v>838.42848602600509</v>
      </c>
      <c r="S13" s="21">
        <f>IF(OR(C13=0,D13=0,E13=0,G13=0),0,IF(B13="P",IF(Input!N14&lt;100,Q13*0.673*54+C13/5+G13*3000,IF(Input!N14&lt;300,Q13*0.673*54+C13/5+G13*6000,Q13*0.673*54+C13/5+G13*10000)),IF(B13="C",IF(Input!O14&lt;200,Q13*0.673*54+C13/5+G13*3000,IF(Input!O14&lt;400,Q13*0.673*54+C13/5+G13*6000,Q13*0.673*54+C13/4+G13*10000)))))</f>
        <v>76570.168039157084</v>
      </c>
      <c r="T13" s="21">
        <f t="shared" si="6"/>
        <v>128</v>
      </c>
      <c r="U13" s="16">
        <f t="shared" si="7"/>
        <v>128</v>
      </c>
      <c r="X13" s="7">
        <f t="shared" si="8"/>
        <v>704.27992826184436</v>
      </c>
      <c r="Z13" s="21">
        <f>IF(OR(C13=0,D13=0,E13=0,G13=0),0,IF(B13="P",IF(Input!N14&lt;100,X13*0.673*54+C13/5+G13*3000,IF(Input!N14&lt;300,X13*0.673*54+C13/5+G13*6000,X13*0.673*54+C13/5+G13*10000)),IF(B13="C",IF(Input!O14&lt;200,X13*0.673*54+C13/5+G13*3000,IF(Input!O14&lt;400,X13*0.673*54+C13/5+G13*6000,X13*0.673*54+C13/5+G13*10000)))))</f>
        <v>71694.941152891945</v>
      </c>
      <c r="AA13" s="21">
        <f t="shared" si="9"/>
        <v>119</v>
      </c>
      <c r="AB13" s="10">
        <f t="shared" si="19"/>
        <v>119</v>
      </c>
      <c r="AE13" s="7">
        <f t="shared" si="10"/>
        <v>771.35420714392467</v>
      </c>
      <c r="AG13" s="21">
        <f>IF(OR(C13=0,D13=0,E13=0,G13=0),0,IF(B13="P",IF(Input!N14&lt;100,AE13*0.673*54+C13/5+G13*3000,IF(Input!N14&lt;300,AE13*0.673*54+C13/5+G13*6000,AE13*0.673*54+C13/5+G13*10000)),IF(B13="C",IF(Input!O14&lt;200,AE13*0.673*54+C13/5+G13*3000,IF(Input!O14&lt;400,AE13*0.673*54+C13/5+G13*6000,AE13*0.673*54+C13/5+G13*10000)))))</f>
        <v>74132.554596024507</v>
      </c>
      <c r="AH13" s="21">
        <f t="shared" si="11"/>
        <v>124</v>
      </c>
      <c r="AI13" s="16">
        <f t="shared" si="12"/>
        <v>124</v>
      </c>
      <c r="AL13" s="22">
        <f t="shared" si="13"/>
        <v>167.68569720520102</v>
      </c>
      <c r="AN13" s="21">
        <f>IF(OR(C13=0,D13=0,E13=0,G13=0),0,IF(B13="P",IF(Input!N14&lt;100,AL13*0.673*54+C13/6+G13*3000,IF(Input!N14&lt;300,AL13*0.673*54+C13/6+G13*6000,AL13*0.673*54+C13/6+G13*10000)),IF(B13="C",IF(Input!O14&lt;200,AL13*0.673*54+C13/6+G13*3000,IF(Input!O14&lt;400,AL13*0.673*54+C13/6+G13*6000,AL13*0.673*54+C13/6+G13*10000)))))</f>
        <v>46510.700274498085</v>
      </c>
      <c r="AO13" s="21">
        <f t="shared" si="14"/>
        <v>78</v>
      </c>
      <c r="AP13" s="16">
        <f t="shared" si="15"/>
        <v>78</v>
      </c>
      <c r="AS13" s="21">
        <f>IF(OR(C13=0,G13=0),0,IF(B13="P",IF(Input!N14&lt;100,C13/8+4*200+G13*3000,IF(Input!N14&lt;300,C13/8+10*200+G13*6000,C13/8+20*200+G13*10000)),IF(B13="C",IF(Input!O14&lt;200,C13/8+2*250+G13*3000,IF(Input!O14&lt;400,C13/8+4*250+G13*6000,C13/8+10*250+G13*10000)))))</f>
        <v>35312.5</v>
      </c>
      <c r="AT13" s="21">
        <f t="shared" si="16"/>
        <v>59</v>
      </c>
      <c r="AU13" s="110">
        <f t="shared" si="17"/>
        <v>59</v>
      </c>
    </row>
    <row r="14" spans="1:47" x14ac:dyDescent="0.25">
      <c r="A14" s="49" t="s">
        <v>43</v>
      </c>
      <c r="B14" s="102" t="str">
        <f>Input!C15</f>
        <v>C</v>
      </c>
      <c r="C14" s="2">
        <f>Input!R15</f>
        <v>170500</v>
      </c>
      <c r="D14" s="2">
        <f>Input!S15</f>
        <v>88689</v>
      </c>
      <c r="E14" s="2">
        <f>Input!T15</f>
        <v>7688</v>
      </c>
      <c r="F14" s="7">
        <f t="shared" si="18"/>
        <v>622.94562955254935</v>
      </c>
      <c r="G14" s="9">
        <f>Input!U15</f>
        <v>2</v>
      </c>
      <c r="H14" s="3">
        <f>IF(OR(C14=0,D14=0,E14=0,G14=0),0,IF(B14="P",IF(Input!N15&lt;100,F14*0.673*54+C14/5+G14*3000,IF(Input!N15&lt;300,F14*0.673*54+C14/5+G14*6000,F14*0.673*54+C14/5+G14*10000)),IF(B14="C",IF(Input!O15&lt;200,F14*0.673*54+C14/5+G14*3000,IF(Input!O15&lt;400,F14*0.673*54+C14/5+G14*6000,F14*0.673*54+C14/5+G14*10000)))))</f>
        <v>76739.090069198748</v>
      </c>
      <c r="I14" s="21">
        <f t="shared" si="1"/>
        <v>128</v>
      </c>
      <c r="J14" s="6">
        <f t="shared" si="0"/>
        <v>128</v>
      </c>
      <c r="K14" s="16">
        <f t="shared" si="2"/>
        <v>128</v>
      </c>
      <c r="M14" s="22">
        <f t="shared" si="3"/>
        <v>76800</v>
      </c>
      <c r="N14" s="22">
        <f t="shared" si="4"/>
        <v>19200</v>
      </c>
      <c r="Q14" s="7">
        <f t="shared" si="5"/>
        <v>778.68203694068666</v>
      </c>
      <c r="S14" s="21">
        <f>IF(OR(C14=0,D14=0,E14=0,G14=0),0,IF(B14="P",IF(Input!N15&lt;100,Q14*0.673*54+C14/5+G14*3000,IF(Input!N15&lt;300,Q14*0.673*54+C14/5+G14*6000,Q14*0.673*54+C14/5+G14*10000)),IF(B14="C",IF(Input!O15&lt;200,Q14*0.673*54+C14/5+G14*3000,IF(Input!O15&lt;400,Q14*0.673*54+C14/5+G14*6000,Q14*0.673*54+C14/4+G14*10000)))))</f>
        <v>90923.862586498435</v>
      </c>
      <c r="T14" s="21">
        <f t="shared" si="6"/>
        <v>152</v>
      </c>
      <c r="U14" s="16">
        <f t="shared" si="7"/>
        <v>152</v>
      </c>
      <c r="X14" s="7">
        <f t="shared" si="8"/>
        <v>654.09291103017688</v>
      </c>
      <c r="Z14" s="21">
        <f>IF(OR(C14=0,D14=0,E14=0,G14=0),0,IF(B14="P",IF(Input!N15&lt;100,X14*0.673*54+C14/5+G14*3000,IF(Input!N15&lt;300,X14*0.673*54+C14/5+G14*6000,X14*0.673*54+C14/5+G14*10000)),IF(B14="C",IF(Input!O15&lt;200,X14*0.673*54+C14/5+G14*3000,IF(Input!O15&lt;400,X14*0.673*54+C14/5+G14*6000,X14*0.673*54+C14/5+G14*10000)))))</f>
        <v>77871.044572658691</v>
      </c>
      <c r="AA14" s="21">
        <f t="shared" si="9"/>
        <v>130</v>
      </c>
      <c r="AB14" s="10">
        <f t="shared" si="19"/>
        <v>130</v>
      </c>
      <c r="AE14" s="7">
        <f t="shared" si="10"/>
        <v>716.38747398543171</v>
      </c>
      <c r="AG14" s="21">
        <f>IF(OR(C14=0,D14=0,E14=0,G14=0),0,IF(B14="P",IF(Input!N15&lt;100,AE14*0.673*54+C14/5+G14*3000,IF(Input!N15&lt;300,AE14*0.673*54+C14/5+G14*6000,AE14*0.673*54+C14/5+G14*10000)),IF(B14="C",IF(Input!O15&lt;200,AE14*0.673*54+C14/5+G14*3000,IF(Input!O15&lt;400,AE14*0.673*54+C14/5+G14*6000,AE14*0.673*54+C14/5+G14*10000)))))</f>
        <v>80134.953579578563</v>
      </c>
      <c r="AH14" s="21">
        <f t="shared" si="11"/>
        <v>134</v>
      </c>
      <c r="AI14" s="16">
        <f t="shared" si="12"/>
        <v>134</v>
      </c>
      <c r="AL14" s="22">
        <f t="shared" si="13"/>
        <v>155.73640738813734</v>
      </c>
      <c r="AN14" s="21">
        <f>IF(OR(C14=0,D14=0,E14=0,G14=0),0,IF(B14="P",IF(Input!N15&lt;100,AL14*0.673*54+C14/6+G14*3000,IF(Input!N15&lt;300,AL14*0.673*54+C14/6+G14*6000,AL14*0.673*54+C14/6+G14*10000)),IF(B14="C",IF(Input!O15&lt;200,AL14*0.673*54+C14/6+G14*3000,IF(Input!O15&lt;400,AL14*0.673*54+C14/6+G14*6000,AL14*0.673*54+C14/6+G14*10000)))))</f>
        <v>54076.439183966359</v>
      </c>
      <c r="AO14" s="21">
        <f t="shared" si="14"/>
        <v>90</v>
      </c>
      <c r="AP14" s="16">
        <f t="shared" si="15"/>
        <v>90</v>
      </c>
      <c r="AS14" s="21">
        <f>IF(OR(C14=0,G14=0),0,IF(B14="P",IF(Input!N15&lt;100,C14/8+4*200+G14*3000,IF(Input!N15&lt;300,C14/8+10*200+G14*6000,C14/8+20*200+G14*10000)),IF(B14="C",IF(Input!O15&lt;200,C14/8+2*250+G14*3000,IF(Input!O15&lt;400,C14/8+4*250+G14*6000,C14/8+10*250+G14*10000)))))</f>
        <v>43812.5</v>
      </c>
      <c r="AT14" s="21">
        <f t="shared" si="16"/>
        <v>73</v>
      </c>
      <c r="AU14" s="110">
        <f t="shared" si="17"/>
        <v>73</v>
      </c>
    </row>
    <row r="15" spans="1:47" x14ac:dyDescent="0.25">
      <c r="A15" s="49" t="s">
        <v>44</v>
      </c>
      <c r="B15" s="102" t="str">
        <f>Input!C16</f>
        <v>P</v>
      </c>
      <c r="C15" s="2">
        <f>Input!R16</f>
        <v>142000</v>
      </c>
      <c r="D15" s="2">
        <f>Input!S16</f>
        <v>66976</v>
      </c>
      <c r="E15" s="2">
        <f>Input!T16</f>
        <v>3670</v>
      </c>
      <c r="F15" s="7">
        <f t="shared" si="18"/>
        <v>985.4779291553134</v>
      </c>
      <c r="G15" s="9">
        <f>Input!U16</f>
        <v>2</v>
      </c>
      <c r="H15" s="3">
        <f>IF(OR(C15=0,D15=0,E15=0,G15=0),0,IF(B15="P",IF(Input!N16&lt;100,F15*0.673*54+C15/5+G15*3000,IF(Input!N16&lt;300,F15*0.673*54+C15/5+G15*6000,F15*0.673*54+C15/5+G15*10000)),IF(B15="C",IF(Input!O16&lt;200,F15*0.673*54+C15/5+G15*3000,IF(Input!O16&lt;400,F15*0.673*54+C15/5+G15*6000,F15*0.673*54+C15/5+G15*10000)))))</f>
        <v>76214.238901362405</v>
      </c>
      <c r="I15" s="21">
        <f t="shared" si="1"/>
        <v>127</v>
      </c>
      <c r="J15" s="6">
        <f t="shared" si="0"/>
        <v>127</v>
      </c>
      <c r="K15" s="16">
        <f t="shared" si="2"/>
        <v>127</v>
      </c>
      <c r="M15" s="22">
        <f t="shared" si="3"/>
        <v>76200</v>
      </c>
      <c r="N15" s="22">
        <f t="shared" si="4"/>
        <v>19050</v>
      </c>
      <c r="Q15" s="7">
        <f t="shared" si="5"/>
        <v>1231.8474114441417</v>
      </c>
      <c r="S15" s="21">
        <f>IF(OR(C15=0,D15=0,E15=0,G15=0),0,IF(B15="P",IF(Input!N16&lt;100,Q15*0.673*54+C15/5+G15*3000,IF(Input!N16&lt;300,Q15*0.673*54+C15/5+G15*6000,Q15*0.673*54+C15/5+G15*10000)),IF(B15="C",IF(Input!O16&lt;200,Q15*0.673*54+C15/5+G15*3000,IF(Input!O16&lt;400,Q15*0.673*54+C15/5+G15*6000,Q15*0.673*54+C15/4+G15*10000)))))</f>
        <v>85167.798626703006</v>
      </c>
      <c r="T15" s="21">
        <f t="shared" si="6"/>
        <v>142</v>
      </c>
      <c r="U15" s="16">
        <f t="shared" si="7"/>
        <v>142</v>
      </c>
      <c r="X15" s="7">
        <f t="shared" si="8"/>
        <v>1034.7518256130791</v>
      </c>
      <c r="Z15" s="21">
        <f>IF(OR(C15=0,D15=0,E15=0,G15=0),0,IF(B15="P",IF(Input!N16&lt;100,X15*0.673*54+C15/5+G15*3000,IF(Input!N16&lt;300,X15*0.673*54+C15/5+G15*6000,X15*0.673*54+C15/5+G15*10000)),IF(B15="C",IF(Input!O16&lt;200,X15*0.673*54+C15/5+G15*3000,IF(Input!O16&lt;400,X15*0.673*54+C15/5+G15*6000,X15*0.673*54+C15/5+G15*10000)))))</f>
        <v>78004.950846430525</v>
      </c>
      <c r="AA15" s="21">
        <f t="shared" si="9"/>
        <v>130</v>
      </c>
      <c r="AB15" s="10">
        <f t="shared" si="19"/>
        <v>130</v>
      </c>
      <c r="AE15" s="7">
        <f t="shared" si="10"/>
        <v>1133.2996185286104</v>
      </c>
      <c r="AG15" s="21">
        <f>IF(OR(C15=0,D15=0,E15=0,G15=0),0,IF(B15="P",IF(Input!N16&lt;100,AE15*0.673*54+C15/5+G15*3000,IF(Input!N16&lt;300,AE15*0.673*54+C15/5+G15*6000,AE15*0.673*54+C15/5+G15*10000)),IF(B15="C",IF(Input!O16&lt;200,AE15*0.673*54+C15/5+G15*3000,IF(Input!O16&lt;400,AE15*0.673*54+C15/5+G15*6000,AE15*0.673*54+C15/5+G15*10000)))))</f>
        <v>81586.374736566766</v>
      </c>
      <c r="AH15" s="21">
        <f t="shared" si="11"/>
        <v>136</v>
      </c>
      <c r="AI15" s="16">
        <f t="shared" si="12"/>
        <v>136</v>
      </c>
      <c r="AL15" s="22">
        <f t="shared" si="13"/>
        <v>246.36948228882835</v>
      </c>
      <c r="AN15" s="21">
        <f>IF(OR(C15=0,D15=0,E15=0,G15=0),0,IF(B15="P",IF(Input!N16&lt;100,AL15*0.673*54+C15/6+G15*3000,IF(Input!N16&lt;300,AL15*0.673*54+C15/6+G15*6000,AL15*0.673*54+C15/6+G15*10000)),IF(B15="C",IF(Input!O16&lt;200,AL15*0.673*54+C15/6+G15*3000,IF(Input!O16&lt;400,AL15*0.673*54+C15/6+G15*6000,AL15*0.673*54+C15/6+G15*10000)))))</f>
        <v>44620.226392007273</v>
      </c>
      <c r="AO15" s="21">
        <f t="shared" si="14"/>
        <v>74</v>
      </c>
      <c r="AP15" s="16">
        <f t="shared" si="15"/>
        <v>74</v>
      </c>
      <c r="AS15" s="21">
        <f>IF(OR(C15=0,G15=0),0,IF(B15="P",IF(Input!N16&lt;100,C15/8+4*200+G15*3000,IF(Input!N16&lt;300,C15/8+10*200+G15*6000,C15/8+20*200+G15*10000)),IF(B15="C",IF(Input!O16&lt;200,C15/8+2*250+G15*3000,IF(Input!O16&lt;400,C15/8+4*250+G15*6000,C15/8+10*250+G15*10000)))))</f>
        <v>31750</v>
      </c>
      <c r="AT15" s="21">
        <f t="shared" si="16"/>
        <v>53</v>
      </c>
      <c r="AU15" s="110">
        <f t="shared" si="17"/>
        <v>53</v>
      </c>
    </row>
    <row r="16" spans="1:47" x14ac:dyDescent="0.25">
      <c r="A16" s="49" t="s">
        <v>45</v>
      </c>
      <c r="B16" s="102" t="str">
        <f>Input!C17</f>
        <v>C</v>
      </c>
      <c r="C16" s="2">
        <f>Input!R17</f>
        <v>138650</v>
      </c>
      <c r="D16" s="2">
        <f>Input!S17</f>
        <v>54925</v>
      </c>
      <c r="E16" s="2">
        <f>Input!T17</f>
        <v>2996</v>
      </c>
      <c r="F16" s="7">
        <f t="shared" si="18"/>
        <v>989.96995994659551</v>
      </c>
      <c r="G16" s="9">
        <f>Input!U17</f>
        <v>2</v>
      </c>
      <c r="H16" s="3">
        <f>IF(OR(C16=0,D16=0,E16=0,G16=0),0,IF(B16="P",IF(Input!N17&lt;100,F16*0.673*54+C16/5+G16*3000,IF(Input!N17&lt;300,F16*0.673*54+C16/5+G16*6000,F16*0.673*54+C16/5+G16*10000)),IF(B16="C",IF(Input!O17&lt;200,F16*0.673*54+C16/5+G16*3000,IF(Input!O17&lt;400,F16*0.673*54+C16/5+G16*6000,F16*0.673*54+C16/5+G16*10000)))))</f>
        <v>75707.488284379186</v>
      </c>
      <c r="I16" s="21">
        <f t="shared" si="1"/>
        <v>126</v>
      </c>
      <c r="J16" s="6">
        <f t="shared" si="0"/>
        <v>126</v>
      </c>
      <c r="K16" s="16">
        <f t="shared" si="2"/>
        <v>126</v>
      </c>
      <c r="M16" s="22">
        <f t="shared" si="3"/>
        <v>75600</v>
      </c>
      <c r="N16" s="22">
        <f t="shared" si="4"/>
        <v>18900</v>
      </c>
      <c r="Q16" s="7">
        <f t="shared" si="5"/>
        <v>1237.4624499332444</v>
      </c>
      <c r="S16" s="21">
        <f>IF(OR(C16=0,D16=0,E16=0,G16=0),0,IF(B16="P",IF(Input!N17&lt;100,Q16*0.673*54+C16/5+G16*3000,IF(Input!N17&lt;300,Q16*0.673*54+C16/5+G16*6000,Q16*0.673*54+C16/5+G16*10000)),IF(B16="C",IF(Input!O17&lt;200,Q16*0.673*54+C16/5+G16*3000,IF(Input!O17&lt;400,Q16*0.673*54+C16/5+G16*6000,Q16*0.673*54+C16/4+G16*10000)))))</f>
        <v>84701.860355473968</v>
      </c>
      <c r="T16" s="21">
        <f t="shared" si="6"/>
        <v>141</v>
      </c>
      <c r="U16" s="16">
        <f t="shared" si="7"/>
        <v>141</v>
      </c>
      <c r="X16" s="7">
        <f t="shared" si="8"/>
        <v>1039.4684579439254</v>
      </c>
      <c r="Z16" s="21">
        <f>IF(OR(C16=0,D16=0,E16=0,G16=0),0,IF(B16="P",IF(Input!N17&lt;100,X16*0.673*54+C16/5+G16*3000,IF(Input!N17&lt;300,X16*0.673*54+C16/5+G16*6000,X16*0.673*54+C16/5+G16*10000)),IF(B16="C",IF(Input!O17&lt;200,X16*0.673*54+C16/5+G16*3000,IF(Input!O17&lt;400,X16*0.673*54+C16/5+G16*6000,X16*0.673*54+C16/5+G16*10000)))))</f>
        <v>77506.362698598139</v>
      </c>
      <c r="AA16" s="21">
        <f t="shared" si="9"/>
        <v>129</v>
      </c>
      <c r="AB16" s="10">
        <f t="shared" si="19"/>
        <v>129</v>
      </c>
      <c r="AE16" s="7">
        <f t="shared" si="10"/>
        <v>1138.4654539385847</v>
      </c>
      <c r="AG16" s="21">
        <f>IF(OR(C16=0,D16=0,E16=0,G16=0),0,IF(B16="P",IF(Input!N17&lt;100,AE16*0.673*54+C16/5+G16*3000,IF(Input!N17&lt;300,AE16*0.673*54+C16/5+G16*6000,AE16*0.673*54+C16/5+G16*10000)),IF(B16="C",IF(Input!O17&lt;200,AE16*0.673*54+C16/5+G16*3000,IF(Input!O17&lt;400,AE16*0.673*54+C16/5+G16*6000,AE16*0.673*54+C16/5+G16*10000)))))</f>
        <v>81104.111527036046</v>
      </c>
      <c r="AH16" s="21">
        <f t="shared" si="11"/>
        <v>135</v>
      </c>
      <c r="AI16" s="16">
        <f t="shared" si="12"/>
        <v>135</v>
      </c>
      <c r="AL16" s="22">
        <f t="shared" si="13"/>
        <v>247.49248998664888</v>
      </c>
      <c r="AN16" s="21">
        <f>IF(OR(C16=0,D16=0,E16=0,G16=0),0,IF(B16="P",IF(Input!N17&lt;100,AL16*0.673*54+C16/6+G16*3000,IF(Input!N17&lt;300,AL16*0.673*54+C16/6+G16*6000,AL16*0.673*54+C16/6+G16*10000)),IF(B16="C",IF(Input!O17&lt;200,AL16*0.673*54+C16/6+G16*3000,IF(Input!O17&lt;400,AL16*0.673*54+C16/6+G16*6000,AL16*0.673*54+C16/6+G16*10000)))))</f>
        <v>44102.705404428125</v>
      </c>
      <c r="AO16" s="21">
        <f t="shared" si="14"/>
        <v>74</v>
      </c>
      <c r="AP16" s="16">
        <f t="shared" si="15"/>
        <v>74</v>
      </c>
      <c r="AS16" s="21">
        <f>IF(OR(C16=0,G16=0),0,IF(B16="P",IF(Input!N17&lt;100,C16/8+4*200+G16*3000,IF(Input!N17&lt;300,C16/8+10*200+G16*6000,C16/8+20*200+G16*10000)),IF(B16="C",IF(Input!O17&lt;200,C16/8+2*250+G16*3000,IF(Input!O17&lt;400,C16/8+4*250+G16*6000,C16/8+10*250+G16*10000)))))</f>
        <v>30331.25</v>
      </c>
      <c r="AT16" s="21">
        <f t="shared" si="16"/>
        <v>51</v>
      </c>
      <c r="AU16" s="110">
        <f t="shared" si="17"/>
        <v>51</v>
      </c>
    </row>
    <row r="17" spans="1:47" x14ac:dyDescent="0.25">
      <c r="A17" s="49" t="s">
        <v>46</v>
      </c>
      <c r="B17" s="102" t="str">
        <f>Input!C18</f>
        <v>P</v>
      </c>
      <c r="C17" s="2">
        <f>Input!R18</f>
        <v>164000</v>
      </c>
      <c r="D17" s="2">
        <f>Input!S18</f>
        <v>75500</v>
      </c>
      <c r="E17" s="2">
        <f>Input!T18</f>
        <v>5900</v>
      </c>
      <c r="F17" s="7">
        <f t="shared" si="18"/>
        <v>691.01694915254245</v>
      </c>
      <c r="G17" s="9">
        <f>Input!U18</f>
        <v>2</v>
      </c>
      <c r="H17" s="3">
        <f>IF(OR(C17=0,D17=0,E17=0,G17=0),0,IF(B17="P",IF(Input!N18&lt;100,F17*0.673*54+C17/5+G17*3000,IF(Input!N18&lt;300,F17*0.673*54+C17/5+G17*6000,F17*0.673*54+C17/5+G17*10000)),IF(B17="C",IF(Input!O18&lt;200,F17*0.673*54+C17/5+G17*3000,IF(Input!O18&lt;400,F17*0.673*54+C17/5+G17*6000,F17*0.673*54+C17/5+G17*10000)))))</f>
        <v>69912.937966101701</v>
      </c>
      <c r="I17" s="21">
        <f t="shared" si="1"/>
        <v>117</v>
      </c>
      <c r="J17" s="6">
        <f t="shared" si="0"/>
        <v>117</v>
      </c>
      <c r="K17" s="16">
        <f t="shared" si="2"/>
        <v>117</v>
      </c>
      <c r="M17" s="22">
        <f t="shared" si="3"/>
        <v>70200</v>
      </c>
      <c r="N17" s="22">
        <f t="shared" si="4"/>
        <v>17550</v>
      </c>
      <c r="Q17" s="7">
        <f t="shared" si="5"/>
        <v>863.77118644067809</v>
      </c>
      <c r="S17" s="21">
        <f>IF(OR(C17=0,D17=0,E17=0,G17=0),0,IF(B17="P",IF(Input!N18&lt;100,Q17*0.673*54+C17/5+G17*3000,IF(Input!N18&lt;300,Q17*0.673*54+C17/5+G17*6000,Q17*0.673*54+C17/5+G17*10000)),IF(B17="C",IF(Input!O18&lt;200,Q17*0.673*54+C17/5+G17*3000,IF(Input!O18&lt;400,Q17*0.673*54+C17/5+G17*6000,Q17*0.673*54+C17/4+G17*10000)))))</f>
        <v>76191.172457627123</v>
      </c>
      <c r="T17" s="21">
        <f t="shared" si="6"/>
        <v>127</v>
      </c>
      <c r="U17" s="16">
        <f t="shared" si="7"/>
        <v>127</v>
      </c>
      <c r="X17" s="7">
        <f t="shared" si="8"/>
        <v>725.56779661016958</v>
      </c>
      <c r="Z17" s="21">
        <f>IF(OR(C17=0,D17=0,E17=0,G17=0),0,IF(B17="P",IF(Input!N18&lt;100,X17*0.673*54+C17/5+G17*3000,IF(Input!N18&lt;300,X17*0.673*54+C17/5+G17*6000,X17*0.673*54+C17/5+G17*10000)),IF(B17="C",IF(Input!O18&lt;200,X17*0.673*54+C17/5+G17*3000,IF(Input!O18&lt;400,X17*0.673*54+C17/5+G17*6000,X17*0.673*54+C17/5+G17*10000)))))</f>
        <v>71168.584864406788</v>
      </c>
      <c r="AA17" s="21">
        <f t="shared" si="9"/>
        <v>119</v>
      </c>
      <c r="AB17" s="10">
        <f t="shared" si="19"/>
        <v>119</v>
      </c>
      <c r="AE17" s="7">
        <f t="shared" si="10"/>
        <v>794.66949152542372</v>
      </c>
      <c r="AG17" s="21">
        <f>IF(OR(C17=0,D17=0,E17=0,G17=0),0,IF(B17="P",IF(Input!N18&lt;100,AE17*0.673*54+C17/5+G17*3000,IF(Input!N18&lt;300,AE17*0.673*54+C17/5+G17*6000,AE17*0.673*54+C17/5+G17*10000)),IF(B17="C",IF(Input!O18&lt;200,AE17*0.673*54+C17/5+G17*3000,IF(Input!O18&lt;400,AE17*0.673*54+C17/5+G17*6000,AE17*0.673*54+C17/5+G17*10000)))))</f>
        <v>73679.878661016948</v>
      </c>
      <c r="AH17" s="21">
        <f t="shared" si="11"/>
        <v>123</v>
      </c>
      <c r="AI17" s="16">
        <f t="shared" si="12"/>
        <v>123</v>
      </c>
      <c r="AL17" s="22">
        <f t="shared" si="13"/>
        <v>172.75423728813561</v>
      </c>
      <c r="AN17" s="21">
        <f>IF(OR(C17=0,D17=0,E17=0,G17=0),0,IF(B17="P",IF(Input!N18&lt;100,AL17*0.673*54+C17/6+G17*3000,IF(Input!N18&lt;300,AL17*0.673*54+C17/6+G17*6000,AL17*0.673*54+C17/6+G17*10000)),IF(B17="C",IF(Input!O18&lt;200,AL17*0.673*54+C17/6+G17*3000,IF(Input!O18&lt;400,AL17*0.673*54+C17/6+G17*6000,AL17*0.673*54+C17/6+G17*10000)))))</f>
        <v>45611.567824858757</v>
      </c>
      <c r="AO17" s="21">
        <f t="shared" si="14"/>
        <v>76</v>
      </c>
      <c r="AP17" s="16">
        <f t="shared" si="15"/>
        <v>76</v>
      </c>
      <c r="AS17" s="21">
        <f>IF(OR(C17=0,G17=0),0,IF(B17="P",IF(Input!N18&lt;100,C17/8+4*200+G17*3000,IF(Input!N18&lt;300,C17/8+10*200+G17*6000,C17/8+20*200+G17*10000)),IF(B17="C",IF(Input!O18&lt;200,C17/8+2*250+G17*3000,IF(Input!O18&lt;400,C17/8+4*250+G17*6000,C17/8+10*250+G17*10000)))))</f>
        <v>34500</v>
      </c>
      <c r="AT17" s="21">
        <f t="shared" si="16"/>
        <v>58</v>
      </c>
      <c r="AU17" s="110">
        <f t="shared" si="17"/>
        <v>58</v>
      </c>
    </row>
    <row r="18" spans="1:47" x14ac:dyDescent="0.25">
      <c r="A18" s="49" t="s">
        <v>47</v>
      </c>
      <c r="B18" s="102" t="str">
        <f>Input!C19</f>
        <v>C</v>
      </c>
      <c r="C18" s="2">
        <f>Input!R19</f>
        <v>164000</v>
      </c>
      <c r="D18" s="2">
        <f>Input!S19</f>
        <v>61070</v>
      </c>
      <c r="E18" s="2">
        <f>Input!T19</f>
        <v>3959</v>
      </c>
      <c r="F18" s="7">
        <f t="shared" si="18"/>
        <v>832.98307653447841</v>
      </c>
      <c r="G18" s="9">
        <f>Input!U19</f>
        <v>2</v>
      </c>
      <c r="H18" s="3">
        <f>IF(OR(C18=0,D18=0,E18=0,G18=0),0,IF(B18="P",IF(Input!N19&lt;100,F18*0.673*54+C18/5+G18*3000,IF(Input!N19&lt;300,F18*0.673*54+C18/5+G18*6000,F18*0.673*54+C18/5+G18*10000)),IF(B18="C",IF(Input!O19&lt;200,F18*0.673*54+C18/5+G18*3000,IF(Input!O19&lt;400,F18*0.673*54+C18/5+G18*6000,F18*0.673*54+C18/5+G18*10000)))))</f>
        <v>75072.270967416014</v>
      </c>
      <c r="I18" s="21">
        <f t="shared" si="1"/>
        <v>125</v>
      </c>
      <c r="J18" s="6">
        <f t="shared" si="0"/>
        <v>125</v>
      </c>
      <c r="K18" s="16">
        <f t="shared" si="2"/>
        <v>125</v>
      </c>
      <c r="M18" s="22">
        <f t="shared" si="3"/>
        <v>75000</v>
      </c>
      <c r="N18" s="22">
        <f t="shared" si="4"/>
        <v>18750</v>
      </c>
      <c r="Q18" s="7">
        <f t="shared" si="5"/>
        <v>1041.2288456680981</v>
      </c>
      <c r="S18" s="21">
        <f>IF(OR(C18=0,D18=0,E18=0,G18=0),0,IF(B18="P",IF(Input!N19&lt;100,Q18*0.673*54+C18/5+G18*3000,IF(Input!N19&lt;300,Q18*0.673*54+C18/5+G18*6000,Q18*0.673*54+C18/5+G18*10000)),IF(B18="C",IF(Input!O19&lt;200,Q18*0.673*54+C18/5+G18*3000,IF(Input!O19&lt;400,Q18*0.673*54+C18/5+G18*6000,Q18*0.673*54+C18/4+G18*10000)))))</f>
        <v>82640.338709270029</v>
      </c>
      <c r="T18" s="21">
        <f t="shared" si="6"/>
        <v>138</v>
      </c>
      <c r="U18" s="16">
        <f t="shared" si="7"/>
        <v>138</v>
      </c>
      <c r="X18" s="7">
        <f t="shared" si="8"/>
        <v>874.63223036120235</v>
      </c>
      <c r="Z18" s="21">
        <f>IF(OR(C18=0,D18=0,E18=0,G18=0),0,IF(B18="P",IF(Input!N19&lt;100,X18*0.673*54+C18/5+G18*3000,IF(Input!N19&lt;300,X18*0.673*54+C18/5+G18*6000,X18*0.673*54+C18/5+G18*10000)),IF(B18="C",IF(Input!O19&lt;200,X18*0.673*54+C18/5+G18*3000,IF(Input!O19&lt;400,X18*0.673*54+C18/5+G18*6000,X18*0.673*54+C18/5+G18*10000)))))</f>
        <v>76585.88451578682</v>
      </c>
      <c r="AA18" s="21">
        <f t="shared" si="9"/>
        <v>128</v>
      </c>
      <c r="AB18" s="10">
        <f t="shared" si="19"/>
        <v>128</v>
      </c>
      <c r="AE18" s="7">
        <f t="shared" si="10"/>
        <v>957.9305380146501</v>
      </c>
      <c r="AG18" s="21">
        <f>IF(OR(C18=0,D18=0,E18=0,G18=0),0,IF(B18="P",IF(Input!N19&lt;100,AE18*0.673*54+C18/5+G18*3000,IF(Input!N19&lt;300,AE18*0.673*54+C18/5+G18*6000,AE18*0.673*54+C18/5+G18*10000)),IF(B18="C",IF(Input!O19&lt;200,AE18*0.673*54+C18/5+G18*3000,IF(Input!O19&lt;400,AE18*0.673*54+C18/5+G18*6000,AE18*0.673*54+C18/5+G18*10000)))))</f>
        <v>79613.111612528417</v>
      </c>
      <c r="AH18" s="21">
        <f t="shared" si="11"/>
        <v>133</v>
      </c>
      <c r="AI18" s="16">
        <f t="shared" si="12"/>
        <v>133</v>
      </c>
      <c r="AL18" s="22">
        <f t="shared" si="13"/>
        <v>208.2457691336196</v>
      </c>
      <c r="AN18" s="21">
        <f>IF(OR(C18=0,D18=0,E18=0,G18=0),0,IF(B18="P",IF(Input!N19&lt;100,AL18*0.673*54+C18/6+G18*3000,IF(Input!N19&lt;300,AL18*0.673*54+C18/6+G18*6000,AL18*0.673*54+C18/6+G18*10000)),IF(B18="C",IF(Input!O19&lt;200,AL18*0.673*54+C18/6+G18*3000,IF(Input!O19&lt;400,AL18*0.673*54+C18/6+G18*6000,AL18*0.673*54+C18/6+G18*10000)))))</f>
        <v>46901.401075187336</v>
      </c>
      <c r="AO18" s="21">
        <f t="shared" si="14"/>
        <v>78</v>
      </c>
      <c r="AP18" s="16">
        <f t="shared" si="15"/>
        <v>78</v>
      </c>
      <c r="AS18" s="21">
        <f>IF(OR(C18=0,G18=0),0,IF(B18="P",IF(Input!N19&lt;100,C18/8+4*200+G18*3000,IF(Input!N19&lt;300,C18/8+10*200+G18*6000,C18/8+20*200+G18*10000)),IF(B18="C",IF(Input!O19&lt;200,C18/8+2*250+G18*3000,IF(Input!O19&lt;400,C18/8+4*250+G18*6000,C18/8+10*250+G18*10000)))))</f>
        <v>33500</v>
      </c>
      <c r="AT18" s="21">
        <f t="shared" si="16"/>
        <v>56</v>
      </c>
      <c r="AU18" s="110">
        <f t="shared" si="17"/>
        <v>56</v>
      </c>
    </row>
    <row r="19" spans="1:47" x14ac:dyDescent="0.25">
      <c r="A19" s="49" t="s">
        <v>48</v>
      </c>
      <c r="B19" s="102" t="str">
        <f>Input!C20</f>
        <v>P</v>
      </c>
      <c r="C19" s="2">
        <f>Input!R20</f>
        <v>68000</v>
      </c>
      <c r="D19" s="2">
        <f>Input!S20</f>
        <v>29069</v>
      </c>
      <c r="E19" s="2">
        <f>Input!T20</f>
        <v>2000</v>
      </c>
      <c r="F19" s="7">
        <f t="shared" si="18"/>
        <v>784.86299999999994</v>
      </c>
      <c r="G19" s="9">
        <f>Input!U20</f>
        <v>2</v>
      </c>
      <c r="H19" s="3">
        <f>IF(OR(C19=0,D19=0,E19=0,G19=0),0,IF(B19="P",IF(Input!N20&lt;100,F19*0.673*54+C19/5+G19*3000,IF(Input!N20&lt;300,F19*0.673*54+C19/5+G19*6000,F19*0.673*54+C19/5+G19*10000)),IF(B19="C",IF(Input!O20&lt;200,F19*0.673*54+C19/5+G19*3000,IF(Input!O20&lt;400,F19*0.673*54+C19/5+G19*6000,F19*0.673*54+C19/5+G19*10000)))))</f>
        <v>54123.491146</v>
      </c>
      <c r="I19" s="21">
        <f t="shared" si="1"/>
        <v>90</v>
      </c>
      <c r="J19" s="6">
        <f t="shared" si="0"/>
        <v>90</v>
      </c>
      <c r="K19" s="16">
        <f t="shared" si="2"/>
        <v>90</v>
      </c>
      <c r="M19" s="22">
        <f t="shared" si="3"/>
        <v>54000</v>
      </c>
      <c r="N19" s="22">
        <f t="shared" si="4"/>
        <v>13500</v>
      </c>
      <c r="Q19" s="7">
        <f t="shared" si="5"/>
        <v>981.0787499999999</v>
      </c>
      <c r="S19" s="21">
        <f>IF(OR(C19=0,D19=0,E19=0,G19=0),0,IF(B19="P",IF(Input!N20&lt;100,Q19*0.673*54+C19/5+G19*3000,IF(Input!N20&lt;300,Q19*0.673*54+C19/5+G19*6000,Q19*0.673*54+C19/5+G19*10000)),IF(B19="C",IF(Input!O20&lt;200,Q19*0.673*54+C19/5+G19*3000,IF(Input!O20&lt;400,Q19*0.673*54+C19/5+G19*6000,Q19*0.673*54+C19/4+G19*10000)))))</f>
        <v>61254.363932499997</v>
      </c>
      <c r="T19" s="21">
        <f t="shared" si="6"/>
        <v>102</v>
      </c>
      <c r="U19" s="16">
        <f t="shared" si="7"/>
        <v>102</v>
      </c>
      <c r="X19" s="7">
        <f t="shared" si="8"/>
        <v>824.10614999999996</v>
      </c>
      <c r="Z19" s="21">
        <f>IF(OR(C19=0,D19=0,E19=0,G19=0),0,IF(B19="P",IF(Input!N20&lt;100,X19*0.673*54+C19/5+G19*3000,IF(Input!N20&lt;300,X19*0.673*54+C19/5+G19*6000,X19*0.673*54+C19/5+G19*10000)),IF(B19="C",IF(Input!O20&lt;200,X19*0.673*54+C19/5+G19*3000,IF(Input!O20&lt;400,X19*0.673*54+C19/5+G19*6000,X19*0.673*54+C19/5+G19*10000)))))</f>
        <v>55549.665703300001</v>
      </c>
      <c r="AA19" s="21">
        <f t="shared" si="9"/>
        <v>93</v>
      </c>
      <c r="AB19" s="10">
        <f t="shared" si="19"/>
        <v>93</v>
      </c>
      <c r="AE19" s="7">
        <f t="shared" si="10"/>
        <v>902.59244999999987</v>
      </c>
      <c r="AG19" s="21">
        <f>IF(OR(C19=0,D19=0,E19=0,G19=0),0,IF(B19="P",IF(Input!N20&lt;100,AE19*0.673*54+C19/5+G19*3000,IF(Input!N20&lt;300,AE19*0.673*54+C19/5+G19*6000,AE19*0.673*54+C19/5+G19*10000)),IF(B19="C",IF(Input!O20&lt;200,AE19*0.673*54+C19/5+G19*3000,IF(Input!O20&lt;400,AE19*0.673*54+C19/5+G19*6000,AE19*0.673*54+C19/5+G19*10000)))))</f>
        <v>58402.014817899995</v>
      </c>
      <c r="AH19" s="21">
        <f t="shared" si="11"/>
        <v>97</v>
      </c>
      <c r="AI19" s="16">
        <f t="shared" si="12"/>
        <v>97</v>
      </c>
      <c r="AL19" s="22">
        <f t="shared" si="13"/>
        <v>196.21574999999999</v>
      </c>
      <c r="AN19" s="21">
        <f>IF(OR(C19=0,D19=0,E19=0,G19=0),0,IF(B19="P",IF(Input!N20&lt;100,AL19*0.673*54+C19/6+G19*3000,IF(Input!N20&lt;300,AL19*0.673*54+C19/6+G19*6000,AL19*0.673*54+C19/6+G19*10000)),IF(B19="C",IF(Input!O20&lt;200,AL19*0.673*54+C19/6+G19*3000,IF(Input!O20&lt;400,AL19*0.673*54+C19/6+G19*6000,AL19*0.673*54+C19/6+G19*10000)))))</f>
        <v>30464.206119833332</v>
      </c>
      <c r="AO19" s="21">
        <f t="shared" si="14"/>
        <v>51</v>
      </c>
      <c r="AP19" s="16">
        <f t="shared" si="15"/>
        <v>51</v>
      </c>
      <c r="AS19" s="21">
        <f>IF(OR(C19=0,G19=0),0,IF(B19="P",IF(Input!N20&lt;100,C19/8+4*200+G19*3000,IF(Input!N20&lt;300,C19/8+10*200+G19*6000,C19/8+20*200+G19*10000)),IF(B19="C",IF(Input!O20&lt;200,C19/8+2*250+G19*3000,IF(Input!O20&lt;400,C19/8+4*250+G19*6000,C19/8+10*250+G19*10000)))))</f>
        <v>22500</v>
      </c>
      <c r="AT19" s="21">
        <f t="shared" si="16"/>
        <v>38</v>
      </c>
      <c r="AU19" s="110">
        <f t="shared" si="17"/>
        <v>38</v>
      </c>
    </row>
    <row r="20" spans="1:47" x14ac:dyDescent="0.25">
      <c r="A20" s="49" t="s">
        <v>49</v>
      </c>
      <c r="B20" s="102" t="str">
        <f>Input!C21</f>
        <v>P</v>
      </c>
      <c r="C20" s="2">
        <f>Input!R21</f>
        <v>75500</v>
      </c>
      <c r="D20" s="2">
        <f>Input!S21</f>
        <v>29069</v>
      </c>
      <c r="E20" s="2">
        <f>Input!T21</f>
        <v>3697</v>
      </c>
      <c r="F20" s="7">
        <f t="shared" si="18"/>
        <v>424.5945361103598</v>
      </c>
      <c r="G20" s="9">
        <f>Input!U21</f>
        <v>2</v>
      </c>
      <c r="H20" s="3">
        <f>IF(OR(C20=0,D20=0,E20=0,G20=0),0,IF(B20="P",IF(Input!N21&lt;100,F20*0.673*54+C20/5+G20*3000,IF(Input!N21&lt;300,F20*0.673*54+C20/5+G20*6000,F20*0.673*54+C20/5+G20*10000)),IF(B20="C",IF(Input!O21&lt;200,F20*0.673*54+C20/5+G20*3000,IF(Input!O21&lt;400,F20*0.673*54+C20/5+G20*6000,F20*0.673*54+C20/5+G20*10000)))))</f>
        <v>42530.614631322693</v>
      </c>
      <c r="I20" s="21">
        <f t="shared" si="1"/>
        <v>71</v>
      </c>
      <c r="J20" s="6">
        <f t="shared" si="0"/>
        <v>71</v>
      </c>
      <c r="K20" s="16">
        <f t="shared" si="2"/>
        <v>71</v>
      </c>
      <c r="M20" s="22">
        <f t="shared" si="3"/>
        <v>42600</v>
      </c>
      <c r="N20" s="22">
        <f t="shared" si="4"/>
        <v>10650</v>
      </c>
      <c r="Q20" s="7">
        <f t="shared" si="5"/>
        <v>530.74317013794973</v>
      </c>
      <c r="S20" s="21">
        <f>IF(OR(C20=0,D20=0,E20=0,G20=0),0,IF(B20="P",IF(Input!N21&lt;100,Q20*0.673*54+C20/5+G20*3000,IF(Input!N21&lt;300,Q20*0.673*54+C20/5+G20*6000,Q20*0.673*54+C20/5+G20*10000)),IF(B20="C",IF(Input!O21&lt;200,Q20*0.673*54+C20/5+G20*3000,IF(Input!O21&lt;400,Q20*0.673*54+C20/5+G20*6000,Q20*0.673*54+C20/4+G20*10000)))))</f>
        <v>46388.26828915337</v>
      </c>
      <c r="T20" s="21">
        <f t="shared" si="6"/>
        <v>77</v>
      </c>
      <c r="U20" s="16">
        <f t="shared" si="7"/>
        <v>77</v>
      </c>
      <c r="X20" s="7">
        <f t="shared" si="8"/>
        <v>445.8242629158778</v>
      </c>
      <c r="Z20" s="21">
        <f>IF(OR(C20=0,D20=0,E20=0,G20=0),0,IF(B20="P",IF(Input!N21&lt;100,X20*0.673*54+C20/5+G20*3000,IF(Input!N21&lt;300,X20*0.673*54+C20/5+G20*6000,X20*0.673*54+C20/5+G20*10000)),IF(B20="C",IF(Input!O21&lt;200,X20*0.673*54+C20/5+G20*3000,IF(Input!O21&lt;400,X20*0.673*54+C20/5+G20*6000,X20*0.673*54+C20/5+G20*10000)))))</f>
        <v>43302.145362888827</v>
      </c>
      <c r="AA20" s="21">
        <f t="shared" si="9"/>
        <v>72</v>
      </c>
      <c r="AB20" s="10">
        <f t="shared" si="19"/>
        <v>72</v>
      </c>
      <c r="AE20" s="7">
        <f t="shared" si="10"/>
        <v>488.28371652691374</v>
      </c>
      <c r="AG20" s="21">
        <f>IF(OR(C20=0,D20=0,E20=0,G20=0),0,IF(B20="P",IF(Input!N21&lt;100,AE20*0.673*54+C20/5+G20*3000,IF(Input!N21&lt;300,AE20*0.673*54+C20/5+G20*6000,AE20*0.673*54+C20/5+G20*10000)),IF(B20="C",IF(Input!O21&lt;200,AE20*0.673*54+C20/5+G20*3000,IF(Input!O21&lt;400,AE20*0.673*54+C20/5+G20*6000,AE20*0.673*54+C20/5+G20*10000)))))</f>
        <v>44845.206826021102</v>
      </c>
      <c r="AH20" s="21">
        <f t="shared" si="11"/>
        <v>75</v>
      </c>
      <c r="AI20" s="16">
        <f t="shared" si="12"/>
        <v>75</v>
      </c>
      <c r="AL20" s="22">
        <f t="shared" si="13"/>
        <v>106.14863402758995</v>
      </c>
      <c r="AN20" s="21">
        <f>IF(OR(C20=0,D20=0,E20=0,G20=0),0,IF(B20="P",IF(Input!N21&lt;100,AL20*0.673*54+C20/6+G20*3000,IF(Input!N21&lt;300,AL20*0.673*54+C20/6+G20*6000,AL20*0.673*54+C20/6+G20*10000)),IF(B20="C",IF(Input!O21&lt;200,AL20*0.673*54+C20/6+G20*3000,IF(Input!O21&lt;400,AL20*0.673*54+C20/6+G20*6000,AL20*0.673*54+C20/6+G20*10000)))))</f>
        <v>28440.986991164009</v>
      </c>
      <c r="AO20" s="21">
        <f t="shared" si="14"/>
        <v>47</v>
      </c>
      <c r="AP20" s="16">
        <f t="shared" si="15"/>
        <v>47</v>
      </c>
      <c r="AS20" s="21">
        <f>IF(OR(C20=0,G20=0),0,IF(B20="P",IF(Input!N21&lt;100,C20/8+4*200+G20*3000,IF(Input!N21&lt;300,C20/8+10*200+G20*6000,C20/8+20*200+G20*10000)),IF(B20="C",IF(Input!O21&lt;200,C20/8+2*250+G20*3000,IF(Input!O21&lt;400,C20/8+4*250+G20*6000,C20/8+10*250+G20*10000)))))</f>
        <v>23437.5</v>
      </c>
      <c r="AT20" s="21">
        <f t="shared" si="16"/>
        <v>39</v>
      </c>
      <c r="AU20" s="110">
        <f t="shared" si="17"/>
        <v>39</v>
      </c>
    </row>
    <row r="21" spans="1:47" x14ac:dyDescent="0.25">
      <c r="A21" s="49" t="s">
        <v>50</v>
      </c>
      <c r="B21" s="102" t="str">
        <f>Input!C22</f>
        <v>P</v>
      </c>
      <c r="C21" s="2">
        <f>Input!R22</f>
        <v>68000</v>
      </c>
      <c r="D21" s="2">
        <f>Input!S22</f>
        <v>19321</v>
      </c>
      <c r="E21" s="2">
        <f>Input!T22</f>
        <v>2940</v>
      </c>
      <c r="F21" s="7">
        <f t="shared" si="18"/>
        <v>354.87551020408165</v>
      </c>
      <c r="G21" s="9">
        <f>Input!U22</f>
        <v>2</v>
      </c>
      <c r="H21" s="3">
        <f>IF(OR(C21=0,D21=0,E21=0,G21=0),0,IF(B21="P",IF(Input!N22&lt;100,F21*0.673*54+C21/5+G21*3000,IF(Input!N22&lt;300,F21*0.673*54+C21/5+G21*6000,F21*0.673*54+C21/5+G21*10000)),IF(B21="C",IF(Input!O22&lt;200,F21*0.673*54+C21/5+G21*3000,IF(Input!O22&lt;400,F21*0.673*54+C21/5+G21*6000,F21*0.673*54+C21/5+G21*10000)))))</f>
        <v>38496.885791836736</v>
      </c>
      <c r="I21" s="21">
        <f t="shared" si="1"/>
        <v>64</v>
      </c>
      <c r="J21" s="6">
        <f t="shared" si="0"/>
        <v>64</v>
      </c>
      <c r="K21" s="16">
        <f t="shared" si="2"/>
        <v>64</v>
      </c>
      <c r="M21" s="22">
        <f t="shared" si="3"/>
        <v>38400</v>
      </c>
      <c r="N21" s="22">
        <f t="shared" si="4"/>
        <v>9600</v>
      </c>
      <c r="Q21" s="7">
        <f t="shared" si="5"/>
        <v>443.59438775510205</v>
      </c>
      <c r="S21" s="21">
        <f>IF(OR(C21=0,D21=0,E21=0,G21=0),0,IF(B21="P",IF(Input!N22&lt;100,Q21*0.673*54+C21/5+G21*3000,IF(Input!N22&lt;300,Q21*0.673*54+C21/5+G21*6000,Q21*0.673*54+C21/5+G21*10000)),IF(B21="C",IF(Input!O22&lt;200,Q21*0.673*54+C21/5+G21*3000,IF(Input!O22&lt;400,Q21*0.673*54+C21/5+G21*6000,Q21*0.673*54+C21/4+G21*10000)))))</f>
        <v>41721.107239795921</v>
      </c>
      <c r="T21" s="21">
        <f t="shared" si="6"/>
        <v>70</v>
      </c>
      <c r="U21" s="16">
        <f t="shared" si="7"/>
        <v>70</v>
      </c>
      <c r="X21" s="7">
        <f t="shared" si="8"/>
        <v>372.61928571428575</v>
      </c>
      <c r="Z21" s="21">
        <f>IF(OR(C21=0,D21=0,E21=0,G21=0),0,IF(B21="P",IF(Input!N22&lt;100,X21*0.673*54+C21/5+G21*3000,IF(Input!N22&lt;300,X21*0.673*54+C21/5+G21*6000,X21*0.673*54+C21/5+G21*10000)),IF(B21="C",IF(Input!O22&lt;200,X21*0.673*54+C21/5+G21*3000,IF(Input!O22&lt;400,X21*0.673*54+C21/5+G21*6000,X21*0.673*54+C21/5+G21*10000)))))</f>
        <v>39141.73008142857</v>
      </c>
      <c r="AA21" s="21">
        <f t="shared" si="9"/>
        <v>65</v>
      </c>
      <c r="AB21" s="10">
        <f t="shared" si="19"/>
        <v>65</v>
      </c>
      <c r="AE21" s="7">
        <f t="shared" si="10"/>
        <v>408.10683673469384</v>
      </c>
      <c r="AG21" s="21">
        <f>IF(OR(C21=0,D21=0,E21=0,G21=0),0,IF(B21="P",IF(Input!N22&lt;100,AE21*0.673*54+C21/5+G21*3000,IF(Input!N22&lt;300,AE21*0.673*54+C21/5+G21*6000,AE21*0.673*54+C21/5+G21*10000)),IF(B21="C",IF(Input!O22&lt;200,AE21*0.673*54+C21/5+G21*3000,IF(Input!O22&lt;400,AE21*0.673*54+C21/5+G21*6000,AE21*0.673*54+C21/5+G21*10000)))))</f>
        <v>40431.418660612246</v>
      </c>
      <c r="AH21" s="21">
        <f t="shared" si="11"/>
        <v>67</v>
      </c>
      <c r="AI21" s="16">
        <f t="shared" si="12"/>
        <v>67</v>
      </c>
      <c r="AL21" s="22">
        <f t="shared" si="13"/>
        <v>88.718877551020412</v>
      </c>
      <c r="AN21" s="21">
        <f>IF(OR(C21=0,D21=0,E21=0,G21=0),0,IF(B21="P",IF(Input!N22&lt;100,AL21*0.673*54+C21/6+G21*3000,IF(Input!N22&lt;300,AL21*0.673*54+C21/6+G21*6000,AL21*0.673*54+C21/6+G21*10000)),IF(B21="C",IF(Input!O22&lt;200,AL21*0.673*54+C21/6+G21*3000,IF(Input!O22&lt;400,AL21*0.673*54+C21/6+G21*6000,AL21*0.673*54+C21/6+G21*10000)))))</f>
        <v>26557.554781292518</v>
      </c>
      <c r="AO21" s="21">
        <f t="shared" si="14"/>
        <v>44</v>
      </c>
      <c r="AP21" s="16">
        <f t="shared" si="15"/>
        <v>44</v>
      </c>
      <c r="AS21" s="21">
        <f>IF(OR(C21=0,G21=0),0,IF(B21="P",IF(Input!N22&lt;100,C21/8+4*200+G21*3000,IF(Input!N22&lt;300,C21/8+10*200+G21*6000,C21/8+20*200+G21*10000)),IF(B21="C",IF(Input!O22&lt;200,C21/8+2*250+G21*3000,IF(Input!O22&lt;400,C21/8+4*250+G21*6000,C21/8+10*250+G21*10000)))))</f>
        <v>22500</v>
      </c>
      <c r="AT21" s="21">
        <f t="shared" si="16"/>
        <v>38</v>
      </c>
      <c r="AU21" s="110">
        <f t="shared" si="17"/>
        <v>38</v>
      </c>
    </row>
    <row r="22" spans="1:47" x14ac:dyDescent="0.25">
      <c r="A22" s="49" t="s">
        <v>51</v>
      </c>
      <c r="B22" s="102" t="str">
        <f>Input!C23</f>
        <v>P</v>
      </c>
      <c r="C22" s="2">
        <f>Input!R23</f>
        <v>77000</v>
      </c>
      <c r="D22" s="2">
        <f>Input!S23</f>
        <v>29069</v>
      </c>
      <c r="E22" s="2">
        <f>Input!T23</f>
        <v>3065</v>
      </c>
      <c r="F22" s="7">
        <f t="shared" si="18"/>
        <v>512.14551386623168</v>
      </c>
      <c r="G22" s="9">
        <f>Input!U23</f>
        <v>2</v>
      </c>
      <c r="H22" s="3">
        <f>IF(OR(C22=0,D22=0,E22=0,G22=0),0,IF(B22="P",IF(Input!N23&lt;100,F22*0.673*54+C22/5+G22*3000,IF(Input!N23&lt;300,F22*0.673*54+C22/5+G22*6000,F22*0.673*54+C22/5+G22*10000)),IF(B22="C",IF(Input!O23&lt;200,F22*0.673*54+C22/5+G22*3000,IF(Input!O23&lt;400,F22*0.673*54+C22/5+G22*6000,F22*0.673*54+C22/5+G22*10000)))))</f>
        <v>46012.392264926595</v>
      </c>
      <c r="I22" s="21">
        <f t="shared" si="1"/>
        <v>77</v>
      </c>
      <c r="J22" s="6">
        <f t="shared" si="0"/>
        <v>77</v>
      </c>
      <c r="K22" s="16">
        <f t="shared" si="2"/>
        <v>77</v>
      </c>
      <c r="M22" s="22">
        <f t="shared" si="3"/>
        <v>46200</v>
      </c>
      <c r="N22" s="22">
        <f t="shared" si="4"/>
        <v>11550</v>
      </c>
      <c r="Q22" s="7">
        <f t="shared" si="5"/>
        <v>640.18189233278963</v>
      </c>
      <c r="S22" s="21">
        <f>IF(OR(C22=0,D22=0,E22=0,G22=0),0,IF(B22="P",IF(Input!N23&lt;100,Q22*0.673*54+C22/5+G22*3000,IF(Input!N23&lt;300,Q22*0.673*54+C22/5+G22*6000,Q22*0.673*54+C22/5+G22*10000)),IF(B22="C",IF(Input!O23&lt;200,Q22*0.673*54+C22/5+G22*3000,IF(Input!O23&lt;400,Q22*0.673*54+C22/5+G22*6000,Q22*0.673*54+C22/4+G22*10000)))))</f>
        <v>50665.490331158246</v>
      </c>
      <c r="T22" s="21">
        <f t="shared" si="6"/>
        <v>84</v>
      </c>
      <c r="U22" s="16">
        <f t="shared" si="7"/>
        <v>84</v>
      </c>
      <c r="X22" s="7">
        <f t="shared" si="8"/>
        <v>537.75278955954332</v>
      </c>
      <c r="Z22" s="21">
        <f>IF(OR(C22=0,D22=0,E22=0,G22=0),0,IF(B22="P",IF(Input!N23&lt;100,X22*0.673*54+C22/5+G22*3000,IF(Input!N23&lt;300,X22*0.673*54+C22/5+G22*6000,X22*0.673*54+C22/5+G22*10000)),IF(B22="C",IF(Input!O23&lt;200,X22*0.673*54+C22/5+G22*3000,IF(Input!O23&lt;400,X22*0.673*54+C22/5+G22*6000,X22*0.673*54+C22/5+G22*10000)))))</f>
        <v>46943.011878172925</v>
      </c>
      <c r="AA22" s="21">
        <f t="shared" si="9"/>
        <v>78</v>
      </c>
      <c r="AB22" s="10">
        <f t="shared" si="19"/>
        <v>78</v>
      </c>
      <c r="AE22" s="7">
        <f t="shared" si="10"/>
        <v>588.96734094616636</v>
      </c>
      <c r="AG22" s="21">
        <f>IF(OR(C22=0,D22=0,E22=0,G22=0),0,IF(B22="P",IF(Input!N23&lt;100,AE22*0.673*54+C22/5+G22*3000,IF(Input!N23&lt;300,AE22*0.673*54+C22/5+G22*6000,AE22*0.673*54+C22/5+G22*10000)),IF(B22="C",IF(Input!O23&lt;200,AE22*0.673*54+C22/5+G22*3000,IF(Input!O23&lt;400,AE22*0.673*54+C22/5+G22*6000,AE22*0.673*54+C22/5+G22*10000)))))</f>
        <v>48804.251104665578</v>
      </c>
      <c r="AH22" s="21">
        <f t="shared" si="11"/>
        <v>81</v>
      </c>
      <c r="AI22" s="16">
        <f t="shared" si="12"/>
        <v>81</v>
      </c>
      <c r="AL22" s="22">
        <f t="shared" si="13"/>
        <v>128.03637846655792</v>
      </c>
      <c r="AN22" s="21">
        <f>IF(OR(C22=0,D22=0,E22=0,G22=0),0,IF(B22="P",IF(Input!N23&lt;100,AL22*0.673*54+C22/6+G22*3000,IF(Input!N23&lt;300,AL22*0.673*54+C22/6+G22*6000,AL22*0.673*54+C22/6+G22*10000)),IF(B22="C",IF(Input!O23&lt;200,AL22*0.673*54+C22/6+G22*3000,IF(Input!O23&lt;400,AL22*0.673*54+C22/6+G22*6000,AL22*0.673*54+C22/6+G22*10000)))))</f>
        <v>29486.431399564983</v>
      </c>
      <c r="AO22" s="21">
        <f t="shared" si="14"/>
        <v>49</v>
      </c>
      <c r="AP22" s="16">
        <f t="shared" si="15"/>
        <v>49</v>
      </c>
      <c r="AS22" s="21">
        <f>IF(OR(C22=0,G22=0),0,IF(B22="P",IF(Input!N23&lt;100,C22/8+4*200+G22*3000,IF(Input!N23&lt;300,C22/8+10*200+G22*6000,C22/8+20*200+G22*10000)),IF(B22="C",IF(Input!O23&lt;200,C22/8+2*250+G22*3000,IF(Input!O23&lt;400,C22/8+4*250+G22*6000,C22/8+10*250+G22*10000)))))</f>
        <v>23625</v>
      </c>
      <c r="AT22" s="21">
        <f t="shared" si="16"/>
        <v>39</v>
      </c>
      <c r="AU22" s="110">
        <f t="shared" si="17"/>
        <v>39</v>
      </c>
    </row>
    <row r="23" spans="1:47" x14ac:dyDescent="0.25">
      <c r="A23" s="49" t="s">
        <v>52</v>
      </c>
      <c r="B23" s="102" t="str">
        <f>Input!C24</f>
        <v>P</v>
      </c>
      <c r="C23" s="2">
        <f>Input!R24</f>
        <v>85000</v>
      </c>
      <c r="D23" s="2">
        <f>Input!S24</f>
        <v>18806</v>
      </c>
      <c r="E23" s="2">
        <f>Input!T24</f>
        <v>2350</v>
      </c>
      <c r="F23" s="7">
        <f t="shared" ref="F23" si="20">D23/E23*54</f>
        <v>432.13787234042553</v>
      </c>
      <c r="G23" s="9">
        <f>Input!U24</f>
        <v>2</v>
      </c>
      <c r="H23" s="3">
        <f>IF(OR(C23=0,D23=0,E23=0,G23=0),0,IF(B23="P",IF(Input!N24&lt;100,F23*0.673*54+C23/5+G23*3000,IF(Input!N24&lt;300,F23*0.673*54+C23/5+G23*6000,F23*0.673*54+C23/5+G23*10000)),IF(B23="C",IF(Input!O24&lt;200,F23*0.673*54+C23/5+G23*3000,IF(Input!O24&lt;400,F23*0.673*54+C23/5+G23*6000,F23*0.673*54+C23/5+G23*10000)))))</f>
        <v>44704.754556595748</v>
      </c>
      <c r="I23" s="21">
        <f t="shared" ref="I23" si="21">ROUND(H23/600,0)</f>
        <v>75</v>
      </c>
      <c r="J23" s="6">
        <f t="shared" ref="J23" si="22">IF(I23&gt;1023,I23-(256*4),IF(I23&gt;767,I23-(256*3),IF(I23&gt;511,I23-(256*2),IF(I23&gt;255,I23-(256),I23))))</f>
        <v>75</v>
      </c>
      <c r="K23" s="16">
        <f t="shared" ref="K23" si="23">I23</f>
        <v>75</v>
      </c>
      <c r="M23" s="22">
        <f t="shared" ref="M23" si="24">I23*600</f>
        <v>45000</v>
      </c>
      <c r="N23" s="22">
        <f t="shared" ref="N23" si="25">M23/4</f>
        <v>11250</v>
      </c>
      <c r="Q23" s="7">
        <f t="shared" ref="Q23" si="26">F23*1.25</f>
        <v>540.17234042553196</v>
      </c>
      <c r="S23" s="21">
        <f>IF(OR(C23=0,D23=0,E23=0,G23=0),0,IF(B23="P",IF(Input!N24&lt;100,Q23*0.673*54+C23/5+G23*3000,IF(Input!N24&lt;300,Q23*0.673*54+C23/5+G23*6000,Q23*0.673*54+C23/5+G23*10000)),IF(B23="C",IF(Input!O24&lt;200,Q23*0.673*54+C23/5+G23*3000,IF(Input!O24&lt;400,Q23*0.673*54+C23/5+G23*6000,Q23*0.673*54+C23/4+G23*10000)))))</f>
        <v>48630.94319574468</v>
      </c>
      <c r="T23" s="21">
        <f t="shared" ref="T23" si="27">ROUND(S23/600,0)</f>
        <v>81</v>
      </c>
      <c r="U23" s="16">
        <f t="shared" ref="U23" si="28">T23</f>
        <v>81</v>
      </c>
      <c r="X23" s="7">
        <f t="shared" ref="X23" si="29">F23*1.05</f>
        <v>453.74476595744682</v>
      </c>
      <c r="Z23" s="21">
        <f>IF(OR(C23=0,D23=0,E23=0,G23=0),0,IF(B23="P",IF(Input!N24&lt;100,X23*0.673*54+C23/5+G23*3000,IF(Input!N24&lt;300,X23*0.673*54+C23/5+G23*6000,X23*0.673*54+C23/5+G23*10000)),IF(B23="C",IF(Input!O24&lt;200,X23*0.673*54+C23/5+G23*3000,IF(Input!O24&lt;400,X23*0.673*54+C23/5+G23*6000,X23*0.673*54+C23/5+G23*10000)))))</f>
        <v>45489.992284425534</v>
      </c>
      <c r="AA23" s="21">
        <f t="shared" ref="AA23" si="30">ROUND(Z23/600,0)</f>
        <v>76</v>
      </c>
      <c r="AB23" s="10">
        <f t="shared" ref="AB23" si="31">AA23</f>
        <v>76</v>
      </c>
      <c r="AE23" s="7">
        <f t="shared" ref="AE23" si="32">F23*1.15</f>
        <v>496.95855319148933</v>
      </c>
      <c r="AG23" s="21">
        <f>IF(OR(C23=0,D23=0,E23=0,G23=0),0,IF(B23="P",IF(Input!N24&lt;100,AE23*0.673*54+C23/5+G23*3000,IF(Input!N24&lt;300,AE23*0.673*54+C23/5+G23*6000,AE23*0.673*54+C23/5+G23*10000)),IF(B23="C",IF(Input!O24&lt;200,AE23*0.673*54+C23/5+G23*3000,IF(Input!O24&lt;400,AE23*0.673*54+C23/5+G23*6000,AE23*0.673*54+C23/5+G23*10000)))))</f>
        <v>47060.467740085107</v>
      </c>
      <c r="AH23" s="21">
        <f t="shared" ref="AH23" si="33">ROUND(AG23/600,0)</f>
        <v>78</v>
      </c>
      <c r="AI23" s="16">
        <f t="shared" ref="AI23" si="34">AH23</f>
        <v>78</v>
      </c>
      <c r="AL23" s="22">
        <f t="shared" ref="AL23" si="35">F23*0.25</f>
        <v>108.03446808510638</v>
      </c>
      <c r="AN23" s="21">
        <f>IF(OR(C23=0,D23=0,E23=0,G23=0),0,IF(B23="P",IF(Input!N24&lt;100,AL23*0.673*54+C23/6+G23*3000,IF(Input!N24&lt;300,AL23*0.673*54+C23/6+G23*6000,AL23*0.673*54+C23/6+G23*10000)),IF(B23="C",IF(Input!O24&lt;200,AL23*0.673*54+C23/6+G23*3000,IF(Input!O24&lt;400,AL23*0.673*54+C23/6+G23*6000,AL23*0.673*54+C23/6+G23*10000)))))</f>
        <v>30092.855305815603</v>
      </c>
      <c r="AO23" s="21">
        <f t="shared" ref="AO23" si="36">ROUND(AN23/600,0)</f>
        <v>50</v>
      </c>
      <c r="AP23" s="16">
        <f t="shared" ref="AP23" si="37">AO23</f>
        <v>50</v>
      </c>
      <c r="AS23" s="21">
        <f>IF(OR(C23=0,G23=0),0,IF(B23="P",IF(Input!N24&lt;100,C23/8+4*200+G23*3000,IF(Input!N24&lt;300,C23/8+10*200+G23*6000,C23/8+20*200+G23*10000)),IF(B23="C",IF(Input!O24&lt;200,C23/8+2*250+G23*3000,IF(Input!O24&lt;400,C23/8+4*250+G23*6000,C23/8+10*250+G23*10000)))))</f>
        <v>24625</v>
      </c>
      <c r="AT23" s="21">
        <f t="shared" ref="AT23" si="38">ROUND(AS23/600,0)</f>
        <v>41</v>
      </c>
      <c r="AU23" s="110">
        <f t="shared" ref="AU23" si="39">AT23</f>
        <v>41</v>
      </c>
    </row>
    <row r="24" spans="1:47" x14ac:dyDescent="0.25">
      <c r="A24" s="49" t="s">
        <v>53</v>
      </c>
      <c r="B24" s="102" t="str">
        <f>Input!C25</f>
        <v>P</v>
      </c>
      <c r="C24" s="2">
        <f>Input!R25</f>
        <v>93000</v>
      </c>
      <c r="D24" s="2">
        <f>Input!S25</f>
        <v>28902</v>
      </c>
      <c r="E24" s="2">
        <f>Input!T25</f>
        <v>2650</v>
      </c>
      <c r="F24" s="7">
        <f t="shared" si="18"/>
        <v>588.94641509433961</v>
      </c>
      <c r="G24" s="9">
        <f>Input!U25</f>
        <v>2</v>
      </c>
      <c r="H24" s="3">
        <f>IF(OR(C24=0,D24=0,E24=0,G24=0),0,IF(B24="P",IF(Input!N25&lt;100,F24*0.673*54+C24/5+G24*3000,IF(Input!N25&lt;300,F24*0.673*54+C24/5+G24*6000,F24*0.673*54+C24/5+G24*10000)),IF(B24="C",IF(Input!O25&lt;200,F24*0.673*54+C24/5+G24*3000,IF(Input!O25&lt;400,F24*0.673*54+C24/5+G24*6000,F24*0.673*54+C24/5+G24*10000)))))</f>
        <v>52003.49061735849</v>
      </c>
      <c r="I24" s="21">
        <f t="shared" si="1"/>
        <v>87</v>
      </c>
      <c r="J24" s="6">
        <f t="shared" si="0"/>
        <v>87</v>
      </c>
      <c r="K24" s="16">
        <f t="shared" si="2"/>
        <v>87</v>
      </c>
      <c r="M24" s="22">
        <f t="shared" si="3"/>
        <v>52200</v>
      </c>
      <c r="N24" s="22">
        <f t="shared" si="4"/>
        <v>13050</v>
      </c>
      <c r="Q24" s="7">
        <f t="shared" si="5"/>
        <v>736.18301886792449</v>
      </c>
      <c r="S24" s="21">
        <f>IF(OR(C24=0,D24=0,E24=0,G24=0),0,IF(B24="P",IF(Input!N25&lt;100,Q24*0.673*54+C24/5+G24*3000,IF(Input!N25&lt;300,Q24*0.673*54+C24/5+G24*6000,Q24*0.673*54+C24/5+G24*10000)),IF(B24="C",IF(Input!O25&lt;200,Q24*0.673*54+C24/5+G24*3000,IF(Input!O25&lt;400,Q24*0.673*54+C24/5+G24*6000,Q24*0.673*54+C24/4+G24*10000)))))</f>
        <v>57354.363271698116</v>
      </c>
      <c r="T24" s="21">
        <f t="shared" si="6"/>
        <v>96</v>
      </c>
      <c r="U24" s="16">
        <f t="shared" si="7"/>
        <v>96</v>
      </c>
      <c r="X24" s="7">
        <f t="shared" si="8"/>
        <v>618.39373584905661</v>
      </c>
      <c r="Z24" s="21">
        <f>IF(OR(C24=0,D24=0,E24=0,G24=0),0,IF(B24="P",IF(Input!N25&lt;100,X24*0.673*54+C24/5+G24*3000,IF(Input!N25&lt;300,X24*0.673*54+C24/5+G24*6000,X24*0.673*54+C24/5+G24*10000)),IF(B24="C",IF(Input!O25&lt;200,X24*0.673*54+C24/5+G24*3000,IF(Input!O25&lt;400,X24*0.673*54+C24/5+G24*6000,X24*0.673*54+C24/5+G24*10000)))))</f>
        <v>53073.665148226413</v>
      </c>
      <c r="AA24" s="21">
        <f t="shared" si="9"/>
        <v>88</v>
      </c>
      <c r="AB24" s="10">
        <f t="shared" si="19"/>
        <v>88</v>
      </c>
      <c r="AE24" s="7">
        <f t="shared" si="10"/>
        <v>677.28837735849049</v>
      </c>
      <c r="AG24" s="21">
        <f>IF(OR(C24=0,D24=0,E24=0,G24=0),0,IF(B24="P",IF(Input!N25&lt;100,AE24*0.673*54+C24/5+G24*3000,IF(Input!N25&lt;300,AE24*0.673*54+C24/5+G24*6000,AE24*0.673*54+C24/5+G24*10000)),IF(B24="C",IF(Input!O25&lt;200,AE24*0.673*54+C24/5+G24*3000,IF(Input!O25&lt;400,AE24*0.673*54+C24/5+G24*6000,AE24*0.673*54+C24/5+G24*10000)))))</f>
        <v>55214.014209962261</v>
      </c>
      <c r="AH24" s="21">
        <f t="shared" si="11"/>
        <v>92</v>
      </c>
      <c r="AI24" s="16">
        <f t="shared" si="12"/>
        <v>92</v>
      </c>
      <c r="AL24" s="22">
        <f t="shared" si="13"/>
        <v>147.2366037735849</v>
      </c>
      <c r="AN24" s="21">
        <f>IF(OR(C24=0,D24=0,E24=0,G24=0),0,IF(B24="P",IF(Input!N25&lt;100,AL24*0.673*54+C24/6+G24*3000,IF(Input!N25&lt;300,AL24*0.673*54+C24/6+G24*6000,AL24*0.673*54+C24/6+G24*10000)),IF(B24="C",IF(Input!O25&lt;200,AL24*0.673*54+C24/6+G24*3000,IF(Input!O25&lt;400,AL24*0.673*54+C24/6+G24*6000,AL24*0.673*54+C24/6+G24*10000)))))</f>
        <v>32850.872654339619</v>
      </c>
      <c r="AO24" s="21">
        <f t="shared" si="14"/>
        <v>55</v>
      </c>
      <c r="AP24" s="16">
        <f t="shared" si="15"/>
        <v>55</v>
      </c>
      <c r="AS24" s="21">
        <f>IF(OR(C24=0,G24=0),0,IF(B24="P",IF(Input!N25&lt;100,C24/8+4*200+G24*3000,IF(Input!N25&lt;300,C24/8+10*200+G24*6000,C24/8+20*200+G24*10000)),IF(B24="C",IF(Input!O25&lt;200,C24/8+2*250+G24*3000,IF(Input!O25&lt;400,C24/8+4*250+G24*6000,C24/8+10*250+G24*10000)))))</f>
        <v>25625</v>
      </c>
      <c r="AT24" s="21">
        <f t="shared" si="16"/>
        <v>43</v>
      </c>
      <c r="AU24" s="110">
        <f t="shared" si="17"/>
        <v>43</v>
      </c>
    </row>
    <row r="25" spans="1:47" x14ac:dyDescent="0.25">
      <c r="A25" s="64" t="s">
        <v>518</v>
      </c>
      <c r="B25" s="102" t="str">
        <f>Input!C26</f>
        <v>P</v>
      </c>
      <c r="C25" s="2">
        <f>Input!R26</f>
        <v>75500</v>
      </c>
      <c r="D25" s="2">
        <f>Input!S26</f>
        <v>26730</v>
      </c>
      <c r="E25" s="2">
        <f>Input!T26</f>
        <v>3750</v>
      </c>
      <c r="F25" s="7">
        <f t="shared" ref="F25:F27" si="40">D25/E25*54</f>
        <v>384.91200000000003</v>
      </c>
      <c r="G25" s="9">
        <f>Input!U26</f>
        <v>2</v>
      </c>
      <c r="H25" s="3">
        <f>IF(OR(C25=0,D25=0,E25=0,G25=0),0,IF(B25="P",IF(Input!N26&lt;100,F25*0.673*54+C25/5+G25*3000,IF(Input!N26&lt;300,F25*0.673*54+C25/5+G25*6000,F25*0.673*54+C25/5+G25*10000)),IF(B25="C",IF(Input!O26&lt;200,F25*0.673*54+C25/5+G25*3000,IF(Input!O26&lt;400,F25*0.673*54+C25/5+G25*6000,F25*0.673*54+C25/5+G25*10000)))))</f>
        <v>41088.471904000005</v>
      </c>
      <c r="I25" s="21">
        <f t="shared" ref="I25:I27" si="41">ROUND(H25/600,0)</f>
        <v>68</v>
      </c>
      <c r="J25" s="6">
        <f t="shared" ref="J25:J27" si="42">IF(I25&gt;1023,I25-(256*4),IF(I25&gt;767,I25-(256*3),IF(I25&gt;511,I25-(256*2),IF(I25&gt;255,I25-(256),I25))))</f>
        <v>68</v>
      </c>
      <c r="K25" s="16">
        <f t="shared" ref="K25:K27" si="43">I25</f>
        <v>68</v>
      </c>
      <c r="M25" s="22">
        <f t="shared" ref="M25:M27" si="44">I25*600</f>
        <v>40800</v>
      </c>
      <c r="N25" s="22">
        <f t="shared" ref="N25:N27" si="45">M25/4</f>
        <v>10200</v>
      </c>
      <c r="Q25" s="7">
        <f t="shared" ref="Q25:Q27" si="46">F25*1.25</f>
        <v>481.14000000000004</v>
      </c>
      <c r="S25" s="21">
        <f>IF(OR(C25=0,D25=0,E25=0,G25=0),0,IF(B25="P",IF(Input!N26&lt;100,Q25*0.673*54+C25/5+G25*3000,IF(Input!N26&lt;300,Q25*0.673*54+C25/5+G25*6000,Q25*0.673*54+C25/5+G25*10000)),IF(B25="C",IF(Input!O26&lt;200,Q25*0.673*54+C25/5+G25*3000,IF(Input!O26&lt;400,Q25*0.673*54+C25/5+G25*6000,Q25*0.673*54+C25/4+G25*10000)))))</f>
        <v>44585.58988</v>
      </c>
      <c r="T25" s="21">
        <f t="shared" ref="T25:T27" si="47">ROUND(S25/600,0)</f>
        <v>74</v>
      </c>
      <c r="U25" s="16">
        <f t="shared" ref="U25:U27" si="48">T25</f>
        <v>74</v>
      </c>
      <c r="X25" s="7">
        <f t="shared" ref="X25:X27" si="49">F25*1.05</f>
        <v>404.15760000000006</v>
      </c>
      <c r="Z25" s="21">
        <f>IF(OR(C25=0,D25=0,E25=0,G25=0),0,IF(B25="P",IF(Input!N26&lt;100,X25*0.673*54+C25/5+G25*3000,IF(Input!N26&lt;300,X25*0.673*54+C25/5+G25*6000,X25*0.673*54+C25/5+G25*10000)),IF(B25="C",IF(Input!O26&lt;200,X25*0.673*54+C25/5+G25*3000,IF(Input!O26&lt;400,X25*0.673*54+C25/5+G25*6000,X25*0.673*54+C25/5+G25*10000)))))</f>
        <v>41787.895499200007</v>
      </c>
      <c r="AA25" s="21">
        <f t="shared" ref="AA25:AA27" si="50">ROUND(Z25/600,0)</f>
        <v>70</v>
      </c>
      <c r="AB25" s="10">
        <f t="shared" ref="AB25:AB27" si="51">AA25</f>
        <v>70</v>
      </c>
      <c r="AE25" s="7">
        <f t="shared" ref="AE25:AE27" si="52">F25*1.15</f>
        <v>442.64879999999999</v>
      </c>
      <c r="AG25" s="21">
        <f>IF(OR(C25=0,D25=0,E25=0,G25=0),0,IF(B25="P",IF(Input!N26&lt;100,AE25*0.673*54+C25/5+G25*3000,IF(Input!N26&lt;300,AE25*0.673*54+C25/5+G25*6000,AE25*0.673*54+C25/5+G25*10000)),IF(B25="C",IF(Input!O26&lt;200,AE25*0.673*54+C25/5+G25*3000,IF(Input!O26&lt;400,AE25*0.673*54+C25/5+G25*6000,AE25*0.673*54+C25/5+G25*10000)))))</f>
        <v>43186.742689599996</v>
      </c>
      <c r="AH25" s="21">
        <f t="shared" ref="AH25:AH27" si="53">ROUND(AG25/600,0)</f>
        <v>72</v>
      </c>
      <c r="AI25" s="16">
        <f t="shared" ref="AI25:AI27" si="54">AH25</f>
        <v>72</v>
      </c>
      <c r="AL25" s="22">
        <f t="shared" ref="AL25:AL27" si="55">F25*0.25</f>
        <v>96.228000000000009</v>
      </c>
      <c r="AN25" s="21">
        <f>IF(OR(C25=0,D25=0,E25=0,G25=0),0,IF(B25="P",IF(Input!N26&lt;100,AL25*0.673*54+C25/6+G25*3000,IF(Input!N26&lt;300,AL25*0.673*54+C25/6+G25*6000,AL25*0.673*54+C25/6+G25*10000)),IF(B25="C",IF(Input!O26&lt;200,AL25*0.673*54+C25/6+G25*3000,IF(Input!O26&lt;400,AL25*0.673*54+C25/6+G25*6000,AL25*0.673*54+C25/6+G25*10000)))))</f>
        <v>28080.451309333333</v>
      </c>
      <c r="AO25" s="21">
        <f t="shared" ref="AO25:AO27" si="56">ROUND(AN25/600,0)</f>
        <v>47</v>
      </c>
      <c r="AP25" s="16">
        <f t="shared" ref="AP25:AP27" si="57">AO25</f>
        <v>47</v>
      </c>
      <c r="AS25" s="21">
        <f>IF(OR(C25=0,G25=0),0,IF(B25="P",IF(Input!N26&lt;100,C25/8+4*200+G25*3000,IF(Input!N26&lt;300,C25/8+10*200+G25*6000,C25/8+20*200+G25*10000)),IF(B25="C",IF(Input!O26&lt;200,C25/8+2*250+G25*3000,IF(Input!O26&lt;400,C25/8+4*250+G25*6000,C25/8+10*250+G25*10000)))))</f>
        <v>23437.5</v>
      </c>
      <c r="AT25" s="21">
        <f t="shared" ref="AT25:AT27" si="58">ROUND(AS25/600,0)</f>
        <v>39</v>
      </c>
      <c r="AU25" s="110">
        <f t="shared" ref="AU25:AU27" si="59">AT25</f>
        <v>39</v>
      </c>
    </row>
    <row r="26" spans="1:47" x14ac:dyDescent="0.25">
      <c r="A26" s="64" t="s">
        <v>519</v>
      </c>
      <c r="B26" s="102" t="str">
        <f>Input!C27</f>
        <v>P</v>
      </c>
      <c r="C26" s="2">
        <f>Input!R27</f>
        <v>79000</v>
      </c>
      <c r="D26" s="2">
        <f>Input!S27</f>
        <v>26730</v>
      </c>
      <c r="E26" s="2">
        <f>Input!T27</f>
        <v>3500</v>
      </c>
      <c r="F26" s="7">
        <f t="shared" si="40"/>
        <v>412.40571428571428</v>
      </c>
      <c r="G26" s="9">
        <f>Input!U27</f>
        <v>2</v>
      </c>
      <c r="H26" s="3">
        <f>IF(OR(C26=0,D26=0,E26=0,G26=0),0,IF(B26="P",IF(Input!N27&lt;100,F26*0.673*54+C26/5+G26*3000,IF(Input!N27&lt;300,F26*0.673*54+C26/5+G26*6000,F26*0.673*54+C26/5+G26*10000)),IF(B26="C",IF(Input!O27&lt;200,F26*0.673*54+C26/5+G26*3000,IF(Input!O27&lt;400,F26*0.673*54+C26/5+G26*6000,F26*0.673*54+C26/5+G26*10000)))))</f>
        <v>42787.648468571431</v>
      </c>
      <c r="I26" s="21">
        <f t="shared" si="41"/>
        <v>71</v>
      </c>
      <c r="J26" s="6">
        <f t="shared" si="42"/>
        <v>71</v>
      </c>
      <c r="K26" s="16">
        <f t="shared" si="43"/>
        <v>71</v>
      </c>
      <c r="M26" s="22">
        <f t="shared" si="44"/>
        <v>42600</v>
      </c>
      <c r="N26" s="22">
        <f t="shared" si="45"/>
        <v>10650</v>
      </c>
      <c r="Q26" s="7">
        <f t="shared" si="46"/>
        <v>515.50714285714287</v>
      </c>
      <c r="S26" s="21">
        <f>IF(OR(C26=0,D26=0,E26=0,G26=0),0,IF(B26="P",IF(Input!N27&lt;100,Q26*0.673*54+C26/5+G26*3000,IF(Input!N27&lt;300,Q26*0.673*54+C26/5+G26*6000,Q26*0.673*54+C26/5+G26*10000)),IF(B26="C",IF(Input!O27&lt;200,Q26*0.673*54+C26/5+G26*3000,IF(Input!O27&lt;400,Q26*0.673*54+C26/5+G26*6000,Q26*0.673*54+C26/4+G26*10000)))))</f>
        <v>46534.560585714287</v>
      </c>
      <c r="T26" s="21">
        <f t="shared" si="47"/>
        <v>78</v>
      </c>
      <c r="U26" s="16">
        <f t="shared" si="48"/>
        <v>78</v>
      </c>
      <c r="X26" s="7">
        <f t="shared" si="49"/>
        <v>433.02600000000001</v>
      </c>
      <c r="Z26" s="21">
        <f>IF(OR(C26=0,D26=0,E26=0,G26=0),0,IF(B26="P",IF(Input!N27&lt;100,X26*0.673*54+C26/5+G26*3000,IF(Input!N27&lt;300,X26*0.673*54+C26/5+G26*6000,X26*0.673*54+C26/5+G26*10000)),IF(B26="C",IF(Input!O27&lt;200,X26*0.673*54+C26/5+G26*3000,IF(Input!O27&lt;400,X26*0.673*54+C26/5+G26*6000,X26*0.673*54+C26/5+G26*10000)))))</f>
        <v>43537.030892000002</v>
      </c>
      <c r="AA26" s="21">
        <f t="shared" si="50"/>
        <v>73</v>
      </c>
      <c r="AB26" s="10">
        <f t="shared" si="51"/>
        <v>73</v>
      </c>
      <c r="AE26" s="7">
        <f t="shared" si="52"/>
        <v>474.26657142857141</v>
      </c>
      <c r="AG26" s="21">
        <f>IF(OR(C26=0,D26=0,E26=0,G26=0),0,IF(B26="P",IF(Input!N27&lt;100,AE26*0.673*54+C26/5+G26*3000,IF(Input!N27&lt;300,AE26*0.673*54+C26/5+G26*6000,AE26*0.673*54+C26/5+G26*10000)),IF(B26="C",IF(Input!O27&lt;200,AE26*0.673*54+C26/5+G26*3000,IF(Input!O27&lt;400,AE26*0.673*54+C26/5+G26*6000,AE26*0.673*54+C26/5+G26*10000)))))</f>
        <v>45035.795738857145</v>
      </c>
      <c r="AH26" s="21">
        <f t="shared" si="53"/>
        <v>75</v>
      </c>
      <c r="AI26" s="16">
        <f t="shared" si="54"/>
        <v>75</v>
      </c>
      <c r="AL26" s="22">
        <f t="shared" si="55"/>
        <v>103.10142857142857</v>
      </c>
      <c r="AN26" s="21">
        <f>IF(OR(C26=0,D26=0,E26=0,G26=0),0,IF(B26="P",IF(Input!N27&lt;100,AL26*0.673*54+C26/6+G26*3000,IF(Input!N27&lt;300,AL26*0.673*54+C26/6+G26*6000,AL26*0.673*54+C26/6+G26*10000)),IF(B26="C",IF(Input!O27&lt;200,AL26*0.673*54+C26/6+G26*3000,IF(Input!O27&lt;400,AL26*0.673*54+C26/6+G26*6000,AL26*0.673*54+C26/6+G26*10000)))))</f>
        <v>28913.578783809524</v>
      </c>
      <c r="AO26" s="21">
        <f t="shared" si="56"/>
        <v>48</v>
      </c>
      <c r="AP26" s="16">
        <f t="shared" si="57"/>
        <v>48</v>
      </c>
      <c r="AS26" s="21">
        <f>IF(OR(C26=0,G26=0),0,IF(B26="P",IF(Input!N27&lt;100,C26/8+4*200+G26*3000,IF(Input!N27&lt;300,C26/8+10*200+G26*6000,C26/8+20*200+G26*10000)),IF(B26="C",IF(Input!O27&lt;200,C26/8+2*250+G26*3000,IF(Input!O27&lt;400,C26/8+4*250+G26*6000,C26/8+10*250+G26*10000)))))</f>
        <v>23875</v>
      </c>
      <c r="AT26" s="21">
        <f t="shared" si="58"/>
        <v>40</v>
      </c>
      <c r="AU26" s="110">
        <f t="shared" si="59"/>
        <v>40</v>
      </c>
    </row>
    <row r="27" spans="1:47" x14ac:dyDescent="0.25">
      <c r="A27" s="64" t="s">
        <v>520</v>
      </c>
      <c r="B27" s="102" t="str">
        <f>Input!C28</f>
        <v>P</v>
      </c>
      <c r="C27" s="2">
        <f>Input!R28</f>
        <v>97000</v>
      </c>
      <c r="D27" s="2">
        <f>Input!S28</f>
        <v>32940</v>
      </c>
      <c r="E27" s="2">
        <f>Input!T28</f>
        <v>4000</v>
      </c>
      <c r="F27" s="7">
        <f t="shared" si="40"/>
        <v>444.68999999999994</v>
      </c>
      <c r="G27" s="9">
        <f>Input!U28</f>
        <v>2</v>
      </c>
      <c r="H27" s="3">
        <f>IF(OR(C27=0,D27=0,E27=0,G27=0),0,IF(B27="P",IF(Input!N28&lt;100,F27*0.673*54+C27/5+G27*3000,IF(Input!N28&lt;300,F27*0.673*54+C27/5+G27*6000,F27*0.673*54+C27/5+G27*10000)),IF(B27="C",IF(Input!O28&lt;200,F27*0.673*54+C27/5+G27*3000,IF(Input!O28&lt;400,F27*0.673*54+C27/5+G27*6000,F27*0.673*54+C27/5+G27*10000)))))</f>
        <v>47560.92398</v>
      </c>
      <c r="I27" s="21">
        <f t="shared" si="41"/>
        <v>79</v>
      </c>
      <c r="J27" s="6">
        <f t="shared" si="42"/>
        <v>79</v>
      </c>
      <c r="K27" s="16">
        <f t="shared" si="43"/>
        <v>79</v>
      </c>
      <c r="M27" s="22">
        <f t="shared" si="44"/>
        <v>47400</v>
      </c>
      <c r="N27" s="22">
        <f t="shared" si="45"/>
        <v>11850</v>
      </c>
      <c r="Q27" s="7">
        <f t="shared" si="46"/>
        <v>555.86249999999995</v>
      </c>
      <c r="S27" s="21">
        <f>IF(OR(C27=0,D27=0,E27=0,G27=0),0,IF(B27="P",IF(Input!N28&lt;100,Q27*0.673*54+C27/5+G27*3000,IF(Input!N28&lt;300,Q27*0.673*54+C27/5+G27*6000,Q27*0.673*54+C27/5+G27*10000)),IF(B27="C",IF(Input!O28&lt;200,Q27*0.673*54+C27/5+G27*3000,IF(Input!O28&lt;400,Q27*0.673*54+C27/5+G27*6000,Q27*0.673*54+C27/4+G27*10000)))))</f>
        <v>51601.154974999998</v>
      </c>
      <c r="T27" s="21">
        <f t="shared" si="47"/>
        <v>86</v>
      </c>
      <c r="U27" s="16">
        <f t="shared" si="48"/>
        <v>86</v>
      </c>
      <c r="X27" s="7">
        <f t="shared" si="49"/>
        <v>466.92449999999997</v>
      </c>
      <c r="Z27" s="21">
        <f>IF(OR(C27=0,D27=0,E27=0,G27=0),0,IF(B27="P",IF(Input!N28&lt;100,X27*0.673*54+C27/5+G27*3000,IF(Input!N28&lt;300,X27*0.673*54+C27/5+G27*6000,X27*0.673*54+C27/5+G27*10000)),IF(B27="C",IF(Input!O28&lt;200,X27*0.673*54+C27/5+G27*3000,IF(Input!O28&lt;400,X27*0.673*54+C27/5+G27*6000,X27*0.673*54+C27/5+G27*10000)))))</f>
        <v>48368.970178999996</v>
      </c>
      <c r="AA27" s="21">
        <f t="shared" si="50"/>
        <v>81</v>
      </c>
      <c r="AB27" s="10">
        <f t="shared" si="51"/>
        <v>81</v>
      </c>
      <c r="AE27" s="7">
        <f t="shared" si="52"/>
        <v>511.3934999999999</v>
      </c>
      <c r="AG27" s="21">
        <f>IF(OR(C27=0,D27=0,E27=0,G27=0),0,IF(B27="P",IF(Input!N28&lt;100,AE27*0.673*54+C27/5+G27*3000,IF(Input!N28&lt;300,AE27*0.673*54+C27/5+G27*6000,AE27*0.673*54+C27/5+G27*10000)),IF(B27="C",IF(Input!O28&lt;200,AE27*0.673*54+C27/5+G27*3000,IF(Input!O28&lt;400,AE27*0.673*54+C27/5+G27*6000,AE27*0.673*54+C27/5+G27*10000)))))</f>
        <v>49985.062576999997</v>
      </c>
      <c r="AH27" s="21">
        <f t="shared" si="53"/>
        <v>83</v>
      </c>
      <c r="AI27" s="16">
        <f t="shared" si="54"/>
        <v>83</v>
      </c>
      <c r="AL27" s="22">
        <f t="shared" si="55"/>
        <v>111.17249999999999</v>
      </c>
      <c r="AN27" s="21">
        <f>IF(OR(C27=0,D27=0,E27=0,G27=0),0,IF(B27="P",IF(Input!N28&lt;100,AL27*0.673*54+C27/6+G27*3000,IF(Input!N28&lt;300,AL27*0.673*54+C27/6+G27*6000,AL27*0.673*54+C27/6+G27*10000)),IF(B27="C",IF(Input!O28&lt;200,AL27*0.673*54+C27/6+G27*3000,IF(Input!O28&lt;400,AL27*0.673*54+C27/6+G27*6000,AL27*0.673*54+C27/6+G27*10000)))))</f>
        <v>32206.897661666666</v>
      </c>
      <c r="AO27" s="21">
        <f t="shared" si="56"/>
        <v>54</v>
      </c>
      <c r="AP27" s="16">
        <f t="shared" si="57"/>
        <v>54</v>
      </c>
      <c r="AS27" s="21">
        <f>IF(OR(C27=0,G27=0),0,IF(B27="P",IF(Input!N28&lt;100,C27/8+4*200+G27*3000,IF(Input!N28&lt;300,C27/8+10*200+G27*6000,C27/8+20*200+G27*10000)),IF(B27="C",IF(Input!O28&lt;200,C27/8+2*250+G27*3000,IF(Input!O28&lt;400,C27/8+4*250+G27*6000,C27/8+10*250+G27*10000)))))</f>
        <v>26125</v>
      </c>
      <c r="AT27" s="21">
        <f t="shared" si="58"/>
        <v>44</v>
      </c>
      <c r="AU27" s="110">
        <f t="shared" si="59"/>
        <v>44</v>
      </c>
    </row>
    <row r="28" spans="1:47" x14ac:dyDescent="0.25">
      <c r="A28" s="49" t="s">
        <v>54</v>
      </c>
      <c r="B28" s="102" t="str">
        <f>Input!C29</f>
        <v>P</v>
      </c>
      <c r="C28" s="2">
        <f>Input!R29</f>
        <v>233000</v>
      </c>
      <c r="D28" s="2">
        <f>Input!S29</f>
        <v>139090</v>
      </c>
      <c r="E28" s="2">
        <f>Input!T29</f>
        <v>7250</v>
      </c>
      <c r="F28" s="7">
        <f t="shared" si="18"/>
        <v>1035.9806896551725</v>
      </c>
      <c r="G28" s="9">
        <f>Input!U29</f>
        <v>2</v>
      </c>
      <c r="H28" s="3">
        <f>IF(OR(C28=0,D28=0,E28=0,G28=0),0,IF(B28="P",IF(Input!N29&lt;100,F28*0.673*54+C28/5+G28*3000,IF(Input!N29&lt;300,F28*0.673*54+C28/5+G28*6000,F28*0.673*54+C28/5+G28*10000)),IF(B28="C",IF(Input!O29&lt;200,F28*0.673*54+C28/5+G28*3000,IF(Input!O29&lt;400,F28*0.673*54+C28/5+G28*6000,F28*0.673*54+C28/5+G28*10000)))))</f>
        <v>96249.610223448282</v>
      </c>
      <c r="I28" s="21">
        <f t="shared" si="1"/>
        <v>160</v>
      </c>
      <c r="J28" s="6">
        <f t="shared" si="0"/>
        <v>160</v>
      </c>
      <c r="K28" s="16">
        <f t="shared" si="2"/>
        <v>160</v>
      </c>
      <c r="M28" s="22">
        <f t="shared" si="3"/>
        <v>96000</v>
      </c>
      <c r="N28" s="22">
        <f t="shared" si="4"/>
        <v>24000</v>
      </c>
      <c r="Q28" s="7">
        <f t="shared" ref="Q28:Q98" si="60">F28*1.25</f>
        <v>1294.9758620689656</v>
      </c>
      <c r="S28" s="21">
        <f>IF(OR(C28=0,D28=0,E28=0,G28=0),0,IF(B28="P",IF(Input!N29&lt;100,Q28*0.673*54+C28/5+G28*3000,IF(Input!N29&lt;300,Q28*0.673*54+C28/5+G28*6000,Q28*0.673*54+C28/5+G28*10000)),IF(B28="C",IF(Input!O29&lt;200,Q28*0.673*54+C28/5+G28*3000,IF(Input!O29&lt;400,Q28*0.673*54+C28/5+G28*6000,Q28*0.673*54+C28/4+G28*10000)))))</f>
        <v>105662.01277931035</v>
      </c>
      <c r="T28" s="21">
        <f t="shared" si="6"/>
        <v>176</v>
      </c>
      <c r="U28" s="16">
        <f t="shared" si="7"/>
        <v>176</v>
      </c>
      <c r="X28" s="7">
        <f t="shared" si="8"/>
        <v>1087.7797241379312</v>
      </c>
      <c r="Z28" s="21">
        <f>IF(OR(C28=0,D28=0,E28=0,G28=0),0,IF(B28="P",IF(Input!N29&lt;100,X28*0.673*54+C28/5+G28*3000,IF(Input!N29&lt;300,X28*0.673*54+C28/5+G28*6000,X28*0.673*54+C28/5+G28*10000)),IF(B28="C",IF(Input!O29&lt;200,X28*0.673*54+C28/5+G28*3000,IF(Input!O29&lt;400,X28*0.673*54+C28/5+G28*6000,X28*0.673*54+C28/5+G28*10000)))))</f>
        <v>98132.090734620695</v>
      </c>
      <c r="AA28" s="21">
        <f t="shared" si="9"/>
        <v>164</v>
      </c>
      <c r="AB28" s="10">
        <f t="shared" si="19"/>
        <v>164</v>
      </c>
      <c r="AE28" s="7">
        <f t="shared" si="10"/>
        <v>1191.3777931034483</v>
      </c>
      <c r="AG28" s="21">
        <f>IF(OR(C28=0,D28=0,E28=0,G28=0),0,IF(B28="P",IF(Input!N29&lt;100,AE28*0.673*54+C28/5+G28*3000,IF(Input!N29&lt;300,AE28*0.673*54+C28/5+G28*6000,AE28*0.673*54+C28/5+G28*10000)),IF(B28="C",IF(Input!O29&lt;200,AE28*0.673*54+C28/5+G28*3000,IF(Input!O29&lt;400,AE28*0.673*54+C28/5+G28*6000,AE28*0.673*54+C28/5+G28*10000)))))</f>
        <v>101897.05175696552</v>
      </c>
      <c r="AH28" s="21">
        <f t="shared" si="11"/>
        <v>170</v>
      </c>
      <c r="AI28" s="16">
        <f t="shared" si="12"/>
        <v>170</v>
      </c>
      <c r="AL28" s="22">
        <f t="shared" si="13"/>
        <v>258.99517241379311</v>
      </c>
      <c r="AN28" s="21">
        <f>IF(OR(C28=0,D28=0,E28=0,G28=0),0,IF(B28="P",IF(Input!N29&lt;100,AL28*0.673*54+C28/6+G28*3000,IF(Input!N29&lt;300,AL28*0.673*54+C28/6+G28*6000,AL28*0.673*54+C28/6+G28*10000)),IF(B28="C",IF(Input!O29&lt;200,AL28*0.673*54+C28/6+G28*3000,IF(Input!O29&lt;400,AL28*0.673*54+C28/6+G28*6000,AL28*0.673*54+C28/6+G28*10000)))))</f>
        <v>60245.735889195406</v>
      </c>
      <c r="AO28" s="21">
        <f t="shared" si="14"/>
        <v>100</v>
      </c>
      <c r="AP28" s="16">
        <f t="shared" si="15"/>
        <v>100</v>
      </c>
      <c r="AS28" s="21">
        <f>IF(OR(C28=0,G28=0),0,IF(B28="P",IF(Input!N29&lt;100,C28/8+4*200+G28*3000,IF(Input!N29&lt;300,C28/8+10*200+G28*6000,C28/8+20*200+G28*10000)),IF(B28="C",IF(Input!O29&lt;200,C28/8+2*250+G28*3000,IF(Input!O29&lt;400,C28/8+4*250+G28*6000,C28/8+10*250+G28*10000)))))</f>
        <v>43125</v>
      </c>
      <c r="AT28" s="21">
        <f t="shared" si="16"/>
        <v>72</v>
      </c>
      <c r="AU28" s="110">
        <f t="shared" si="17"/>
        <v>72</v>
      </c>
    </row>
    <row r="29" spans="1:47" x14ac:dyDescent="0.25">
      <c r="A29" s="49" t="s">
        <v>55</v>
      </c>
      <c r="B29" s="102" t="str">
        <f>Input!C30</f>
        <v>C</v>
      </c>
      <c r="C29" s="2">
        <f>Input!R30</f>
        <v>227000</v>
      </c>
      <c r="D29" s="2">
        <f>Input!S30</f>
        <v>97530</v>
      </c>
      <c r="E29" s="2">
        <f>Input!T30</f>
        <v>4000</v>
      </c>
      <c r="F29" s="7">
        <f t="shared" si="18"/>
        <v>1316.655</v>
      </c>
      <c r="G29" s="9">
        <f>Input!U30</f>
        <v>2</v>
      </c>
      <c r="H29" s="3">
        <f>IF(OR(C29=0,D29=0,E29=0,G29=0),0,IF(B29="P",IF(Input!N30&lt;100,F29*0.673*54+C29/5+G29*3000,IF(Input!N30&lt;300,F29*0.673*54+C29/5+G29*6000,F29*0.673*54+C29/5+G29*10000)),IF(B29="C",IF(Input!O30&lt;200,F29*0.673*54+C29/5+G29*3000,IF(Input!O30&lt;400,F29*0.673*54+C29/5+G29*6000,F29*0.673*54+C29/5+G29*10000)))))</f>
        <v>105249.87601000001</v>
      </c>
      <c r="I29" s="21">
        <f t="shared" si="1"/>
        <v>175</v>
      </c>
      <c r="J29" s="6">
        <f t="shared" si="0"/>
        <v>175</v>
      </c>
      <c r="K29" s="16">
        <f t="shared" si="2"/>
        <v>175</v>
      </c>
      <c r="M29" s="22">
        <f t="shared" si="3"/>
        <v>105000</v>
      </c>
      <c r="N29" s="22">
        <f t="shared" si="4"/>
        <v>26250</v>
      </c>
      <c r="Q29" s="7">
        <f t="shared" si="60"/>
        <v>1645.8187499999999</v>
      </c>
      <c r="S29" s="21">
        <f>IF(OR(C29=0,D29=0,E29=0,G29=0),0,IF(B29="P",IF(Input!N30&lt;100,Q29*0.673*54+C29/5+G29*3000,IF(Input!N30&lt;300,Q29*0.673*54+C29/5+G29*6000,Q29*0.673*54+C29/5+G29*10000)),IF(B29="C",IF(Input!O30&lt;200,Q29*0.673*54+C29/5+G29*3000,IF(Input!O30&lt;400,Q29*0.673*54+C29/5+G29*6000,Q29*0.673*54+C29/4+G29*10000)))))</f>
        <v>117212.34501249999</v>
      </c>
      <c r="T29" s="21">
        <f t="shared" si="6"/>
        <v>195</v>
      </c>
      <c r="U29" s="16">
        <f t="shared" si="7"/>
        <v>195</v>
      </c>
      <c r="X29" s="7">
        <f t="shared" si="8"/>
        <v>1382.48775</v>
      </c>
      <c r="Z29" s="21">
        <f>IF(OR(C29=0,D29=0,E29=0,G29=0),0,IF(B29="P",IF(Input!N30&lt;100,X29*0.673*54+C29/5+G29*3000,IF(Input!N30&lt;300,X29*0.673*54+C29/5+G29*6000,X29*0.673*54+C29/5+G29*10000)),IF(B29="C",IF(Input!O30&lt;200,X29*0.673*54+C29/5+G29*3000,IF(Input!O30&lt;400,X29*0.673*54+C29/5+G29*6000,X29*0.673*54+C29/5+G29*10000)))))</f>
        <v>107642.36981050001</v>
      </c>
      <c r="AA29" s="21">
        <f t="shared" si="9"/>
        <v>179</v>
      </c>
      <c r="AB29" s="10">
        <f t="shared" si="19"/>
        <v>179</v>
      </c>
      <c r="AE29" s="7">
        <f t="shared" si="10"/>
        <v>1514.1532499999998</v>
      </c>
      <c r="AG29" s="21">
        <f>IF(OR(C29=0,D29=0,E29=0,G29=0),0,IF(B29="P",IF(Input!N30&lt;100,AE29*0.673*54+C29/5+G29*3000,IF(Input!N30&lt;300,AE29*0.673*54+C29/5+G29*6000,AE29*0.673*54+C29/5+G29*10000)),IF(B29="C",IF(Input!O30&lt;200,AE29*0.673*54+C29/5+G29*3000,IF(Input!O30&lt;400,AE29*0.673*54+C29/5+G29*6000,AE29*0.673*54+C29/5+G29*10000)))))</f>
        <v>112427.35741149999</v>
      </c>
      <c r="AH29" s="21">
        <f t="shared" si="11"/>
        <v>187</v>
      </c>
      <c r="AI29" s="16">
        <f t="shared" si="12"/>
        <v>187</v>
      </c>
      <c r="AL29" s="22">
        <f t="shared" si="13"/>
        <v>329.16374999999999</v>
      </c>
      <c r="AN29" s="21">
        <f>IF(OR(C29=0,D29=0,E29=0,G29=0),0,IF(B29="P",IF(Input!N30&lt;100,AL29*0.673*54+C29/6+G29*3000,IF(Input!N30&lt;300,AL29*0.673*54+C29/6+G29*6000,AL29*0.673*54+C29/6+G29*10000)),IF(B29="C",IF(Input!O30&lt;200,AL29*0.673*54+C29/6+G29*3000,IF(Input!O30&lt;400,AL29*0.673*54+C29/6+G29*6000,AL29*0.673*54+C29/6+G29*10000)))))</f>
        <v>61795.802335833338</v>
      </c>
      <c r="AO29" s="21">
        <f t="shared" si="14"/>
        <v>103</v>
      </c>
      <c r="AP29" s="16">
        <f t="shared" si="15"/>
        <v>103</v>
      </c>
      <c r="AS29" s="21">
        <f>IF(OR(C29=0,G29=0),0,IF(B29="P",IF(Input!N30&lt;100,C29/8+4*200+G29*3000,IF(Input!N30&lt;300,C29/8+10*200+G29*6000,C29/8+20*200+G29*10000)),IF(B29="C",IF(Input!O30&lt;200,C29/8+2*250+G29*3000,IF(Input!O30&lt;400,C29/8+4*250+G29*6000,C29/8+10*250+G29*10000)))))</f>
        <v>41375</v>
      </c>
      <c r="AT29" s="21">
        <f t="shared" si="16"/>
        <v>69</v>
      </c>
      <c r="AU29" s="110">
        <f t="shared" si="17"/>
        <v>69</v>
      </c>
    </row>
    <row r="30" spans="1:47" x14ac:dyDescent="0.25">
      <c r="A30" s="49" t="s">
        <v>56</v>
      </c>
      <c r="B30" s="102" t="str">
        <f>Input!C31</f>
        <v>P</v>
      </c>
      <c r="C30" s="2">
        <f>Input!R31</f>
        <v>233000</v>
      </c>
      <c r="D30" s="2">
        <f>Input!S31</f>
        <v>97530</v>
      </c>
      <c r="E30" s="2">
        <f>Input!T31</f>
        <v>5850</v>
      </c>
      <c r="F30" s="7">
        <f t="shared" si="18"/>
        <v>900.27692307692314</v>
      </c>
      <c r="G30" s="9">
        <f>Input!U31</f>
        <v>2</v>
      </c>
      <c r="H30" s="3">
        <f>IF(OR(C30=0,D30=0,E30=0,G30=0),0,IF(B30="P",IF(Input!N31&lt;100,F30*0.673*54+C30/5+G30*3000,IF(Input!N31&lt;300,F30*0.673*54+C30/5+G30*6000,F30*0.673*54+C30/5+G30*10000)),IF(B30="C",IF(Input!O31&lt;200,F30*0.673*54+C30/5+G30*3000,IF(Input!O31&lt;400,F30*0.673*54+C30/5+G30*6000,F30*0.673*54+C30/5+G30*10000)))))</f>
        <v>91317.863938461553</v>
      </c>
      <c r="I30" s="21">
        <f t="shared" si="1"/>
        <v>152</v>
      </c>
      <c r="J30" s="6">
        <f t="shared" si="0"/>
        <v>152</v>
      </c>
      <c r="K30" s="16">
        <f t="shared" si="2"/>
        <v>152</v>
      </c>
      <c r="M30" s="22">
        <f t="shared" si="3"/>
        <v>91200</v>
      </c>
      <c r="N30" s="22">
        <f t="shared" si="4"/>
        <v>22800</v>
      </c>
      <c r="Q30" s="7">
        <f t="shared" si="60"/>
        <v>1125.3461538461538</v>
      </c>
      <c r="S30" s="21">
        <f>IF(OR(C30=0,D30=0,E30=0,G30=0),0,IF(B30="P",IF(Input!N31&lt;100,Q30*0.673*54+C30/5+G30*3000,IF(Input!N31&lt;300,Q30*0.673*54+C30/5+G30*6000,Q30*0.673*54+C30/5+G30*10000)),IF(B30="C",IF(Input!O31&lt;200,Q30*0.673*54+C30/5+G30*3000,IF(Input!O31&lt;400,Q30*0.673*54+C30/5+G30*6000,Q30*0.673*54+C30/4+G30*10000)))))</f>
        <v>99497.329923076933</v>
      </c>
      <c r="T30" s="21">
        <f t="shared" si="6"/>
        <v>166</v>
      </c>
      <c r="U30" s="16">
        <f t="shared" si="7"/>
        <v>166</v>
      </c>
      <c r="X30" s="7">
        <f t="shared" si="8"/>
        <v>945.29076923076934</v>
      </c>
      <c r="Z30" s="21">
        <f>IF(OR(C30=0,D30=0,E30=0,G30=0),0,IF(B30="P",IF(Input!N31&lt;100,X30*0.673*54+C30/5+G30*3000,IF(Input!N31&lt;300,X30*0.673*54+C30/5+G30*6000,X30*0.673*54+C30/5+G30*10000)),IF(B30="C",IF(Input!O31&lt;200,X30*0.673*54+C30/5+G30*3000,IF(Input!O31&lt;400,X30*0.673*54+C30/5+G30*6000,X30*0.673*54+C30/5+G30*10000)))))</f>
        <v>92953.757135384629</v>
      </c>
      <c r="AA30" s="21">
        <f t="shared" si="9"/>
        <v>155</v>
      </c>
      <c r="AB30" s="10">
        <f t="shared" si="19"/>
        <v>155</v>
      </c>
      <c r="AE30" s="7">
        <f t="shared" si="10"/>
        <v>1035.3184615384616</v>
      </c>
      <c r="AG30" s="21">
        <f>IF(OR(C30=0,D30=0,E30=0,G30=0),0,IF(B30="P",IF(Input!N31&lt;100,AE30*0.673*54+C30/5+G30*3000,IF(Input!N31&lt;300,AE30*0.673*54+C30/5+G30*6000,AE30*0.673*54+C30/5+G30*10000)),IF(B30="C",IF(Input!O31&lt;200,AE30*0.673*54+C30/5+G30*3000,IF(Input!O31&lt;400,AE30*0.673*54+C30/5+G30*6000,AE30*0.673*54+C30/5+G30*10000)))))</f>
        <v>96225.543529230781</v>
      </c>
      <c r="AH30" s="21">
        <f t="shared" si="11"/>
        <v>160</v>
      </c>
      <c r="AI30" s="16">
        <f t="shared" si="12"/>
        <v>160</v>
      </c>
      <c r="AL30" s="22">
        <f t="shared" si="13"/>
        <v>225.06923076923078</v>
      </c>
      <c r="AN30" s="21">
        <f>IF(OR(C30=0,D30=0,E30=0,G30=0),0,IF(B30="P",IF(Input!N31&lt;100,AL30*0.673*54+C30/6+G30*3000,IF(Input!N31&lt;300,AL30*0.673*54+C30/6+G30*6000,AL30*0.673*54+C30/6+G30*10000)),IF(B30="C",IF(Input!O31&lt;200,AL30*0.673*54+C30/6+G30*3000,IF(Input!O31&lt;400,AL30*0.673*54+C30/6+G30*6000,AL30*0.673*54+C30/6+G30*10000)))))</f>
        <v>59012.799317948724</v>
      </c>
      <c r="AO30" s="21">
        <f t="shared" si="14"/>
        <v>98</v>
      </c>
      <c r="AP30" s="16">
        <f t="shared" si="15"/>
        <v>98</v>
      </c>
      <c r="AS30" s="21">
        <f>IF(OR(C30=0,G30=0),0,IF(B30="P",IF(Input!N31&lt;100,C30/8+4*200+G30*3000,IF(Input!N31&lt;300,C30/8+10*200+G30*6000,C30/8+20*200+G30*10000)),IF(B30="C",IF(Input!O31&lt;200,C30/8+2*250+G30*3000,IF(Input!O31&lt;400,C30/8+4*250+G30*6000,C30/8+10*250+G30*10000)))))</f>
        <v>43125</v>
      </c>
      <c r="AT30" s="21">
        <f t="shared" si="16"/>
        <v>72</v>
      </c>
      <c r="AU30" s="110">
        <f t="shared" si="17"/>
        <v>72</v>
      </c>
    </row>
    <row r="31" spans="1:47" x14ac:dyDescent="0.25">
      <c r="A31" s="49" t="s">
        <v>57</v>
      </c>
      <c r="B31" s="102" t="str">
        <f>Input!C32</f>
        <v>P</v>
      </c>
      <c r="C31" s="2">
        <f>Input!R32</f>
        <v>275000</v>
      </c>
      <c r="D31" s="2">
        <f>Input!S32</f>
        <v>170205</v>
      </c>
      <c r="E31" s="2">
        <f>Input!T32</f>
        <v>8000</v>
      </c>
      <c r="F31" s="7">
        <f t="shared" si="18"/>
        <v>1148.8837500000002</v>
      </c>
      <c r="G31" s="9">
        <f>Input!U32</f>
        <v>2</v>
      </c>
      <c r="H31" s="3">
        <f>IF(OR(C31=0,D31=0,E31=0,G31=0),0,IF(B31="P",IF(Input!N32&lt;100,F31*0.673*54+C31/5+G31*3000,IF(Input!N32&lt;300,F31*0.673*54+C31/5+G31*6000,F31*0.673*54+C31/5+G31*10000)),IF(B31="C",IF(Input!O32&lt;200,F31*0.673*54+C31/5+G31*3000,IF(Input!O32&lt;400,F31*0.673*54+C31/5+G31*6000,F31*0.673*54+C31/5+G31*10000)))))</f>
        <v>108752.73324250001</v>
      </c>
      <c r="I31" s="21">
        <f t="shared" si="1"/>
        <v>181</v>
      </c>
      <c r="J31" s="6">
        <f t="shared" si="0"/>
        <v>181</v>
      </c>
      <c r="K31" s="16">
        <f t="shared" si="2"/>
        <v>181</v>
      </c>
      <c r="M31" s="22">
        <f t="shared" si="3"/>
        <v>108600</v>
      </c>
      <c r="N31" s="22">
        <f t="shared" si="4"/>
        <v>27150</v>
      </c>
      <c r="Q31" s="7">
        <f t="shared" si="60"/>
        <v>1436.1046875000002</v>
      </c>
      <c r="S31" s="21">
        <f>IF(OR(C31=0,D31=0,E31=0,G31=0),0,IF(B31="P",IF(Input!N32&lt;100,Q31*0.673*54+C31/5+G31*3000,IF(Input!N32&lt;300,Q31*0.673*54+C31/5+G31*6000,Q31*0.673*54+C31/5+G31*10000)),IF(B31="C",IF(Input!O32&lt;200,Q31*0.673*54+C31/5+G31*3000,IF(Input!O32&lt;400,Q31*0.673*54+C31/5+G31*6000,Q31*0.673*54+C31/4+G31*10000)))))</f>
        <v>119190.91655312502</v>
      </c>
      <c r="T31" s="21">
        <f t="shared" si="6"/>
        <v>199</v>
      </c>
      <c r="U31" s="16">
        <f t="shared" si="7"/>
        <v>199</v>
      </c>
      <c r="X31" s="7">
        <f t="shared" si="8"/>
        <v>1206.3279375000002</v>
      </c>
      <c r="Z31" s="21">
        <f>IF(OR(C31=0,D31=0,E31=0,G31=0),0,IF(B31="P",IF(Input!N32&lt;100,X31*0.673*54+C31/5+G31*3000,IF(Input!N32&lt;300,X31*0.673*54+C31/5+G31*6000,X31*0.673*54+C31/5+G31*10000)),IF(B31="C",IF(Input!O32&lt;200,X31*0.673*54+C31/5+G31*3000,IF(Input!O32&lt;400,X31*0.673*54+C31/5+G31*6000,X31*0.673*54+C31/5+G31*10000)))))</f>
        <v>110840.36990462501</v>
      </c>
      <c r="AA31" s="21">
        <f t="shared" si="9"/>
        <v>185</v>
      </c>
      <c r="AB31" s="10">
        <f t="shared" si="19"/>
        <v>185</v>
      </c>
      <c r="AE31" s="7">
        <f t="shared" si="10"/>
        <v>1321.2163125000002</v>
      </c>
      <c r="AG31" s="21">
        <f>IF(OR(C31=0,D31=0,E31=0,G31=0),0,IF(B31="P",IF(Input!N32&lt;100,AE31*0.673*54+C31/5+G31*3000,IF(Input!N32&lt;300,AE31*0.673*54+C31/5+G31*6000,AE31*0.673*54+C31/5+G31*10000)),IF(B31="C",IF(Input!O32&lt;200,AE31*0.673*54+C31/5+G31*3000,IF(Input!O32&lt;400,AE31*0.673*54+C31/5+G31*6000,AE31*0.673*54+C31/5+G31*10000)))))</f>
        <v>115015.64322887501</v>
      </c>
      <c r="AH31" s="21">
        <f t="shared" si="11"/>
        <v>192</v>
      </c>
      <c r="AI31" s="16">
        <f t="shared" si="12"/>
        <v>192</v>
      </c>
      <c r="AL31" s="22">
        <f t="shared" si="13"/>
        <v>287.22093750000005</v>
      </c>
      <c r="AN31" s="21">
        <f>IF(OR(C31=0,D31=0,E31=0,G31=0),0,IF(B31="P",IF(Input!N32&lt;100,AL31*0.673*54+C31/6+G31*3000,IF(Input!N32&lt;300,AL31*0.673*54+C31/6+G31*6000,AL31*0.673*54+C31/6+G31*10000)),IF(B31="C",IF(Input!O32&lt;200,AL31*0.673*54+C31/6+G31*3000,IF(Input!O32&lt;400,AL31*0.673*54+C31/6+G31*6000,AL31*0.673*54+C31/6+G31*10000)))))</f>
        <v>68271.516643958341</v>
      </c>
      <c r="AO31" s="21">
        <f t="shared" si="14"/>
        <v>114</v>
      </c>
      <c r="AP31" s="16">
        <f t="shared" si="15"/>
        <v>114</v>
      </c>
      <c r="AS31" s="21">
        <f>IF(OR(C31=0,G31=0),0,IF(B31="P",IF(Input!N32&lt;100,C31/8+4*200+G31*3000,IF(Input!N32&lt;300,C31/8+10*200+G31*6000,C31/8+20*200+G31*10000)),IF(B31="C",IF(Input!O32&lt;200,C31/8+2*250+G31*3000,IF(Input!O32&lt;400,C31/8+4*250+G31*6000,C31/8+10*250+G31*10000)))))</f>
        <v>48375</v>
      </c>
      <c r="AT31" s="21">
        <f t="shared" si="16"/>
        <v>81</v>
      </c>
      <c r="AU31" s="110">
        <f t="shared" si="17"/>
        <v>81</v>
      </c>
    </row>
    <row r="32" spans="1:47" x14ac:dyDescent="0.25">
      <c r="A32" s="49" t="s">
        <v>58</v>
      </c>
      <c r="B32" s="102" t="str">
        <f>Input!C33</f>
        <v>P</v>
      </c>
      <c r="C32" s="2">
        <f>Input!R33</f>
        <v>276500</v>
      </c>
      <c r="D32" s="2">
        <f>Input!S33</f>
        <v>170205</v>
      </c>
      <c r="E32" s="2">
        <f>Input!T33</f>
        <v>7400</v>
      </c>
      <c r="F32" s="7">
        <f t="shared" si="18"/>
        <v>1242.0364864864866</v>
      </c>
      <c r="G32" s="9">
        <f>Input!U33</f>
        <v>2</v>
      </c>
      <c r="H32" s="3">
        <f>IF(OR(C32=0,D32=0,E32=0,G32=0),0,IF(B32="P",IF(Input!N33&lt;100,F32*0.673*54+C32/5+G32*3000,IF(Input!N33&lt;300,F32*0.673*54+C32/5+G32*6000,F32*0.673*54+C32/5+G32*10000)),IF(B32="C",IF(Input!O33&lt;200,F32*0.673*54+C32/5+G32*3000,IF(Input!O33&lt;400,F32*0.673*54+C32/5+G32*6000,F32*0.673*54+C32/5+G32*10000)))))</f>
        <v>112438.0899918919</v>
      </c>
      <c r="I32" s="21">
        <f t="shared" si="1"/>
        <v>187</v>
      </c>
      <c r="J32" s="6">
        <f t="shared" si="0"/>
        <v>187</v>
      </c>
      <c r="K32" s="16">
        <f t="shared" si="2"/>
        <v>187</v>
      </c>
      <c r="M32" s="22">
        <f t="shared" si="3"/>
        <v>112200</v>
      </c>
      <c r="N32" s="22">
        <f t="shared" si="4"/>
        <v>28050</v>
      </c>
      <c r="Q32" s="7">
        <f t="shared" si="60"/>
        <v>1552.5456081081084</v>
      </c>
      <c r="S32" s="21">
        <f>IF(OR(C32=0,D32=0,E32=0,G32=0),0,IF(B32="P",IF(Input!N33&lt;100,Q32*0.673*54+C32/5+G32*3000,IF(Input!N33&lt;300,Q32*0.673*54+C32/5+G32*6000,Q32*0.673*54+C32/5+G32*10000)),IF(B32="C",IF(Input!O33&lt;200,Q32*0.673*54+C32/5+G32*3000,IF(Input!O33&lt;400,Q32*0.673*54+C32/5+G32*6000,Q32*0.673*54+C32/4+G32*10000)))))</f>
        <v>123722.61248986487</v>
      </c>
      <c r="T32" s="21">
        <f t="shared" si="6"/>
        <v>206</v>
      </c>
      <c r="U32" s="16">
        <f t="shared" si="7"/>
        <v>206</v>
      </c>
      <c r="X32" s="7">
        <f t="shared" si="8"/>
        <v>1304.1383108108109</v>
      </c>
      <c r="Z32" s="21">
        <f>IF(OR(C32=0,D32=0,E32=0,G32=0),0,IF(B32="P",IF(Input!N33&lt;100,X32*0.673*54+C32/5+G32*3000,IF(Input!N33&lt;300,X32*0.673*54+C32/5+G32*6000,X32*0.673*54+C32/5+G32*10000)),IF(B32="C",IF(Input!O33&lt;200,X32*0.673*54+C32/5+G32*3000,IF(Input!O33&lt;400,X32*0.673*54+C32/5+G32*6000,X32*0.673*54+C32/5+G32*10000)))))</f>
        <v>114694.99449148649</v>
      </c>
      <c r="AA32" s="21">
        <f t="shared" si="9"/>
        <v>191</v>
      </c>
      <c r="AB32" s="10">
        <f t="shared" si="19"/>
        <v>191</v>
      </c>
      <c r="AE32" s="7">
        <f t="shared" si="10"/>
        <v>1428.3419594594595</v>
      </c>
      <c r="AG32" s="21">
        <f>IF(OR(C32=0,D32=0,E32=0,G32=0),0,IF(B32="P",IF(Input!N33&lt;100,AE32*0.673*54+C32/5+G32*3000,IF(Input!N33&lt;300,AE32*0.673*54+C32/5+G32*6000,AE32*0.673*54+C32/5+G32*10000)),IF(B32="C",IF(Input!O33&lt;200,AE32*0.673*54+C32/5+G32*3000,IF(Input!O33&lt;400,AE32*0.673*54+C32/5+G32*6000,AE32*0.673*54+C32/5+G32*10000)))))</f>
        <v>119208.80349067568</v>
      </c>
      <c r="AH32" s="21">
        <f t="shared" si="11"/>
        <v>199</v>
      </c>
      <c r="AI32" s="16">
        <f t="shared" si="12"/>
        <v>199</v>
      </c>
      <c r="AL32" s="22">
        <f t="shared" si="13"/>
        <v>310.50912162162166</v>
      </c>
      <c r="AN32" s="21">
        <f>IF(OR(C32=0,D32=0,E32=0,G32=0),0,IF(B32="P",IF(Input!N33&lt;100,AL32*0.673*54+C32/6+G32*3000,IF(Input!N33&lt;300,AL32*0.673*54+C32/6+G32*6000,AL32*0.673*54+C32/6+G32*10000)),IF(B32="C",IF(Input!O33&lt;200,AL32*0.673*54+C32/6+G32*3000,IF(Input!O33&lt;400,AL32*0.673*54+C32/6+G32*6000,AL32*0.673*54+C32/6+G32*10000)))))</f>
        <v>69367.855831306311</v>
      </c>
      <c r="AO32" s="21">
        <f t="shared" si="14"/>
        <v>116</v>
      </c>
      <c r="AP32" s="16">
        <f t="shared" si="15"/>
        <v>116</v>
      </c>
      <c r="AS32" s="21">
        <f>IF(OR(C32=0,G32=0),0,IF(B32="P",IF(Input!N33&lt;100,C32/8+4*200+G32*3000,IF(Input!N33&lt;300,C32/8+10*200+G32*6000,C32/8+20*200+G32*10000)),IF(B32="C",IF(Input!O33&lt;200,C32/8+2*250+G32*3000,IF(Input!O33&lt;400,C32/8+4*250+G32*6000,C32/8+10*250+G32*10000)))))</f>
        <v>48562.5</v>
      </c>
      <c r="AT32" s="21">
        <f t="shared" si="16"/>
        <v>81</v>
      </c>
      <c r="AU32" s="110">
        <f t="shared" si="17"/>
        <v>81</v>
      </c>
    </row>
    <row r="33" spans="1:47" x14ac:dyDescent="0.25">
      <c r="A33" s="49" t="s">
        <v>59</v>
      </c>
      <c r="B33" s="102" t="str">
        <f>Input!C34</f>
        <v>P</v>
      </c>
      <c r="C33" s="2">
        <f>Input!R34</f>
        <v>380000</v>
      </c>
      <c r="D33" s="2">
        <f>Input!S34</f>
        <v>261963</v>
      </c>
      <c r="E33" s="2">
        <f>Input!T34</f>
        <v>9000</v>
      </c>
      <c r="F33" s="7">
        <f t="shared" si="18"/>
        <v>1571.778</v>
      </c>
      <c r="G33" s="9">
        <f>Input!U34</f>
        <v>2</v>
      </c>
      <c r="H33" s="3">
        <f>IF(OR(C33=0,D33=0,E33=0,G33=0),0,IF(B33="P",IF(Input!N34&lt;100,F33*0.673*54+C33/5+G33*3000,IF(Input!N34&lt;300,F33*0.673*54+C33/5+G33*6000,F33*0.673*54+C33/5+G33*10000)),IF(B33="C",IF(Input!O34&lt;200,F33*0.673*54+C33/5+G33*3000,IF(Input!O34&lt;400,F33*0.673*54+C33/5+G33*6000,F33*0.673*54+C33/5+G33*10000)))))</f>
        <v>153121.55607600001</v>
      </c>
      <c r="I33" s="21">
        <f t="shared" si="1"/>
        <v>255</v>
      </c>
      <c r="J33" s="6">
        <f t="shared" si="0"/>
        <v>255</v>
      </c>
      <c r="K33" s="16">
        <f t="shared" si="2"/>
        <v>255</v>
      </c>
      <c r="M33" s="22">
        <f t="shared" si="3"/>
        <v>153000</v>
      </c>
      <c r="N33" s="22">
        <f t="shared" si="4"/>
        <v>38250</v>
      </c>
      <c r="Q33" s="7">
        <f t="shared" si="60"/>
        <v>1964.7225000000001</v>
      </c>
      <c r="S33" s="21">
        <f>IF(OR(C33=0,D33=0,E33=0,G33=0),0,IF(B33="P",IF(Input!N34&lt;100,Q33*0.673*54+C33/5+G33*3000,IF(Input!N34&lt;300,Q33*0.673*54+C33/5+G33*6000,Q33*0.673*54+C33/5+G33*10000)),IF(B33="C",IF(Input!O34&lt;200,Q33*0.673*54+C33/5+G33*3000,IF(Input!O34&lt;400,Q33*0.673*54+C33/5+G33*6000,Q33*0.673*54+C33/4+G33*10000)))))</f>
        <v>167401.945095</v>
      </c>
      <c r="T33" s="21">
        <f t="shared" si="6"/>
        <v>279</v>
      </c>
      <c r="U33" s="16">
        <f t="shared" si="7"/>
        <v>279</v>
      </c>
      <c r="X33" s="7">
        <f t="shared" si="8"/>
        <v>1650.3669</v>
      </c>
      <c r="Z33" s="21">
        <f>IF(OR(C33=0,D33=0,E33=0,G33=0),0,IF(B33="P",IF(Input!N34&lt;100,X33*0.673*54+C33/5+G33*3000,IF(Input!N34&lt;300,X33*0.673*54+C33/5+G33*6000,X33*0.673*54+C33/5+G33*10000)),IF(B33="C",IF(Input!O34&lt;200,X33*0.673*54+C33/5+G33*3000,IF(Input!O34&lt;400,X33*0.673*54+C33/5+G33*6000,X33*0.673*54+C33/5+G33*10000)))))</f>
        <v>155977.63387980001</v>
      </c>
      <c r="AA33" s="21">
        <f t="shared" si="9"/>
        <v>260</v>
      </c>
      <c r="AB33" s="10">
        <f t="shared" si="19"/>
        <v>260</v>
      </c>
      <c r="AE33" s="7">
        <f t="shared" si="10"/>
        <v>1807.5446999999999</v>
      </c>
      <c r="AG33" s="21">
        <f>IF(OR(C33=0,D33=0,E33=0,G33=0),0,IF(B33="P",IF(Input!N34&lt;100,AE33*0.673*54+C33/5+G33*3000,IF(Input!N34&lt;300,AE33*0.673*54+C33/5+G33*6000,AE33*0.673*54+C33/5+G33*10000)),IF(B33="C",IF(Input!O34&lt;200,AE33*0.673*54+C33/5+G33*3000,IF(Input!O34&lt;400,AE33*0.673*54+C33/5+G33*6000,AE33*0.673*54+C33/5+G33*10000)))))</f>
        <v>161689.78948739998</v>
      </c>
      <c r="AH33" s="21">
        <f t="shared" si="11"/>
        <v>269</v>
      </c>
      <c r="AI33" s="16">
        <f t="shared" si="12"/>
        <v>269</v>
      </c>
      <c r="AL33" s="22">
        <f t="shared" si="13"/>
        <v>392.94450000000001</v>
      </c>
      <c r="AN33" s="21">
        <f>IF(OR(C33=0,D33=0,E33=0,G33=0),0,IF(B33="P",IF(Input!N34&lt;100,AL33*0.673*54+C33/6+G33*3000,IF(Input!N34&lt;300,AL33*0.673*54+C33/6+G33*6000,AL33*0.673*54+C33/6+G33*10000)),IF(B33="C",IF(Input!O34&lt;200,AL33*0.673*54+C33/6+G33*3000,IF(Input!O34&lt;400,AL33*0.673*54+C33/6+G33*6000,AL33*0.673*54+C33/6+G33*10000)))))</f>
        <v>97613.722352333338</v>
      </c>
      <c r="AO33" s="21">
        <f t="shared" si="14"/>
        <v>163</v>
      </c>
      <c r="AP33" s="16">
        <f t="shared" si="15"/>
        <v>163</v>
      </c>
      <c r="AS33" s="21">
        <f>IF(OR(C33=0,G33=0),0,IF(B33="P",IF(Input!N34&lt;100,C33/8+4*200+G33*3000,IF(Input!N34&lt;300,C33/8+10*200+G33*6000,C33/8+20*200+G33*10000)),IF(B33="C",IF(Input!O34&lt;200,C33/8+2*250+G33*3000,IF(Input!O34&lt;400,C33/8+4*250+G33*6000,C33/8+10*250+G33*10000)))))</f>
        <v>71500</v>
      </c>
      <c r="AT33" s="21">
        <f t="shared" si="16"/>
        <v>119</v>
      </c>
      <c r="AU33" s="110">
        <f t="shared" si="17"/>
        <v>119</v>
      </c>
    </row>
    <row r="34" spans="1:47" x14ac:dyDescent="0.25">
      <c r="A34" s="49" t="s">
        <v>60</v>
      </c>
      <c r="B34" s="102" t="str">
        <f>Input!C35</f>
        <v>P</v>
      </c>
      <c r="C34" s="2">
        <f>Input!R35</f>
        <v>380000</v>
      </c>
      <c r="D34" s="2">
        <f>Input!S35</f>
        <v>238879</v>
      </c>
      <c r="E34" s="2">
        <f>Input!T35</f>
        <v>7900</v>
      </c>
      <c r="F34" s="7">
        <f t="shared" si="18"/>
        <v>1632.8437974683543</v>
      </c>
      <c r="G34" s="9">
        <f>Input!U35</f>
        <v>2</v>
      </c>
      <c r="H34" s="3">
        <f>IF(OR(C34=0,D34=0,E34=0,G34=0),0,IF(B34="P",IF(Input!N35&lt;100,F34*0.673*54+C34/5+G34*3000,IF(Input!N35&lt;300,F34*0.673*54+C34/5+G34*6000,F34*0.673*54+C34/5+G34*10000)),IF(B34="C",IF(Input!O35&lt;200,F34*0.673*54+C34/5+G34*3000,IF(Input!O35&lt;400,F34*0.673*54+C34/5+G34*6000,F34*0.673*54+C34/5+G34*10000)))))</f>
        <v>155340.80928759492</v>
      </c>
      <c r="I34" s="21">
        <f t="shared" si="1"/>
        <v>259</v>
      </c>
      <c r="J34" s="6">
        <f t="shared" si="0"/>
        <v>3</v>
      </c>
      <c r="K34" s="16">
        <f t="shared" si="2"/>
        <v>259</v>
      </c>
      <c r="M34" s="22">
        <f t="shared" si="3"/>
        <v>155400</v>
      </c>
      <c r="N34" s="22">
        <f t="shared" si="4"/>
        <v>38850</v>
      </c>
      <c r="Q34" s="7">
        <f t="shared" si="60"/>
        <v>2041.054746835443</v>
      </c>
      <c r="S34" s="21">
        <f>IF(OR(C34=0,D34=0,E34=0,G34=0),0,IF(B34="P",IF(Input!N35&lt;100,Q34*0.673*54+C34/5+G34*3000,IF(Input!N35&lt;300,Q34*0.673*54+C34/5+G34*6000,Q34*0.673*54+C34/5+G34*10000)),IF(B34="C",IF(Input!O35&lt;200,Q34*0.673*54+C34/5+G34*3000,IF(Input!O35&lt;400,Q34*0.673*54+C34/5+G34*6000,Q34*0.673*54+C34/4+G34*10000)))))</f>
        <v>170176.01160949367</v>
      </c>
      <c r="T34" s="21">
        <f t="shared" si="6"/>
        <v>284</v>
      </c>
      <c r="U34" s="16">
        <f t="shared" si="7"/>
        <v>284</v>
      </c>
      <c r="X34" s="7">
        <f t="shared" si="8"/>
        <v>1714.485987341772</v>
      </c>
      <c r="Z34" s="21">
        <f>IF(OR(C34=0,D34=0,E34=0,G34=0),0,IF(B34="P",IF(Input!N35&lt;100,X34*0.673*54+C34/5+G34*3000,IF(Input!N35&lt;300,X34*0.673*54+C34/5+G34*6000,X34*0.673*54+C34/5+G34*10000)),IF(B34="C",IF(Input!O35&lt;200,X34*0.673*54+C34/5+G34*3000,IF(Input!O35&lt;400,X34*0.673*54+C34/5+G34*6000,X34*0.673*54+C34/5+G34*10000)))))</f>
        <v>158307.84975197469</v>
      </c>
      <c r="AA34" s="21">
        <f t="shared" si="9"/>
        <v>264</v>
      </c>
      <c r="AB34" s="10">
        <f t="shared" si="19"/>
        <v>264</v>
      </c>
      <c r="AE34" s="7">
        <f t="shared" si="10"/>
        <v>1877.7703670886074</v>
      </c>
      <c r="AG34" s="21">
        <f>IF(OR(C34=0,D34=0,E34=0,G34=0),0,IF(B34="P",IF(Input!N35&lt;100,AE34*0.673*54+C34/5+G34*3000,IF(Input!N35&lt;300,AE34*0.673*54+C34/5+G34*6000,AE34*0.673*54+C34/5+G34*10000)),IF(B34="C",IF(Input!O35&lt;200,AE34*0.673*54+C34/5+G34*3000,IF(Input!O35&lt;400,AE34*0.673*54+C34/5+G34*6000,AE34*0.673*54+C34/5+G34*10000)))))</f>
        <v>164241.93068073416</v>
      </c>
      <c r="AH34" s="21">
        <f t="shared" si="11"/>
        <v>274</v>
      </c>
      <c r="AI34" s="16">
        <f t="shared" si="12"/>
        <v>274</v>
      </c>
      <c r="AL34" s="22">
        <f t="shared" si="13"/>
        <v>408.21094936708857</v>
      </c>
      <c r="AN34" s="21">
        <f>IF(OR(C34=0,D34=0,E34=0,G34=0),0,IF(B34="P",IF(Input!N35&lt;100,AL34*0.673*54+C34/6+G34*3000,IF(Input!N35&lt;300,AL34*0.673*54+C34/6+G34*6000,AL34*0.673*54+C34/6+G34*10000)),IF(B34="C",IF(Input!O35&lt;200,AL34*0.673*54+C34/6+G34*3000,IF(Input!O35&lt;400,AL34*0.673*54+C34/6+G34*6000,AL34*0.673*54+C34/6+G34*10000)))))</f>
        <v>98168.535655232074</v>
      </c>
      <c r="AO34" s="21">
        <f t="shared" si="14"/>
        <v>164</v>
      </c>
      <c r="AP34" s="16">
        <f t="shared" si="15"/>
        <v>164</v>
      </c>
      <c r="AS34" s="21">
        <f>IF(OR(C34=0,G34=0),0,IF(B34="P",IF(Input!N35&lt;100,C34/8+4*200+G34*3000,IF(Input!N35&lt;300,C34/8+10*200+G34*6000,C34/8+20*200+G34*10000)),IF(B34="C",IF(Input!O35&lt;200,C34/8+2*250+G34*3000,IF(Input!O35&lt;400,C34/8+4*250+G34*6000,C34/8+10*250+G34*10000)))))</f>
        <v>71500</v>
      </c>
      <c r="AT34" s="21">
        <f t="shared" si="16"/>
        <v>119</v>
      </c>
      <c r="AU34" s="110">
        <f t="shared" si="17"/>
        <v>119</v>
      </c>
    </row>
    <row r="35" spans="1:47" x14ac:dyDescent="0.25">
      <c r="A35" s="49" t="s">
        <v>61</v>
      </c>
      <c r="B35" s="102" t="str">
        <f>Input!C36</f>
        <v>P</v>
      </c>
      <c r="C35" s="2">
        <f>Input!R36</f>
        <v>259000</v>
      </c>
      <c r="D35" s="2">
        <f>Input!S36</f>
        <v>157317</v>
      </c>
      <c r="E35" s="2">
        <f>Input!T36</f>
        <v>8560</v>
      </c>
      <c r="F35" s="7">
        <f t="shared" si="18"/>
        <v>992.42032710280375</v>
      </c>
      <c r="G35" s="9">
        <f>Input!U36</f>
        <v>2</v>
      </c>
      <c r="H35" s="3">
        <f>IF(OR(C35=0,D35=0,E35=0,G35=0),0,IF(B35="P",IF(Input!N36&lt;100,F35*0.673*54+C35/5+G35*3000,IF(Input!N36&lt;300,F35*0.673*54+C35/5+G35*6000,F35*0.673*54+C35/5+G35*10000)),IF(B35="C",IF(Input!O36&lt;200,F35*0.673*54+C35/5+G35*3000,IF(Input!O36&lt;400,F35*0.673*54+C35/5+G35*6000,F35*0.673*54+C35/5+G35*10000)))))</f>
        <v>99866.539527570101</v>
      </c>
      <c r="I35" s="21">
        <f t="shared" si="1"/>
        <v>166</v>
      </c>
      <c r="J35" s="6">
        <f t="shared" si="0"/>
        <v>166</v>
      </c>
      <c r="K35" s="16">
        <f t="shared" si="2"/>
        <v>166</v>
      </c>
      <c r="M35" s="22">
        <f t="shared" si="3"/>
        <v>99600</v>
      </c>
      <c r="N35" s="22">
        <f t="shared" si="4"/>
        <v>24900</v>
      </c>
      <c r="Q35" s="7">
        <f t="shared" si="60"/>
        <v>1240.5254088785048</v>
      </c>
      <c r="S35" s="21">
        <f>IF(OR(C35=0,D35=0,E35=0,G35=0),0,IF(B35="P",IF(Input!N36&lt;100,Q35*0.673*54+C35/5+G35*3000,IF(Input!N36&lt;300,Q35*0.673*54+C35/5+G35*6000,Q35*0.673*54+C35/5+G35*10000)),IF(B35="C",IF(Input!O36&lt;200,Q35*0.673*54+C35/5+G35*3000,IF(Input!O36&lt;400,Q35*0.673*54+C35/5+G35*6000,Q35*0.673*54+C35/4+G35*10000)))))</f>
        <v>108883.17440946262</v>
      </c>
      <c r="T35" s="21">
        <f t="shared" si="6"/>
        <v>181</v>
      </c>
      <c r="U35" s="16">
        <f t="shared" si="7"/>
        <v>181</v>
      </c>
      <c r="X35" s="7">
        <f t="shared" si="8"/>
        <v>1042.0413434579441</v>
      </c>
      <c r="Z35" s="21">
        <f>IF(OR(C35=0,D35=0,E35=0,G35=0),0,IF(B35="P",IF(Input!N36&lt;100,X35*0.673*54+C35/5+G35*3000,IF(Input!N36&lt;300,X35*0.673*54+C35/5+G35*6000,X35*0.673*54+C35/5+G35*10000)),IF(B35="C",IF(Input!O36&lt;200,X35*0.673*54+C35/5+G35*3000,IF(Input!O36&lt;400,X35*0.673*54+C35/5+G35*6000,X35*0.673*54+C35/5+G35*10000)))))</f>
        <v>101669.86650394861</v>
      </c>
      <c r="AA35" s="21">
        <f t="shared" si="9"/>
        <v>169</v>
      </c>
      <c r="AB35" s="10">
        <f t="shared" si="19"/>
        <v>169</v>
      </c>
      <c r="AE35" s="7">
        <f t="shared" si="10"/>
        <v>1141.2833761682243</v>
      </c>
      <c r="AG35" s="21">
        <f>IF(OR(C35=0,D35=0,E35=0,G35=0),0,IF(B35="P",IF(Input!N36&lt;100,AE35*0.673*54+C35/5+G35*3000,IF(Input!N36&lt;300,AE35*0.673*54+C35/5+G35*6000,AE35*0.673*54+C35/5+G35*10000)),IF(B35="C",IF(Input!O36&lt;200,AE35*0.673*54+C35/5+G35*3000,IF(Input!O36&lt;400,AE35*0.673*54+C35/5+G35*6000,AE35*0.673*54+C35/5+G35*10000)))))</f>
        <v>105276.52045670561</v>
      </c>
      <c r="AH35" s="21">
        <f t="shared" si="11"/>
        <v>175</v>
      </c>
      <c r="AI35" s="16">
        <f t="shared" si="12"/>
        <v>175</v>
      </c>
      <c r="AL35" s="22">
        <f t="shared" si="13"/>
        <v>248.10508177570094</v>
      </c>
      <c r="AN35" s="21">
        <f>IF(OR(C35=0,D35=0,E35=0,G35=0),0,IF(B35="P",IF(Input!N36&lt;100,AL35*0.673*54+C35/6+G35*3000,IF(Input!N36&lt;300,AL35*0.673*54+C35/6+G35*6000,AL35*0.673*54+C35/6+G35*10000)),IF(B35="C",IF(Input!O36&lt;200,AL35*0.673*54+C35/6+G35*3000,IF(Input!O36&lt;400,AL35*0.673*54+C35/6+G35*6000,AL35*0.673*54+C35/6+G35*10000)))))</f>
        <v>64183.30154855919</v>
      </c>
      <c r="AO35" s="21">
        <f t="shared" si="14"/>
        <v>107</v>
      </c>
      <c r="AP35" s="16">
        <f t="shared" si="15"/>
        <v>107</v>
      </c>
      <c r="AS35" s="21">
        <f>IF(OR(C35=0,G35=0),0,IF(B35="P",IF(Input!N36&lt;100,C35/8+4*200+G35*3000,IF(Input!N36&lt;300,C35/8+10*200+G35*6000,C35/8+20*200+G35*10000)),IF(B35="C",IF(Input!O36&lt;200,C35/8+2*250+G35*3000,IF(Input!O36&lt;400,C35/8+4*250+G35*6000,C35/8+10*250+G35*10000)))))</f>
        <v>46375</v>
      </c>
      <c r="AT35" s="21">
        <f t="shared" si="16"/>
        <v>77</v>
      </c>
      <c r="AU35" s="110">
        <f t="shared" si="17"/>
        <v>77</v>
      </c>
    </row>
    <row r="36" spans="1:47" x14ac:dyDescent="0.25">
      <c r="A36" s="49" t="s">
        <v>62</v>
      </c>
      <c r="B36" s="102" t="str">
        <f>Input!C37</f>
        <v>P</v>
      </c>
      <c r="C36" s="2">
        <f>Input!R37</f>
        <v>268000</v>
      </c>
      <c r="D36" s="2">
        <f>Input!S37</f>
        <v>168293</v>
      </c>
      <c r="E36" s="2">
        <f>Input!T37</f>
        <v>8100</v>
      </c>
      <c r="F36" s="7">
        <f t="shared" si="18"/>
        <v>1121.9533333333334</v>
      </c>
      <c r="G36" s="9">
        <f>Input!U37</f>
        <v>2</v>
      </c>
      <c r="H36" s="3">
        <f>IF(OR(C36=0,D36=0,E36=0,G36=0),0,IF(B36="P",IF(Input!N37&lt;100,F36*0.673*54+C36/5+G36*3000,IF(Input!N37&lt;300,F36*0.673*54+C36/5+G36*6000,F36*0.673*54+C36/5+G36*10000)),IF(B36="C",IF(Input!O37&lt;200,F36*0.673*54+C36/5+G36*3000,IF(Input!O37&lt;400,F36*0.673*54+C36/5+G36*6000,F36*0.673*54+C36/5+G36*10000)))))</f>
        <v>114374.02804</v>
      </c>
      <c r="I36" s="21">
        <f t="shared" si="1"/>
        <v>191</v>
      </c>
      <c r="J36" s="6">
        <f t="shared" si="0"/>
        <v>191</v>
      </c>
      <c r="K36" s="16">
        <f t="shared" si="2"/>
        <v>191</v>
      </c>
      <c r="M36" s="22">
        <f t="shared" si="3"/>
        <v>114600</v>
      </c>
      <c r="N36" s="22">
        <f t="shared" si="4"/>
        <v>28650</v>
      </c>
      <c r="Q36" s="7">
        <f t="shared" si="60"/>
        <v>1402.4416666666666</v>
      </c>
      <c r="S36" s="21">
        <f>IF(OR(C36=0,D36=0,E36=0,G36=0),0,IF(B36="P",IF(Input!N37&lt;100,Q36*0.673*54+C36/5+G36*3000,IF(Input!N37&lt;300,Q36*0.673*54+C36/5+G36*6000,Q36*0.673*54+C36/5+G36*10000)),IF(B36="C",IF(Input!O37&lt;200,Q36*0.673*54+C36/5+G36*3000,IF(Input!O37&lt;400,Q36*0.673*54+C36/5+G36*6000,Q36*0.673*54+C36/4+G36*10000)))))</f>
        <v>124567.53505000001</v>
      </c>
      <c r="T36" s="21">
        <f t="shared" si="6"/>
        <v>208</v>
      </c>
      <c r="U36" s="16">
        <f t="shared" si="7"/>
        <v>208</v>
      </c>
      <c r="X36" s="7">
        <f t="shared" si="8"/>
        <v>1178.0510000000002</v>
      </c>
      <c r="Z36" s="21">
        <f>IF(OR(C36=0,D36=0,E36=0,G36=0),0,IF(B36="P",IF(Input!N37&lt;100,X36*0.673*54+C36/5+G36*3000,IF(Input!N37&lt;300,X36*0.673*54+C36/5+G36*6000,X36*0.673*54+C36/5+G36*10000)),IF(B36="C",IF(Input!O37&lt;200,X36*0.673*54+C36/5+G36*3000,IF(Input!O37&lt;400,X36*0.673*54+C36/5+G36*6000,X36*0.673*54+C36/5+G36*10000)))))</f>
        <v>116412.72944200001</v>
      </c>
      <c r="AA36" s="21">
        <f t="shared" si="9"/>
        <v>194</v>
      </c>
      <c r="AB36" s="10">
        <f t="shared" si="19"/>
        <v>194</v>
      </c>
      <c r="AE36" s="7">
        <f t="shared" si="10"/>
        <v>1290.2463333333333</v>
      </c>
      <c r="AG36" s="21">
        <f>IF(OR(C36=0,D36=0,E36=0,G36=0),0,IF(B36="P",IF(Input!N37&lt;100,AE36*0.673*54+C36/5+G36*3000,IF(Input!N37&lt;300,AE36*0.673*54+C36/5+G36*6000,AE36*0.673*54+C36/5+G36*10000)),IF(B36="C",IF(Input!O37&lt;200,AE36*0.673*54+C36/5+G36*3000,IF(Input!O37&lt;400,AE36*0.673*54+C36/5+G36*6000,AE36*0.673*54+C36/5+G36*10000)))))</f>
        <v>120490.13224599999</v>
      </c>
      <c r="AH36" s="21">
        <f t="shared" si="11"/>
        <v>201</v>
      </c>
      <c r="AI36" s="16">
        <f t="shared" si="12"/>
        <v>201</v>
      </c>
      <c r="AL36" s="22">
        <f t="shared" si="13"/>
        <v>280.48833333333334</v>
      </c>
      <c r="AN36" s="21">
        <f>IF(OR(C36=0,D36=0,E36=0,G36=0),0,IF(B36="P",IF(Input!N37&lt;100,AL36*0.673*54+C36/6+G36*3000,IF(Input!N37&lt;300,AL36*0.673*54+C36/6+G36*6000,AL36*0.673*54+C36/6+G36*10000)),IF(B36="C",IF(Input!O37&lt;200,AL36*0.673*54+C36/6+G36*3000,IF(Input!O37&lt;400,AL36*0.673*54+C36/6+G36*6000,AL36*0.673*54+C36/6+G36*10000)))))</f>
        <v>74860.173676666658</v>
      </c>
      <c r="AO36" s="21">
        <f t="shared" si="14"/>
        <v>125</v>
      </c>
      <c r="AP36" s="16">
        <f t="shared" si="15"/>
        <v>125</v>
      </c>
      <c r="AS36" s="21">
        <f>IF(OR(C36=0,G36=0),0,IF(B36="P",IF(Input!N37&lt;100,C36/8+4*200+G36*3000,IF(Input!N37&lt;300,C36/8+10*200+G36*6000,C36/8+20*200+G36*10000)),IF(B36="C",IF(Input!O37&lt;200,C36/8+2*250+G36*3000,IF(Input!O37&lt;400,C36/8+4*250+G36*6000,C36/8+10*250+G36*10000)))))</f>
        <v>57500</v>
      </c>
      <c r="AT36" s="21">
        <f t="shared" si="16"/>
        <v>96</v>
      </c>
      <c r="AU36" s="110">
        <f t="shared" si="17"/>
        <v>96</v>
      </c>
    </row>
    <row r="37" spans="1:47" x14ac:dyDescent="0.25">
      <c r="A37" s="49" t="s">
        <v>63</v>
      </c>
      <c r="B37" s="102" t="str">
        <f>Input!C38</f>
        <v>P</v>
      </c>
      <c r="C37" s="2">
        <f>Input!R38</f>
        <v>298000</v>
      </c>
      <c r="D37" s="2">
        <f>Input!S38</f>
        <v>168293</v>
      </c>
      <c r="E37" s="2">
        <f>Input!T38</f>
        <v>10315</v>
      </c>
      <c r="F37" s="7">
        <f t="shared" si="18"/>
        <v>881.02976248182267</v>
      </c>
      <c r="G37" s="9">
        <f>Input!U38</f>
        <v>2</v>
      </c>
      <c r="H37" s="3">
        <f>IF(OR(C37=0,D37=0,E37=0,G37=0),0,IF(B37="P",IF(Input!N38&lt;100,F37*0.673*54+C37/5+G37*3000,IF(Input!N38&lt;300,F37*0.673*54+C37/5+G37*6000,F37*0.673*54+C37/5+G37*10000)),IF(B37="C",IF(Input!O38&lt;200,F37*0.673*54+C37/5+G37*3000,IF(Input!O38&lt;400,F37*0.673*54+C37/5+G37*6000,F37*0.673*54+C37/5+G37*10000)))))</f>
        <v>111618.3836281144</v>
      </c>
      <c r="I37" s="21">
        <f t="shared" si="1"/>
        <v>186</v>
      </c>
      <c r="J37" s="6">
        <f t="shared" ref="J37" si="61">IF(I37&gt;1023,I37-(256*4),IF(I37&gt;767,I37-(256*3),IF(I37&gt;511,I37-(256*2),IF(I37&gt;255,I37-(256),I37))))</f>
        <v>186</v>
      </c>
      <c r="K37" s="16">
        <f t="shared" si="2"/>
        <v>186</v>
      </c>
      <c r="M37" s="22">
        <f t="shared" si="3"/>
        <v>111600</v>
      </c>
      <c r="N37" s="22">
        <f t="shared" si="4"/>
        <v>27900</v>
      </c>
      <c r="Q37" s="7">
        <f t="shared" si="60"/>
        <v>1101.2872031022785</v>
      </c>
      <c r="S37" s="21">
        <f>IF(OR(C37=0,D37=0,E37=0,G37=0),0,IF(B37="P",IF(Input!N38&lt;100,Q37*0.673*54+C37/5+G37*3000,IF(Input!N38&lt;300,Q37*0.673*54+C37/5+G37*6000,Q37*0.673*54+C37/5+G37*10000)),IF(B37="C",IF(Input!O38&lt;200,Q37*0.673*54+C37/5+G37*3000,IF(Input!O38&lt;400,Q37*0.673*54+C37/5+G37*6000,Q37*0.673*54+C37/4+G37*10000)))))</f>
        <v>119622.97953514301</v>
      </c>
      <c r="T37" s="21">
        <f t="shared" si="6"/>
        <v>199</v>
      </c>
      <c r="U37" s="16">
        <f t="shared" si="7"/>
        <v>199</v>
      </c>
      <c r="X37" s="7">
        <f t="shared" si="8"/>
        <v>925.08125060591385</v>
      </c>
      <c r="Z37" s="21">
        <f>IF(OR(C37=0,D37=0,E37=0,G37=0),0,IF(B37="P",IF(Input!N38&lt;100,X37*0.673*54+C37/5+G37*3000,IF(Input!N38&lt;300,X37*0.673*54+C37/5+G37*6000,X37*0.673*54+C37/5+G37*10000)),IF(B37="C",IF(Input!O38&lt;200,X37*0.673*54+C37/5+G37*3000,IF(Input!O38&lt;400,X37*0.673*54+C37/5+G37*6000,X37*0.673*54+C37/5+G37*10000)))))</f>
        <v>113219.30280952013</v>
      </c>
      <c r="AA37" s="21">
        <f t="shared" si="9"/>
        <v>189</v>
      </c>
      <c r="AB37" s="10">
        <f t="shared" si="19"/>
        <v>189</v>
      </c>
      <c r="AE37" s="7">
        <f t="shared" si="10"/>
        <v>1013.184226854096</v>
      </c>
      <c r="AG37" s="21">
        <f>IF(OR(C37=0,D37=0,E37=0,G37=0),0,IF(B37="P",IF(Input!N38&lt;100,AE37*0.673*54+C37/5+G37*3000,IF(Input!N38&lt;300,AE37*0.673*54+C37/5+G37*6000,AE37*0.673*54+C37/5+G37*10000)),IF(B37="C",IF(Input!O38&lt;200,AE37*0.673*54+C37/5+G37*3000,IF(Input!O38&lt;400,AE37*0.673*54+C37/5+G37*6000,AE37*0.673*54+C37/5+G37*10000)))))</f>
        <v>116421.14117233155</v>
      </c>
      <c r="AH37" s="21">
        <f t="shared" si="11"/>
        <v>194</v>
      </c>
      <c r="AI37" s="16">
        <f t="shared" si="12"/>
        <v>194</v>
      </c>
      <c r="AL37" s="22">
        <f t="shared" si="13"/>
        <v>220.25744062045567</v>
      </c>
      <c r="AN37" s="21">
        <f>IF(OR(C37=0,D37=0,E37=0,G37=0),0,IF(B37="P",IF(Input!N38&lt;100,AL37*0.673*54+C37/6+G37*3000,IF(Input!N38&lt;300,AL37*0.673*54+C37/6+G37*6000,AL37*0.673*54+C37/6+G37*10000)),IF(B37="C",IF(Input!O38&lt;200,AL37*0.673*54+C37/6+G37*3000,IF(Input!O38&lt;400,AL37*0.673*54+C37/6+G37*6000,AL37*0.673*54+C37/6+G37*10000)))))</f>
        <v>77671.262573695261</v>
      </c>
      <c r="AO37" s="21">
        <f t="shared" si="14"/>
        <v>129</v>
      </c>
      <c r="AP37" s="16">
        <f t="shared" si="15"/>
        <v>129</v>
      </c>
      <c r="AS37" s="21">
        <f>IF(OR(C37=0,G37=0),0,IF(B37="P",IF(Input!N38&lt;100,C37/8+4*200+G37*3000,IF(Input!N38&lt;300,C37/8+10*200+G37*6000,C37/8+20*200+G37*10000)),IF(B37="C",IF(Input!O38&lt;200,C37/8+2*250+G37*3000,IF(Input!O38&lt;400,C37/8+4*250+G37*6000,C37/8+10*250+G37*10000)))))</f>
        <v>61250</v>
      </c>
      <c r="AT37" s="21">
        <f t="shared" si="16"/>
        <v>102</v>
      </c>
      <c r="AU37" s="110">
        <f t="shared" si="17"/>
        <v>102</v>
      </c>
    </row>
    <row r="38" spans="1:47" x14ac:dyDescent="0.25">
      <c r="A38" s="49" t="s">
        <v>64</v>
      </c>
      <c r="B38" s="102" t="str">
        <f>Input!C39</f>
        <v>C</v>
      </c>
      <c r="C38" s="2">
        <f>Input!R39</f>
        <v>298000</v>
      </c>
      <c r="D38" s="2">
        <f>Input!S39</f>
        <v>168293</v>
      </c>
      <c r="E38" s="2">
        <f>Input!T39</f>
        <v>4990</v>
      </c>
      <c r="F38" s="7">
        <f t="shared" si="18"/>
        <v>1821.2068136272544</v>
      </c>
      <c r="G38" s="9">
        <f>Input!U39</f>
        <v>2</v>
      </c>
      <c r="H38" s="3">
        <f>IF(OR(C38=0,D38=0,E38=0,G38=0),0,IF(B38="P",IF(Input!N39&lt;100,F38*0.673*54+C38/5+G38*3000,IF(Input!N39&lt;300,F38*0.673*54+C38/5+G38*6000,F38*0.673*54+C38/5+G38*10000)),IF(B38="C",IF(Input!O39&lt;200,F38*0.673*54+C38/5+G38*3000,IF(Input!O39&lt;400,F38*0.673*54+C38/5+G38*6000,F38*0.673*54+C38/5+G38*10000)))))</f>
        <v>145786.29802084167</v>
      </c>
      <c r="I38" s="21">
        <f t="shared" si="1"/>
        <v>243</v>
      </c>
      <c r="J38" s="6">
        <f t="shared" ref="J38" si="62">IF(I38&gt;1023,I38-(256*4),IF(I38&gt;767,I38-(256*3),IF(I38&gt;511,I38-(256*2),IF(I38&gt;255,I38-(256),I38))))</f>
        <v>243</v>
      </c>
      <c r="K38" s="16">
        <f t="shared" si="2"/>
        <v>243</v>
      </c>
      <c r="M38" s="22">
        <f t="shared" si="3"/>
        <v>145800</v>
      </c>
      <c r="N38" s="22">
        <f t="shared" si="4"/>
        <v>36450</v>
      </c>
      <c r="Q38" s="7">
        <f t="shared" si="60"/>
        <v>2276.5085170340681</v>
      </c>
      <c r="S38" s="21">
        <f>IF(OR(C38=0,D38=0,E38=0,G38=0),0,IF(B38="P",IF(Input!N39&lt;100,Q38*0.673*54+C38/5+G38*3000,IF(Input!N39&lt;300,Q38*0.673*54+C38/5+G38*6000,Q38*0.673*54+C38/5+G38*10000)),IF(B38="C",IF(Input!O39&lt;200,Q38*0.673*54+C38/5+G38*3000,IF(Input!O39&lt;400,Q38*0.673*54+C38/5+G38*6000,Q38*0.673*54+C38/4+G38*10000)))))</f>
        <v>177232.87252605212</v>
      </c>
      <c r="T38" s="21">
        <f t="shared" si="6"/>
        <v>295</v>
      </c>
      <c r="U38" s="16">
        <f t="shared" si="7"/>
        <v>295</v>
      </c>
      <c r="X38" s="7">
        <f t="shared" si="8"/>
        <v>1912.2671543086171</v>
      </c>
      <c r="Z38" s="21">
        <f>IF(OR(C38=0,D38=0,E38=0,G38=0),0,IF(B38="P",IF(Input!N39&lt;100,X38*0.673*54+C38/5+G38*3000,IF(Input!N39&lt;300,X38*0.673*54+C38/5+G38*6000,X38*0.673*54+C38/5+G38*10000)),IF(B38="C",IF(Input!O39&lt;200,X38*0.673*54+C38/5+G38*3000,IF(Input!O39&lt;400,X38*0.673*54+C38/5+G38*6000,X38*0.673*54+C38/5+G38*10000)))))</f>
        <v>149095.61292188376</v>
      </c>
      <c r="AA38" s="21">
        <f t="shared" si="9"/>
        <v>248</v>
      </c>
      <c r="AB38" s="10">
        <f t="shared" si="19"/>
        <v>248</v>
      </c>
      <c r="AE38" s="7">
        <f t="shared" si="10"/>
        <v>2094.3878356713426</v>
      </c>
      <c r="AG38" s="21">
        <f>IF(OR(C38=0,D38=0,E38=0,G38=0),0,IF(B38="P",IF(Input!N39&lt;100,AE38*0.673*54+C38/5+G38*3000,IF(Input!N39&lt;300,AE38*0.673*54+C38/5+G38*6000,AE38*0.673*54+C38/5+G38*10000)),IF(B38="C",IF(Input!O39&lt;200,AE38*0.673*54+C38/5+G38*3000,IF(Input!O39&lt;400,AE38*0.673*54+C38/5+G38*6000,AE38*0.673*54+C38/5+G38*10000)))))</f>
        <v>155714.24272396794</v>
      </c>
      <c r="AH38" s="21">
        <f t="shared" si="11"/>
        <v>260</v>
      </c>
      <c r="AI38" s="16">
        <f t="shared" si="12"/>
        <v>260</v>
      </c>
      <c r="AL38" s="22">
        <f t="shared" si="13"/>
        <v>455.3017034068136</v>
      </c>
      <c r="AN38" s="21">
        <f>IF(OR(C38=0,D38=0,E38=0,G38=0),0,IF(B38="P",IF(Input!N39&lt;100,AL38*0.673*54+C38/6+G38*3000,IF(Input!N39&lt;300,AL38*0.673*54+C38/6+G38*6000,AL38*0.673*54+C38/6+G38*10000)),IF(B38="C",IF(Input!O39&lt;200,AL38*0.673*54+C38/6+G38*3000,IF(Input!O39&lt;400,AL38*0.673*54+C38/6+G38*6000,AL38*0.673*54+C38/6+G38*10000)))))</f>
        <v>86213.241171877089</v>
      </c>
      <c r="AO38" s="21">
        <f t="shared" si="14"/>
        <v>144</v>
      </c>
      <c r="AP38" s="16">
        <f t="shared" si="15"/>
        <v>144</v>
      </c>
      <c r="AS38" s="21">
        <f>IF(OR(C38=0,G38=0),0,IF(B38="P",IF(Input!N39&lt;100,C38/8+4*200+G38*3000,IF(Input!N39&lt;300,C38/8+10*200+G38*6000,C38/8+20*200+G38*10000)),IF(B38="C",IF(Input!O39&lt;200,C38/8+2*250+G38*3000,IF(Input!O39&lt;400,C38/8+4*250+G38*6000,C38/8+10*250+G38*10000)))))</f>
        <v>59750</v>
      </c>
      <c r="AT38" s="21">
        <f t="shared" si="16"/>
        <v>100</v>
      </c>
      <c r="AU38" s="110">
        <f t="shared" si="17"/>
        <v>100</v>
      </c>
    </row>
    <row r="39" spans="1:47" x14ac:dyDescent="0.25">
      <c r="A39" s="49" t="s">
        <v>65</v>
      </c>
      <c r="B39" s="102" t="str">
        <f>Input!C40</f>
        <v>P</v>
      </c>
      <c r="C39" s="2">
        <f>Input!R40</f>
        <v>298000</v>
      </c>
      <c r="D39" s="2">
        <f>Input!S40</f>
        <v>175610</v>
      </c>
      <c r="E39" s="2">
        <f>Input!T40</f>
        <v>7990</v>
      </c>
      <c r="F39" s="7">
        <f t="shared" si="18"/>
        <v>1186.8510638297873</v>
      </c>
      <c r="G39" s="9">
        <f>Input!U40</f>
        <v>2</v>
      </c>
      <c r="H39" s="3">
        <f>IF(OR(C39=0,D39=0,E39=0,G39=0),0,IF(B39="P",IF(Input!N40&lt;100,F39*0.673*54+C39/5+G39*3000,IF(Input!N40&lt;300,F39*0.673*54+C39/5+G39*6000,F39*0.673*54+C39/5+G39*10000)),IF(B39="C",IF(Input!O40&lt;200,F39*0.673*54+C39/5+G39*3000,IF(Input!O40&lt;400,F39*0.673*54+C39/5+G39*6000,F39*0.673*54+C39/5+G39*10000)))))</f>
        <v>122732.54136170214</v>
      </c>
      <c r="I39" s="21">
        <f t="shared" si="1"/>
        <v>205</v>
      </c>
      <c r="J39" s="6">
        <f t="shared" si="0"/>
        <v>205</v>
      </c>
      <c r="K39" s="16">
        <f t="shared" si="2"/>
        <v>205</v>
      </c>
      <c r="M39" s="22">
        <f t="shared" si="3"/>
        <v>123000</v>
      </c>
      <c r="N39" s="22">
        <f t="shared" si="4"/>
        <v>30750</v>
      </c>
      <c r="Q39" s="7">
        <f t="shared" si="60"/>
        <v>1483.5638297872342</v>
      </c>
      <c r="S39" s="21">
        <f>IF(OR(C39=0,D39=0,E39=0,G39=0),0,IF(B39="P",IF(Input!N40&lt;100,Q39*0.673*54+C39/5+G39*3000,IF(Input!N40&lt;300,Q39*0.673*54+C39/5+G39*6000,Q39*0.673*54+C39/5+G39*10000)),IF(B39="C",IF(Input!O40&lt;200,Q39*0.673*54+C39/5+G39*3000,IF(Input!O40&lt;400,Q39*0.673*54+C39/5+G39*6000,Q39*0.673*54+C39/4+G39*10000)))))</f>
        <v>133515.67670212768</v>
      </c>
      <c r="T39" s="21">
        <f t="shared" si="6"/>
        <v>223</v>
      </c>
      <c r="U39" s="16">
        <f t="shared" si="7"/>
        <v>223</v>
      </c>
      <c r="X39" s="7">
        <f t="shared" si="8"/>
        <v>1246.1936170212769</v>
      </c>
      <c r="Z39" s="21">
        <f>IF(OR(C39=0,D39=0,E39=0,G39=0),0,IF(B39="P",IF(Input!N40&lt;100,X39*0.673*54+C39/5+G39*3000,IF(Input!N40&lt;300,X39*0.673*54+C39/5+G39*6000,X39*0.673*54+C39/5+G39*10000)),IF(B39="C",IF(Input!O40&lt;200,X39*0.673*54+C39/5+G39*3000,IF(Input!O40&lt;400,X39*0.673*54+C39/5+G39*6000,X39*0.673*54+C39/5+G39*10000)))))</f>
        <v>124889.16842978724</v>
      </c>
      <c r="AA39" s="21">
        <f t="shared" si="9"/>
        <v>208</v>
      </c>
      <c r="AB39" s="10">
        <f t="shared" si="19"/>
        <v>208</v>
      </c>
      <c r="AE39" s="7">
        <f t="shared" si="10"/>
        <v>1364.8787234042554</v>
      </c>
      <c r="AG39" s="21">
        <f>IF(OR(C39=0,D39=0,E39=0,G39=0),0,IF(B39="P",IF(Input!N40&lt;100,AE39*0.673*54+C39/5+G39*3000,IF(Input!N40&lt;300,AE39*0.673*54+C39/5+G39*6000,AE39*0.673*54+C39/5+G39*10000)),IF(B39="C",IF(Input!O40&lt;200,AE39*0.673*54+C39/5+G39*3000,IF(Input!O40&lt;400,AE39*0.673*54+C39/5+G39*6000,AE39*0.673*54+C39/5+G39*10000)))))</f>
        <v>129202.42256595744</v>
      </c>
      <c r="AH39" s="21">
        <f t="shared" si="11"/>
        <v>215</v>
      </c>
      <c r="AI39" s="16">
        <f t="shared" si="12"/>
        <v>215</v>
      </c>
      <c r="AL39" s="22">
        <f t="shared" si="13"/>
        <v>296.71276595744683</v>
      </c>
      <c r="AN39" s="21">
        <f>IF(OR(C39=0,D39=0,E39=0,G39=0),0,IF(B39="P",IF(Input!N40&lt;100,AL39*0.673*54+C39/6+G39*3000,IF(Input!N40&lt;300,AL39*0.673*54+C39/6+G39*6000,AL39*0.673*54+C39/6+G39*10000)),IF(B39="C",IF(Input!O40&lt;200,AL39*0.673*54+C39/6+G39*3000,IF(Input!O40&lt;400,AL39*0.673*54+C39/6+G39*6000,AL39*0.673*54+C39/6+G39*10000)))))</f>
        <v>80449.802007092192</v>
      </c>
      <c r="AO39" s="21">
        <f t="shared" si="14"/>
        <v>134</v>
      </c>
      <c r="AP39" s="16">
        <f t="shared" si="15"/>
        <v>134</v>
      </c>
      <c r="AS39" s="21">
        <f>IF(OR(C39=0,G39=0),0,IF(B39="P",IF(Input!N40&lt;100,C39/8+4*200+G39*3000,IF(Input!N40&lt;300,C39/8+10*200+G39*6000,C39/8+20*200+G39*10000)),IF(B39="C",IF(Input!O40&lt;200,C39/8+2*250+G39*3000,IF(Input!O40&lt;400,C39/8+4*250+G39*6000,C39/8+10*250+G39*10000)))))</f>
        <v>61250</v>
      </c>
      <c r="AT39" s="21">
        <f t="shared" si="16"/>
        <v>102</v>
      </c>
      <c r="AU39" s="110">
        <f t="shared" si="17"/>
        <v>102</v>
      </c>
    </row>
    <row r="40" spans="1:47" x14ac:dyDescent="0.25">
      <c r="A40" s="49" t="s">
        <v>66</v>
      </c>
      <c r="B40" s="102" t="str">
        <f>Input!C41</f>
        <v>P</v>
      </c>
      <c r="C40" s="2">
        <f>Input!R41</f>
        <v>560000</v>
      </c>
      <c r="D40" s="2">
        <f>Input!S41</f>
        <v>379049</v>
      </c>
      <c r="E40" s="2">
        <f>Input!T41</f>
        <v>8200</v>
      </c>
      <c r="F40" s="7">
        <f t="shared" si="18"/>
        <v>2496.1763414634147</v>
      </c>
      <c r="G40" s="9">
        <f>Input!U41</f>
        <v>2</v>
      </c>
      <c r="H40" s="3">
        <f>IF(OR(C40=0,D40=0,E40=0,G40=0),0,IF(B40="P",IF(Input!N41&lt;100,F40*0.673*54+C40/5+G40*3000,IF(Input!N41&lt;300,F40*0.673*54+C40/5+G40*6000,F40*0.673*54+C40/5+G40*10000)),IF(B40="C",IF(Input!O41&lt;200,F40*0.673*54+C40/5+G40*3000,IF(Input!O41&lt;400,F40*0.673*54+C40/5+G40*6000,F40*0.673*54+C40/5+G40*10000)))))</f>
        <v>222716.04060146341</v>
      </c>
      <c r="I40" s="21">
        <f t="shared" si="1"/>
        <v>371</v>
      </c>
      <c r="J40" s="6">
        <f t="shared" si="0"/>
        <v>115</v>
      </c>
      <c r="K40" s="16">
        <f t="shared" si="2"/>
        <v>371</v>
      </c>
      <c r="M40" s="22">
        <f t="shared" si="3"/>
        <v>222600</v>
      </c>
      <c r="N40" s="22">
        <f t="shared" si="4"/>
        <v>55650</v>
      </c>
      <c r="Q40" s="7">
        <f t="shared" si="60"/>
        <v>3120.2204268292685</v>
      </c>
      <c r="S40" s="21">
        <f>IF(OR(C40=0,D40=0,E40=0,G40=0),0,IF(B40="P",IF(Input!N41&lt;100,Q40*0.673*54+C40/5+G40*3000,IF(Input!N41&lt;300,Q40*0.673*54+C40/5+G40*6000,Q40*0.673*54+C40/5+G40*10000)),IF(B40="C",IF(Input!O41&lt;200,Q40*0.673*54+C40/5+G40*3000,IF(Input!O41&lt;400,Q40*0.673*54+C40/5+G40*6000,Q40*0.673*54+C40/4+G40*10000)))))</f>
        <v>245395.05075182929</v>
      </c>
      <c r="T40" s="21">
        <f t="shared" si="6"/>
        <v>409</v>
      </c>
      <c r="U40" s="16">
        <f t="shared" si="7"/>
        <v>409</v>
      </c>
      <c r="X40" s="7">
        <f t="shared" si="8"/>
        <v>2620.9851585365855</v>
      </c>
      <c r="Z40" s="21">
        <f>IF(OR(C40=0,D40=0,E40=0,G40=0),0,IF(B40="P",IF(Input!N41&lt;100,X40*0.673*54+C40/5+G40*3000,IF(Input!N41&lt;300,X40*0.673*54+C40/5+G40*6000,X40*0.673*54+C40/5+G40*10000)),IF(B40="C",IF(Input!O41&lt;200,X40*0.673*54+C40/5+G40*3000,IF(Input!O41&lt;400,X40*0.673*54+C40/5+G40*6000,X40*0.673*54+C40/5+G40*10000)))))</f>
        <v>227251.84263153659</v>
      </c>
      <c r="AA40" s="21">
        <f t="shared" si="9"/>
        <v>379</v>
      </c>
      <c r="AB40" s="10">
        <f t="shared" si="19"/>
        <v>379</v>
      </c>
      <c r="AE40" s="7">
        <f t="shared" si="10"/>
        <v>2870.6027926829265</v>
      </c>
      <c r="AG40" s="21">
        <f>IF(OR(C40=0,D40=0,E40=0,G40=0),0,IF(B40="P",IF(Input!N41&lt;100,AE40*0.673*54+C40/5+G40*3000,IF(Input!N41&lt;300,AE40*0.673*54+C40/5+G40*6000,AE40*0.673*54+C40/5+G40*10000)),IF(B40="C",IF(Input!O41&lt;200,AE40*0.673*54+C40/5+G40*3000,IF(Input!O41&lt;400,AE40*0.673*54+C40/5+G40*6000,AE40*0.673*54+C40/5+G40*10000)))))</f>
        <v>236323.44669168291</v>
      </c>
      <c r="AH40" s="21">
        <f t="shared" si="11"/>
        <v>394</v>
      </c>
      <c r="AI40" s="16">
        <f t="shared" si="12"/>
        <v>394</v>
      </c>
      <c r="AL40" s="22">
        <f t="shared" si="13"/>
        <v>624.04408536585368</v>
      </c>
      <c r="AN40" s="21">
        <f>IF(OR(C40=0,D40=0,E40=0,G40=0),0,IF(B40="P",IF(Input!N41&lt;100,AL40*0.673*54+C40/6+G40*3000,IF(Input!N41&lt;300,AL40*0.673*54+C40/6+G40*6000,AL40*0.673*54+C40/6+G40*10000)),IF(B40="C",IF(Input!O41&lt;200,AL40*0.673*54+C40/6+G40*3000,IF(Input!O41&lt;400,AL40*0.673*54+C40/6+G40*6000,AL40*0.673*54+C40/6+G40*10000)))))</f>
        <v>136012.34348369919</v>
      </c>
      <c r="AO40" s="21">
        <f t="shared" si="14"/>
        <v>227</v>
      </c>
      <c r="AP40" s="16">
        <f t="shared" si="15"/>
        <v>227</v>
      </c>
      <c r="AS40" s="21">
        <f>IF(OR(C40=0,G40=0),0,IF(B40="P",IF(Input!N41&lt;100,C40/8+4*200+G40*3000,IF(Input!N41&lt;300,C40/8+10*200+G40*6000,C40/8+20*200+G40*10000)),IF(B40="C",IF(Input!O41&lt;200,C40/8+2*250+G40*3000,IF(Input!O41&lt;400,C40/8+4*250+G40*6000,C40/8+10*250+G40*10000)))))</f>
        <v>94000</v>
      </c>
      <c r="AT40" s="21">
        <f t="shared" si="16"/>
        <v>157</v>
      </c>
      <c r="AU40" s="110">
        <f t="shared" si="17"/>
        <v>157</v>
      </c>
    </row>
    <row r="41" spans="1:47" x14ac:dyDescent="0.25">
      <c r="A41" s="49" t="s">
        <v>67</v>
      </c>
      <c r="B41" s="102" t="str">
        <f>Input!C42</f>
        <v>C</v>
      </c>
      <c r="C41" s="2">
        <f>Input!R42</f>
        <v>583000</v>
      </c>
      <c r="D41" s="2">
        <f>Input!S42</f>
        <v>435295</v>
      </c>
      <c r="E41" s="2">
        <f>Input!T42</f>
        <v>5600</v>
      </c>
      <c r="F41" s="7">
        <f t="shared" si="18"/>
        <v>4197.4875000000002</v>
      </c>
      <c r="G41" s="9">
        <f>Input!U42</f>
        <v>2</v>
      </c>
      <c r="H41" s="3">
        <f>IF(OR(C41=0,D41=0,E41=0,G41=0),0,IF(B41="P",IF(Input!N42&lt;100,F41*0.673*54+C41/5+G41*3000,IF(Input!N42&lt;300,F41*0.673*54+C41/5+G41*6000,F41*0.673*54+C41/5+G41*10000)),IF(B41="C",IF(Input!O42&lt;200,F41*0.673*54+C41/5+G41*3000,IF(Input!O42&lt;400,F41*0.673*54+C41/5+G41*6000,F41*0.673*54+C41/5+G41*10000)))))</f>
        <v>289145.09072500002</v>
      </c>
      <c r="I41" s="21">
        <f t="shared" si="1"/>
        <v>482</v>
      </c>
      <c r="J41" s="6">
        <f t="shared" si="0"/>
        <v>226</v>
      </c>
      <c r="K41" s="16">
        <f t="shared" si="2"/>
        <v>482</v>
      </c>
      <c r="M41" s="22">
        <f t="shared" si="3"/>
        <v>289200</v>
      </c>
      <c r="N41" s="22">
        <f t="shared" si="4"/>
        <v>72300</v>
      </c>
      <c r="Q41" s="7">
        <f t="shared" si="60"/>
        <v>5246.859375</v>
      </c>
      <c r="S41" s="21">
        <f>IF(OR(C41=0,D41=0,E41=0,G41=0),0,IF(B41="P",IF(Input!N42&lt;100,Q41*0.673*54+C41/5+G41*3000,IF(Input!N42&lt;300,Q41*0.673*54+C41/5+G41*6000,Q41*0.673*54+C41/5+G41*10000)),IF(B41="C",IF(Input!O42&lt;200,Q41*0.673*54+C41/5+G41*3000,IF(Input!O42&lt;400,Q41*0.673*54+C41/5+G41*6000,Q41*0.673*54+C41/4+G41*10000)))))</f>
        <v>356431.36340625002</v>
      </c>
      <c r="T41" s="21">
        <f t="shared" si="6"/>
        <v>594</v>
      </c>
      <c r="U41" s="16">
        <f t="shared" si="7"/>
        <v>594</v>
      </c>
      <c r="X41" s="7">
        <f t="shared" si="8"/>
        <v>4407.3618750000005</v>
      </c>
      <c r="Z41" s="21">
        <f>IF(OR(C41=0,D41=0,E41=0,G41=0),0,IF(B41="P",IF(Input!N42&lt;100,X41*0.673*54+C41/5+G41*3000,IF(Input!N42&lt;300,X41*0.673*54+C41/5+G41*6000,X41*0.673*54+C41/5+G41*10000)),IF(B41="C",IF(Input!O42&lt;200,X41*0.673*54+C41/5+G41*3000,IF(Input!O42&lt;400,X41*0.673*54+C41/5+G41*6000,X41*0.673*54+C41/5+G41*10000)))))</f>
        <v>296772.34526125004</v>
      </c>
      <c r="AA41" s="21">
        <f t="shared" si="9"/>
        <v>495</v>
      </c>
      <c r="AB41" s="10">
        <f t="shared" si="19"/>
        <v>495</v>
      </c>
      <c r="AE41" s="7">
        <f t="shared" si="10"/>
        <v>4827.1106250000003</v>
      </c>
      <c r="AG41" s="21">
        <f>IF(OR(C41=0,D41=0,E41=0,G41=0),0,IF(B41="P",IF(Input!N42&lt;100,AE41*0.673*54+C41/5+G41*3000,IF(Input!N42&lt;300,AE41*0.673*54+C41/5+G41*6000,AE41*0.673*54+C41/5+G41*10000)),IF(B41="C",IF(Input!O42&lt;200,AE41*0.673*54+C41/5+G41*3000,IF(Input!O42&lt;400,AE41*0.673*54+C41/5+G41*6000,AE41*0.673*54+C41/5+G41*10000)))))</f>
        <v>312026.85433374997</v>
      </c>
      <c r="AH41" s="21">
        <f t="shared" si="11"/>
        <v>520</v>
      </c>
      <c r="AI41" s="16">
        <f t="shared" si="12"/>
        <v>520</v>
      </c>
      <c r="AL41" s="22">
        <f t="shared" si="13"/>
        <v>1049.371875</v>
      </c>
      <c r="AN41" s="21">
        <f>IF(OR(C41=0,D41=0,E41=0,G41=0),0,IF(B41="P",IF(Input!N42&lt;100,AL41*0.673*54+C41/6+G41*3000,IF(Input!N42&lt;300,AL41*0.673*54+C41/6+G41*6000,AL41*0.673*54+C41/6+G41*10000)),IF(B41="C",IF(Input!O42&lt;200,AL41*0.673*54+C41/6+G41*3000,IF(Input!O42&lt;400,AL41*0.673*54+C41/6+G41*6000,AL41*0.673*54+C41/6+G41*10000)))))</f>
        <v>155302.93934791669</v>
      </c>
      <c r="AO41" s="21">
        <f t="shared" si="14"/>
        <v>259</v>
      </c>
      <c r="AP41" s="16">
        <f t="shared" si="15"/>
        <v>259</v>
      </c>
      <c r="AS41" s="21">
        <f>IF(OR(C41=0,G41=0),0,IF(B41="P",IF(Input!N42&lt;100,C41/8+4*200+G41*3000,IF(Input!N42&lt;300,C41/8+10*200+G41*6000,C41/8+20*200+G41*10000)),IF(B41="C",IF(Input!O42&lt;200,C41/8+2*250+G41*3000,IF(Input!O42&lt;400,C41/8+4*250+G41*6000,C41/8+10*250+G41*10000)))))</f>
        <v>95375</v>
      </c>
      <c r="AT41" s="21">
        <f t="shared" si="16"/>
        <v>159</v>
      </c>
      <c r="AU41" s="110">
        <f t="shared" si="17"/>
        <v>159</v>
      </c>
    </row>
    <row r="42" spans="1:47" x14ac:dyDescent="0.25">
      <c r="A42" s="49" t="s">
        <v>68</v>
      </c>
      <c r="B42" s="102" t="str">
        <f>Input!C43</f>
        <v>P</v>
      </c>
      <c r="C42" s="2">
        <f>Input!R43</f>
        <v>590000</v>
      </c>
      <c r="D42" s="2">
        <f>Input!S43</f>
        <v>416954</v>
      </c>
      <c r="E42" s="2">
        <f>Input!T43</f>
        <v>8500</v>
      </c>
      <c r="F42" s="7">
        <f t="shared" si="18"/>
        <v>2648.8842352941178</v>
      </c>
      <c r="G42" s="9">
        <f>Input!U43</f>
        <v>2</v>
      </c>
      <c r="H42" s="3">
        <f>IF(OR(C42=0,D42=0,E42=0,G42=0),0,IF(B42="P",IF(Input!N43&lt;100,F42*0.673*54+C42/5+G42*3000,IF(Input!N43&lt;300,F42*0.673*54+C42/5+G42*6000,F42*0.673*54+C42/5+G42*10000)),IF(B42="C",IF(Input!O43&lt;200,F42*0.673*54+C42/5+G42*3000,IF(Input!O43&lt;400,F42*0.673*54+C42/5+G42*6000,F42*0.673*54+C42/5+G42*10000)))))</f>
        <v>234265.75087905885</v>
      </c>
      <c r="I42" s="21">
        <f t="shared" si="1"/>
        <v>390</v>
      </c>
      <c r="J42" s="6">
        <f t="shared" si="0"/>
        <v>134</v>
      </c>
      <c r="K42" s="16">
        <f t="shared" si="2"/>
        <v>390</v>
      </c>
      <c r="M42" s="22">
        <f t="shared" si="3"/>
        <v>234000</v>
      </c>
      <c r="N42" s="22">
        <f t="shared" si="4"/>
        <v>58500</v>
      </c>
      <c r="Q42" s="7">
        <f t="shared" si="60"/>
        <v>3311.1052941176472</v>
      </c>
      <c r="S42" s="21">
        <f>IF(OR(C42=0,D42=0,E42=0,G42=0),0,IF(B42="P",IF(Input!N43&lt;100,Q42*0.673*54+C42/5+G42*3000,IF(Input!N43&lt;300,Q42*0.673*54+C42/5+G42*6000,Q42*0.673*54+C42/5+G42*10000)),IF(B42="C",IF(Input!O43&lt;200,Q42*0.673*54+C42/5+G42*3000,IF(Input!O43&lt;400,Q42*0.673*54+C42/5+G42*6000,Q42*0.673*54+C42/4+G42*10000)))))</f>
        <v>258332.18859882356</v>
      </c>
      <c r="T42" s="21">
        <f t="shared" si="6"/>
        <v>431</v>
      </c>
      <c r="U42" s="16">
        <f t="shared" si="7"/>
        <v>431</v>
      </c>
      <c r="X42" s="7">
        <f t="shared" si="8"/>
        <v>2781.3284470588237</v>
      </c>
      <c r="Z42" s="21">
        <f>IF(OR(C42=0,D42=0,E42=0,G42=0),0,IF(B42="P",IF(Input!N43&lt;100,X42*0.673*54+C42/5+G42*3000,IF(Input!N43&lt;300,X42*0.673*54+C42/5+G42*6000,X42*0.673*54+C42/5+G42*10000)),IF(B42="C",IF(Input!O43&lt;200,X42*0.673*54+C42/5+G42*3000,IF(Input!O43&lt;400,X42*0.673*54+C42/5+G42*6000,X42*0.673*54+C42/5+G42*10000)))))</f>
        <v>239079.03842301178</v>
      </c>
      <c r="AA42" s="21">
        <f t="shared" si="9"/>
        <v>398</v>
      </c>
      <c r="AB42" s="10">
        <f t="shared" si="19"/>
        <v>398</v>
      </c>
      <c r="AE42" s="7">
        <f t="shared" si="10"/>
        <v>3046.2168705882355</v>
      </c>
      <c r="AG42" s="21">
        <f>IF(OR(C42=0,D42=0,E42=0,G42=0),0,IF(B42="P",IF(Input!N43&lt;100,AE42*0.673*54+C42/5+G42*3000,IF(Input!N43&lt;300,AE42*0.673*54+C42/5+G42*6000,AE42*0.673*54+C42/5+G42*10000)),IF(B42="C",IF(Input!O43&lt;200,AE42*0.673*54+C42/5+G42*3000,IF(Input!O43&lt;400,AE42*0.673*54+C42/5+G42*6000,AE42*0.673*54+C42/5+G42*10000)))))</f>
        <v>248705.61351091764</v>
      </c>
      <c r="AH42" s="21">
        <f t="shared" si="11"/>
        <v>415</v>
      </c>
      <c r="AI42" s="16">
        <f t="shared" si="12"/>
        <v>415</v>
      </c>
      <c r="AL42" s="22">
        <f t="shared" si="13"/>
        <v>662.22105882352946</v>
      </c>
      <c r="AN42" s="21">
        <f>IF(OR(C42=0,D42=0,E42=0,G42=0),0,IF(B42="P",IF(Input!N43&lt;100,AL42*0.673*54+C42/6+G42*3000,IF(Input!N43&lt;300,AL42*0.673*54+C42/6+G42*6000,AL42*0.673*54+C42/6+G42*10000)),IF(B42="C",IF(Input!O43&lt;200,AL42*0.673*54+C42/6+G42*3000,IF(Input!O43&lt;400,AL42*0.673*54+C42/6+G42*6000,AL42*0.673*54+C42/6+G42*10000)))))</f>
        <v>142399.77105309803</v>
      </c>
      <c r="AO42" s="21">
        <f t="shared" si="14"/>
        <v>237</v>
      </c>
      <c r="AP42" s="16">
        <f t="shared" si="15"/>
        <v>237</v>
      </c>
      <c r="AS42" s="21">
        <f>IF(OR(C42=0,G42=0),0,IF(B42="P",IF(Input!N43&lt;100,C42/8+4*200+G42*3000,IF(Input!N43&lt;300,C42/8+10*200+G42*6000,C42/8+20*200+G42*10000)),IF(B42="C",IF(Input!O43&lt;200,C42/8+2*250+G42*3000,IF(Input!O43&lt;400,C42/8+4*250+G42*6000,C42/8+10*250+G42*10000)))))</f>
        <v>97750</v>
      </c>
      <c r="AT42" s="21">
        <f t="shared" si="16"/>
        <v>163</v>
      </c>
      <c r="AU42" s="110">
        <f t="shared" si="17"/>
        <v>163</v>
      </c>
    </row>
    <row r="43" spans="1:47" x14ac:dyDescent="0.25">
      <c r="A43" s="49" t="s">
        <v>69</v>
      </c>
      <c r="B43" s="102" t="str">
        <f>Input!C44</f>
        <v>C</v>
      </c>
      <c r="C43" s="2">
        <f>Input!R44</f>
        <v>614232</v>
      </c>
      <c r="D43" s="2">
        <f>Input!S44</f>
        <v>478825</v>
      </c>
      <c r="E43" s="2">
        <f>Input!T44</f>
        <v>6000</v>
      </c>
      <c r="F43" s="7">
        <f t="shared" si="18"/>
        <v>4309.4249999999993</v>
      </c>
      <c r="G43" s="9">
        <f>Input!U44</f>
        <v>2</v>
      </c>
      <c r="H43" s="3">
        <f>IF(OR(C43=0,D43=0,E43=0,G43=0),0,IF(B43="P",IF(Input!N44&lt;100,F43*0.673*54+C43/5+G43*3000,IF(Input!N44&lt;300,F43*0.673*54+C43/5+G43*6000,F43*0.673*54+C43/5+G43*10000)),IF(B43="C",IF(Input!O44&lt;200,F43*0.673*54+C43/5+G43*3000,IF(Input!O44&lt;400,F43*0.673*54+C43/5+G43*6000,F43*0.673*54+C43/5+G43*10000)))))</f>
        <v>299459.52334999997</v>
      </c>
      <c r="I43" s="21">
        <f t="shared" si="1"/>
        <v>499</v>
      </c>
      <c r="J43" s="6">
        <f t="shared" si="0"/>
        <v>243</v>
      </c>
      <c r="K43" s="16">
        <f t="shared" si="2"/>
        <v>499</v>
      </c>
      <c r="M43" s="22">
        <f t="shared" si="3"/>
        <v>299400</v>
      </c>
      <c r="N43" s="22">
        <f t="shared" si="4"/>
        <v>74850</v>
      </c>
      <c r="Q43" s="7">
        <f t="shared" si="60"/>
        <v>5386.7812499999991</v>
      </c>
      <c r="S43" s="21">
        <f>IF(OR(C43=0,D43=0,E43=0,G43=0),0,IF(B43="P",IF(Input!N44&lt;100,Q43*0.673*54+C43/5+G43*3000,IF(Input!N44&lt;300,Q43*0.673*54+C43/5+G43*6000,Q43*0.673*54+C43/5+G43*10000)),IF(B43="C",IF(Input!O44&lt;200,Q43*0.673*54+C43/5+G43*3000,IF(Input!O44&lt;400,Q43*0.673*54+C43/5+G43*6000,Q43*0.673*54+C43/4+G43*10000)))))</f>
        <v>369324.40418750001</v>
      </c>
      <c r="T43" s="21">
        <f t="shared" si="6"/>
        <v>616</v>
      </c>
      <c r="U43" s="16">
        <f t="shared" si="7"/>
        <v>616</v>
      </c>
      <c r="X43" s="7">
        <f t="shared" si="8"/>
        <v>4524.8962499999998</v>
      </c>
      <c r="Z43" s="21">
        <f>IF(OR(C43=0,D43=0,E43=0,G43=0),0,IF(B43="P",IF(Input!N44&lt;100,X43*0.673*54+C43/5+G43*3000,IF(Input!N44&lt;300,X43*0.673*54+C43/5+G43*6000,X43*0.673*54+C43/5+G43*10000)),IF(B43="C",IF(Input!O44&lt;200,X43*0.673*54+C43/5+G43*3000,IF(Input!O44&lt;400,X43*0.673*54+C43/5+G43*6000,X43*0.673*54+C43/5+G43*10000)))))</f>
        <v>307290.17951749999</v>
      </c>
      <c r="AA43" s="21">
        <f t="shared" si="9"/>
        <v>512</v>
      </c>
      <c r="AB43" s="10">
        <f t="shared" si="19"/>
        <v>512</v>
      </c>
      <c r="AE43" s="7">
        <f t="shared" si="10"/>
        <v>4955.838749999999</v>
      </c>
      <c r="AG43" s="21">
        <f>IF(OR(C43=0,D43=0,E43=0,G43=0),0,IF(B43="P",IF(Input!N44&lt;100,AE43*0.673*54+C43/5+G43*3000,IF(Input!N44&lt;300,AE43*0.673*54+C43/5+G43*6000,AE43*0.673*54+C43/5+G43*10000)),IF(B43="C",IF(Input!O44&lt;200,AE43*0.673*54+C43/5+G43*3000,IF(Input!O44&lt;400,AE43*0.673*54+C43/5+G43*6000,AE43*0.673*54+C43/5+G43*10000)))))</f>
        <v>322951.49185250001</v>
      </c>
      <c r="AH43" s="21">
        <f t="shared" si="11"/>
        <v>538</v>
      </c>
      <c r="AI43" s="16">
        <f t="shared" si="12"/>
        <v>538</v>
      </c>
      <c r="AL43" s="22">
        <f t="shared" si="13"/>
        <v>1077.3562499999998</v>
      </c>
      <c r="AN43" s="21">
        <f>IF(OR(C43=0,D43=0,E43=0,G43=0),0,IF(B43="P",IF(Input!N44&lt;100,AL43*0.673*54+C43/6+G43*3000,IF(Input!N44&lt;300,AL43*0.673*54+C43/6+G43*6000,AL43*0.673*54+C43/6+G43*10000)),IF(B43="C",IF(Input!O44&lt;200,AL43*0.673*54+C43/6+G43*3000,IF(Input!O44&lt;400,AL43*0.673*54+C43/6+G43*6000,AL43*0.673*54+C43/6+G43*10000)))))</f>
        <v>161525.2808375</v>
      </c>
      <c r="AO43" s="21">
        <f t="shared" si="14"/>
        <v>269</v>
      </c>
      <c r="AP43" s="16">
        <f t="shared" si="15"/>
        <v>269</v>
      </c>
      <c r="AS43" s="21">
        <f>IF(OR(C43=0,G43=0),0,IF(B43="P",IF(Input!N44&lt;100,C43/8+4*200+G43*3000,IF(Input!N44&lt;300,C43/8+10*200+G43*6000,C43/8+20*200+G43*10000)),IF(B43="C",IF(Input!O44&lt;200,C43/8+2*250+G43*3000,IF(Input!O44&lt;400,C43/8+4*250+G43*6000,C43/8+10*250+G43*10000)))))</f>
        <v>99279</v>
      </c>
      <c r="AT43" s="21">
        <f t="shared" si="16"/>
        <v>165</v>
      </c>
      <c r="AU43" s="110">
        <f t="shared" si="17"/>
        <v>165</v>
      </c>
    </row>
    <row r="44" spans="1:47" x14ac:dyDescent="0.25">
      <c r="A44" s="49" t="s">
        <v>71</v>
      </c>
      <c r="B44" s="102" t="str">
        <f>Input!C45</f>
        <v>C</v>
      </c>
      <c r="C44" s="2">
        <f>Input!R45</f>
        <v>405000</v>
      </c>
      <c r="D44" s="2">
        <f>Input!S45</f>
        <v>25000</v>
      </c>
      <c r="E44" s="2">
        <f>Input!T45</f>
        <v>3231</v>
      </c>
      <c r="F44" s="7">
        <f t="shared" ref="F44:F45" si="63">D44/E44*54</f>
        <v>417.82729805013929</v>
      </c>
      <c r="G44" s="9">
        <f>Input!U45</f>
        <v>4</v>
      </c>
      <c r="H44" s="3">
        <f>IF(OR(C44=0,D44=0,E44=0,G44=0),0,IF(B44="P",IF(Input!N45&lt;100,F44*0.673*54+C44/5+G44*3000,IF(Input!N45&lt;300,F44*0.673*54+C44/5+G44*6000,F44*0.673*54+C44/5+G44*10000)),IF(B44="C",IF(Input!O45&lt;200,F44*0.673*54+C44/5+G44*3000,IF(Input!O45&lt;400,F44*0.673*54+C44/5+G44*6000,F44*0.673*54+C44/5+G44*10000)))))</f>
        <v>136184.67966573816</v>
      </c>
      <c r="I44" s="21">
        <f t="shared" ref="I44:I45" si="64">ROUND(H44/600,0)</f>
        <v>227</v>
      </c>
      <c r="J44" s="6">
        <f t="shared" ref="J44:J45" si="65">IF(I44&gt;1023,I44-(256*4),IF(I44&gt;767,I44-(256*3),IF(I44&gt;511,I44-(256*2),IF(I44&gt;255,I44-(256),I44))))</f>
        <v>227</v>
      </c>
      <c r="K44" s="16">
        <f t="shared" ref="K44:K45" si="66">I44</f>
        <v>227</v>
      </c>
      <c r="M44" s="22">
        <f t="shared" ref="M44:M45" si="67">I44*600</f>
        <v>136200</v>
      </c>
      <c r="N44" s="22">
        <f t="shared" ref="N44:N45" si="68">M44/4</f>
        <v>34050</v>
      </c>
      <c r="Q44" s="7">
        <f t="shared" ref="Q44:Q45" si="69">F44*1.25</f>
        <v>522.28412256267416</v>
      </c>
      <c r="S44" s="21">
        <f>IF(OR(C44=0,D44=0,E44=0,G44=0),0,IF(B44="P",IF(Input!N45&lt;100,Q44*0.673*54+C44/5+G44*3000,IF(Input!N45&lt;300,Q44*0.673*54+C44/5+G44*6000,Q44*0.673*54+C44/5+G44*10000)),IF(B44="C",IF(Input!O45&lt;200,Q44*0.673*54+C44/5+G44*3000,IF(Input!O45&lt;400,Q44*0.673*54+C44/5+G44*6000,Q44*0.673*54+C44/4+G44*10000)))))</f>
        <v>160230.8495821727</v>
      </c>
      <c r="T44" s="21">
        <f t="shared" ref="T44:T45" si="70">ROUND(S44/600,0)</f>
        <v>267</v>
      </c>
      <c r="U44" s="16">
        <f t="shared" ref="U44:U45" si="71">T44</f>
        <v>267</v>
      </c>
      <c r="X44" s="7">
        <f t="shared" ref="X44:X45" si="72">F44*1.05</f>
        <v>438.7186629526463</v>
      </c>
      <c r="Z44" s="21">
        <f>IF(OR(C44=0,D44=0,E44=0,G44=0),0,IF(B44="P",IF(Input!N45&lt;100,X44*0.673*54+C44/5+G44*3000,IF(Input!N45&lt;300,X44*0.673*54+C44/5+G44*6000,X44*0.673*54+C44/5+G44*10000)),IF(B44="C",IF(Input!O45&lt;200,X44*0.673*54+C44/5+G44*3000,IF(Input!O45&lt;400,X44*0.673*54+C44/5+G44*6000,X44*0.673*54+C44/5+G44*10000)))))</f>
        <v>136943.91364902508</v>
      </c>
      <c r="AA44" s="21">
        <f t="shared" ref="AA44:AA45" si="73">ROUND(Z44/600,0)</f>
        <v>228</v>
      </c>
      <c r="AB44" s="10">
        <f t="shared" ref="AB44:AB45" si="74">AA44</f>
        <v>228</v>
      </c>
      <c r="AE44" s="7">
        <f t="shared" ref="AE44:AE45" si="75">F44*1.15</f>
        <v>480.50139275766014</v>
      </c>
      <c r="AG44" s="21">
        <f>IF(OR(C44=0,D44=0,E44=0,G44=0),0,IF(B44="P",IF(Input!N45&lt;100,AE44*0.673*54+C44/5+G44*3000,IF(Input!N45&lt;300,AE44*0.673*54+C44/5+G44*6000,AE44*0.673*54+C44/5+G44*10000)),IF(B44="C",IF(Input!O45&lt;200,AE44*0.673*54+C44/5+G44*3000,IF(Input!O45&lt;400,AE44*0.673*54+C44/5+G44*6000,AE44*0.673*54+C44/5+G44*10000)))))</f>
        <v>138462.38161559889</v>
      </c>
      <c r="AH44" s="21">
        <f t="shared" ref="AH44:AH45" si="76">ROUND(AG44/600,0)</f>
        <v>231</v>
      </c>
      <c r="AI44" s="16">
        <f t="shared" ref="AI44:AI45" si="77">AH44</f>
        <v>231</v>
      </c>
      <c r="AL44" s="22">
        <f t="shared" ref="AL44:AL45" si="78">F44*0.25</f>
        <v>104.45682451253482</v>
      </c>
      <c r="AN44" s="21">
        <f>IF(OR(C44=0,D44=0,E44=0,G44=0),0,IF(B44="P",IF(Input!N45&lt;100,AL44*0.673*54+C44/6+G44*3000,IF(Input!N45&lt;300,AL44*0.673*54+C44/6+G44*6000,AL44*0.673*54+C44/6+G44*10000)),IF(B44="C",IF(Input!O45&lt;200,AL44*0.673*54+C44/6+G44*3000,IF(Input!O45&lt;400,AL44*0.673*54+C44/6+G44*6000,AL44*0.673*54+C44/6+G44*10000)))))</f>
        <v>111296.16991643453</v>
      </c>
      <c r="AO44" s="21">
        <f t="shared" ref="AO44:AO45" si="79">ROUND(AN44/600,0)</f>
        <v>185</v>
      </c>
      <c r="AP44" s="16">
        <f t="shared" ref="AP44:AP45" si="80">AO44</f>
        <v>185</v>
      </c>
      <c r="AS44" s="21">
        <f>IF(OR(C44=0,G44=0),0,IF(B44="P",IF(Input!N45&lt;100,C44/8+4*200+G44*3000,IF(Input!N45&lt;300,C44/8+10*200+G44*6000,C44/8+20*200+G44*10000)),IF(B44="C",IF(Input!O45&lt;200,C44/8+2*250+G44*3000,IF(Input!O45&lt;400,C44/8+4*250+G44*6000,C44/8+10*250+G44*10000)))))</f>
        <v>93125</v>
      </c>
      <c r="AT44" s="21">
        <f t="shared" ref="AT44:AT45" si="81">ROUND(AS44/600,0)</f>
        <v>155</v>
      </c>
      <c r="AU44" s="110">
        <f t="shared" ref="AU44:AU45" si="82">AT44</f>
        <v>155</v>
      </c>
    </row>
    <row r="45" spans="1:47" x14ac:dyDescent="0.25">
      <c r="A45" s="49" t="s">
        <v>72</v>
      </c>
      <c r="B45" s="102" t="str">
        <f>Input!C46</f>
        <v>C</v>
      </c>
      <c r="C45" s="2">
        <f>Input!R46</f>
        <v>640000</v>
      </c>
      <c r="D45" s="2">
        <f>Input!S46</f>
        <v>0</v>
      </c>
      <c r="E45" s="2">
        <f>Input!T46</f>
        <v>8315</v>
      </c>
      <c r="F45" s="7">
        <f t="shared" si="63"/>
        <v>0</v>
      </c>
      <c r="G45" s="9">
        <f>Input!U46</f>
        <v>6</v>
      </c>
      <c r="H45" s="3">
        <f>IF(OR(C45=0,D45=0,E45=0,G45=0),0,IF(B45="P",IF(Input!N46&lt;100,F45*0.673*54+C45/5+G45*3000,IF(Input!N46&lt;300,F45*0.673*54+C45/5+G45*6000,F45*0.673*54+C45/5+G45*10000)),IF(B45="C",IF(Input!O46&lt;200,F45*0.673*54+C45/5+G45*3000,IF(Input!O46&lt;400,F45*0.673*54+C45/5+G45*6000,F45*0.673*54+C45/5+G45*10000)))))</f>
        <v>0</v>
      </c>
      <c r="I45" s="21">
        <f t="shared" si="64"/>
        <v>0</v>
      </c>
      <c r="J45" s="6">
        <f t="shared" si="65"/>
        <v>0</v>
      </c>
      <c r="K45" s="16">
        <f t="shared" si="66"/>
        <v>0</v>
      </c>
      <c r="M45" s="22">
        <f t="shared" si="67"/>
        <v>0</v>
      </c>
      <c r="N45" s="22">
        <f t="shared" si="68"/>
        <v>0</v>
      </c>
      <c r="Q45" s="7">
        <f t="shared" si="69"/>
        <v>0</v>
      </c>
      <c r="S45" s="21">
        <f>IF(OR(C45=0,D45=0,E45=0,G45=0),0,IF(B45="P",IF(Input!N46&lt;100,Q45*0.673*54+C45/5+G45*3000,IF(Input!N46&lt;300,Q45*0.673*54+C45/5+G45*6000,Q45*0.673*54+C45/5+G45*10000)),IF(B45="C",IF(Input!O46&lt;200,Q45*0.673*54+C45/5+G45*3000,IF(Input!O46&lt;400,Q45*0.673*54+C45/5+G45*6000,Q45*0.673*54+C45/4+G45*10000)))))</f>
        <v>0</v>
      </c>
      <c r="T45" s="21">
        <f t="shared" si="70"/>
        <v>0</v>
      </c>
      <c r="U45" s="16">
        <f t="shared" si="71"/>
        <v>0</v>
      </c>
      <c r="X45" s="7">
        <f t="shared" si="72"/>
        <v>0</v>
      </c>
      <c r="Z45" s="21">
        <f>IF(OR(C45=0,D45=0,E45=0,G45=0),0,IF(B45="P",IF(Input!N46&lt;100,X45*0.673*54+C45/5+G45*3000,IF(Input!N46&lt;300,X45*0.673*54+C45/5+G45*6000,X45*0.673*54+C45/5+G45*10000)),IF(B45="C",IF(Input!O46&lt;200,X45*0.673*54+C45/5+G45*3000,IF(Input!O46&lt;400,X45*0.673*54+C45/5+G45*6000,X45*0.673*54+C45/5+G45*10000)))))</f>
        <v>0</v>
      </c>
      <c r="AA45" s="21">
        <f t="shared" si="73"/>
        <v>0</v>
      </c>
      <c r="AB45" s="10">
        <f t="shared" si="74"/>
        <v>0</v>
      </c>
      <c r="AE45" s="7">
        <f t="shared" si="75"/>
        <v>0</v>
      </c>
      <c r="AG45" s="21">
        <f>IF(OR(C45=0,D45=0,E45=0,G45=0),0,IF(B45="P",IF(Input!N46&lt;100,AE45*0.673*54+C45/5+G45*3000,IF(Input!N46&lt;300,AE45*0.673*54+C45/5+G45*6000,AE45*0.673*54+C45/5+G45*10000)),IF(B45="C",IF(Input!O46&lt;200,AE45*0.673*54+C45/5+G45*3000,IF(Input!O46&lt;400,AE45*0.673*54+C45/5+G45*6000,AE45*0.673*54+C45/5+G45*10000)))))</f>
        <v>0</v>
      </c>
      <c r="AH45" s="21">
        <f t="shared" si="76"/>
        <v>0</v>
      </c>
      <c r="AI45" s="16">
        <f t="shared" si="77"/>
        <v>0</v>
      </c>
      <c r="AL45" s="22">
        <f t="shared" si="78"/>
        <v>0</v>
      </c>
      <c r="AN45" s="21">
        <f>IF(OR(C45=0,D45=0,E45=0,G45=0),0,IF(B45="P",IF(Input!N46&lt;100,AL45*0.673*54+C45/6+G45*3000,IF(Input!N46&lt;300,AL45*0.673*54+C45/6+G45*6000,AL45*0.673*54+C45/6+G45*10000)),IF(B45="C",IF(Input!O46&lt;200,AL45*0.673*54+C45/6+G45*3000,IF(Input!O46&lt;400,AL45*0.673*54+C45/6+G45*6000,AL45*0.673*54+C45/6+G45*10000)))))</f>
        <v>0</v>
      </c>
      <c r="AO45" s="21">
        <f t="shared" si="79"/>
        <v>0</v>
      </c>
      <c r="AP45" s="16">
        <f t="shared" si="80"/>
        <v>0</v>
      </c>
      <c r="AS45" s="21">
        <f>IF(OR(C45=0,G45=0),0,IF(B45="P",IF(Input!N46&lt;100,C45/8+4*200+G45*3000,IF(Input!N46&lt;300,C45/8+10*200+G45*6000,C45/8+20*200+G45*10000)),IF(B45="C",IF(Input!O46&lt;200,C45/8+2*250+G45*3000,IF(Input!O46&lt;400,C45/8+4*250+G45*6000,C45/8+10*250+G45*10000)))))</f>
        <v>142500</v>
      </c>
      <c r="AT45" s="21">
        <f t="shared" si="81"/>
        <v>238</v>
      </c>
      <c r="AU45" s="110">
        <f t="shared" si="82"/>
        <v>238</v>
      </c>
    </row>
    <row r="46" spans="1:47" x14ac:dyDescent="0.25">
      <c r="A46" s="49" t="s">
        <v>74</v>
      </c>
      <c r="B46" s="102" t="str">
        <f>Input!C47</f>
        <v>P</v>
      </c>
      <c r="C46" s="2">
        <f>Input!R47</f>
        <v>35833</v>
      </c>
      <c r="D46" s="2">
        <f>Input!S47</f>
        <v>12390</v>
      </c>
      <c r="E46" s="2">
        <f>Input!T47</f>
        <v>710</v>
      </c>
      <c r="F46" s="7">
        <f t="shared" si="18"/>
        <v>942.33802816901402</v>
      </c>
      <c r="G46" s="9">
        <f>Input!U47</f>
        <v>2</v>
      </c>
      <c r="H46" s="3">
        <f>IF(OR(C46=0,D46=0,E46=0,G46=0),0,IF(B46="P",IF(Input!N47&lt;100,F46*0.673*54+C46/5+G46*3000,IF(Input!N47&lt;300,F46*0.673*54+C46/5+G46*6000,F46*0.673*54+C46/5+G46*10000)),IF(B46="C",IF(Input!O47&lt;200,F46*0.673*54+C46/5+G46*3000,IF(Input!O47&lt;400,F46*0.673*54+C46/5+G46*6000,F46*0.673*54+C46/5+G46*10000)))))</f>
        <v>47413.048619718305</v>
      </c>
      <c r="I46" s="21">
        <f t="shared" si="1"/>
        <v>79</v>
      </c>
      <c r="J46" s="6">
        <f t="shared" si="0"/>
        <v>79</v>
      </c>
      <c r="K46" s="16">
        <f t="shared" si="2"/>
        <v>79</v>
      </c>
      <c r="M46" s="22">
        <f t="shared" si="3"/>
        <v>47400</v>
      </c>
      <c r="N46" s="22">
        <f t="shared" si="4"/>
        <v>11850</v>
      </c>
      <c r="Q46" s="7">
        <f t="shared" si="60"/>
        <v>1177.9225352112676</v>
      </c>
      <c r="S46" s="21">
        <f>IF(OR(C46=0,D46=0,E46=0,G46=0),0,IF(B46="P",IF(Input!N47&lt;100,Q46*0.673*54+C46/5+G46*3000,IF(Input!N47&lt;300,Q46*0.673*54+C46/5+G46*6000,Q46*0.673*54+C46/5+G46*10000)),IF(B46="C",IF(Input!O47&lt;200,Q46*0.673*54+C46/5+G46*3000,IF(Input!O47&lt;400,Q46*0.673*54+C46/5+G46*6000,Q46*0.673*54+C46/4+G46*10000)))))</f>
        <v>55974.660774647891</v>
      </c>
      <c r="T46" s="21">
        <f t="shared" si="6"/>
        <v>93</v>
      </c>
      <c r="U46" s="16">
        <f t="shared" si="7"/>
        <v>93</v>
      </c>
      <c r="X46" s="7">
        <f t="shared" si="8"/>
        <v>989.45492957746478</v>
      </c>
      <c r="Z46" s="21">
        <f>IF(OR(C46=0,D46=0,E46=0,G46=0),0,IF(B46="P",IF(Input!N47&lt;100,X46*0.673*54+C46/5+G46*3000,IF(Input!N47&lt;300,X46*0.673*54+C46/5+G46*6000,X46*0.673*54+C46/5+G46*10000)),IF(B46="C",IF(Input!O47&lt;200,X46*0.673*54+C46/5+G46*3000,IF(Input!O47&lt;400,X46*0.673*54+C46/5+G46*6000,X46*0.673*54+C46/5+G46*10000)))))</f>
        <v>49125.371050704227</v>
      </c>
      <c r="AA46" s="21">
        <f t="shared" si="9"/>
        <v>82</v>
      </c>
      <c r="AB46" s="10">
        <f t="shared" si="19"/>
        <v>82</v>
      </c>
      <c r="AE46" s="7">
        <f t="shared" si="10"/>
        <v>1083.6887323943661</v>
      </c>
      <c r="AG46" s="21">
        <f>IF(OR(C46=0,D46=0,E46=0,G46=0),0,IF(B46="P",IF(Input!N47&lt;100,AE46*0.673*54+C46/5+G46*3000,IF(Input!N47&lt;300,AE46*0.673*54+C46/5+G46*6000,AE46*0.673*54+C46/5+G46*10000)),IF(B46="C",IF(Input!O47&lt;200,AE46*0.673*54+C46/5+G46*3000,IF(Input!O47&lt;400,AE46*0.673*54+C46/5+G46*6000,AE46*0.673*54+C46/5+G46*10000)))))</f>
        <v>52550.015912676055</v>
      </c>
      <c r="AH46" s="21">
        <f t="shared" si="11"/>
        <v>88</v>
      </c>
      <c r="AI46" s="16">
        <f t="shared" si="12"/>
        <v>88</v>
      </c>
      <c r="AL46" s="22">
        <f t="shared" si="13"/>
        <v>235.58450704225351</v>
      </c>
      <c r="AN46" s="21">
        <f>IF(OR(C46=0,D46=0,E46=0,G46=0),0,IF(B46="P",IF(Input!N47&lt;100,AL46*0.673*54+C46/6+G46*3000,IF(Input!N47&lt;300,AL46*0.673*54+C46/6+G46*6000,AL46*0.673*54+C46/6+G46*10000)),IF(B46="C",IF(Input!O47&lt;200,AL46*0.673*54+C46/6+G46*3000,IF(Input!O47&lt;400,AL46*0.673*54+C46/6+G46*6000,AL46*0.673*54+C46/6+G46*10000)))))</f>
        <v>20533.778821596243</v>
      </c>
      <c r="AO46" s="21">
        <f t="shared" si="14"/>
        <v>34</v>
      </c>
      <c r="AP46" s="16">
        <f t="shared" si="15"/>
        <v>34</v>
      </c>
      <c r="AS46" s="21">
        <f>IF(OR(C46=0,G46=0),0,IF(B46="P",IF(Input!N47&lt;100,C46/8+4*200+G46*3000,IF(Input!N47&lt;300,C46/8+10*200+G46*6000,C46/8+20*200+G46*10000)),IF(B46="C",IF(Input!O47&lt;200,C46/8+2*250+G46*3000,IF(Input!O47&lt;400,C46/8+4*250+G46*6000,C46/8+10*250+G46*10000)))))</f>
        <v>11279.125</v>
      </c>
      <c r="AT46" s="21">
        <f t="shared" si="16"/>
        <v>19</v>
      </c>
      <c r="AU46" s="110">
        <f t="shared" si="17"/>
        <v>19</v>
      </c>
    </row>
    <row r="47" spans="1:47" x14ac:dyDescent="0.25">
      <c r="A47" s="49" t="s">
        <v>75</v>
      </c>
      <c r="B47" s="102" t="str">
        <f>Input!C48</f>
        <v>P</v>
      </c>
      <c r="C47" s="2">
        <f>Input!R48</f>
        <v>40142</v>
      </c>
      <c r="D47" s="2">
        <f>Input!S48</f>
        <v>17102</v>
      </c>
      <c r="E47" s="2">
        <f>Input!T48</f>
        <v>1400</v>
      </c>
      <c r="F47" s="7">
        <f t="shared" si="18"/>
        <v>659.64857142857147</v>
      </c>
      <c r="G47" s="9">
        <f>Input!U48</f>
        <v>2</v>
      </c>
      <c r="H47" s="3">
        <f>IF(OR(C47=0,D47=0,E47=0,G47=0),0,IF(B47="P",IF(Input!N48&lt;100,F47*0.673*54+C47/5+G47*3000,IF(Input!N48&lt;300,F47*0.673*54+C47/5+G47*6000,F47*0.673*54+C47/5+G47*10000)),IF(B47="C",IF(Input!O48&lt;200,F47*0.673*54+C47/5+G47*3000,IF(Input!O48&lt;400,F47*0.673*54+C47/5+G47*6000,F47*0.673*54+C47/5+G47*10000)))))</f>
        <v>38001.348382857148</v>
      </c>
      <c r="I47" s="21">
        <f t="shared" si="1"/>
        <v>63</v>
      </c>
      <c r="J47" s="6">
        <f t="shared" si="0"/>
        <v>63</v>
      </c>
      <c r="K47" s="16">
        <f t="shared" si="2"/>
        <v>63</v>
      </c>
      <c r="M47" s="22">
        <f t="shared" si="3"/>
        <v>37800</v>
      </c>
      <c r="N47" s="22">
        <f t="shared" si="4"/>
        <v>9450</v>
      </c>
      <c r="Q47" s="7">
        <f t="shared" si="60"/>
        <v>824.56071428571431</v>
      </c>
      <c r="S47" s="21">
        <f>IF(OR(C47=0,D47=0,E47=0,G47=0),0,IF(B47="P",IF(Input!N48&lt;100,Q47*0.673*54+C47/5+G47*3000,IF(Input!N48&lt;300,Q47*0.673*54+C47/5+G47*6000,Q47*0.673*54+C47/5+G47*10000)),IF(B47="C",IF(Input!O48&lt;200,Q47*0.673*54+C47/5+G47*3000,IF(Input!O48&lt;400,Q47*0.673*54+C47/5+G47*6000,Q47*0.673*54+C47/4+G47*10000)))))</f>
        <v>43994.585478571433</v>
      </c>
      <c r="T47" s="21">
        <f t="shared" si="6"/>
        <v>73</v>
      </c>
      <c r="U47" s="16">
        <f t="shared" si="7"/>
        <v>73</v>
      </c>
      <c r="X47" s="7">
        <f t="shared" si="8"/>
        <v>692.63100000000009</v>
      </c>
      <c r="Z47" s="21">
        <f>IF(OR(C47=0,D47=0,E47=0,G47=0),0,IF(B47="P",IF(Input!N48&lt;100,X47*0.673*54+C47/5+G47*3000,IF(Input!N48&lt;300,X47*0.673*54+C47/5+G47*6000,X47*0.673*54+C47/5+G47*10000)),IF(B47="C",IF(Input!O48&lt;200,X47*0.673*54+C47/5+G47*3000,IF(Input!O48&lt;400,X47*0.673*54+C47/5+G47*6000,X47*0.673*54+C47/5+G47*10000)))))</f>
        <v>39199.995802000005</v>
      </c>
      <c r="AA47" s="21">
        <f t="shared" si="9"/>
        <v>65</v>
      </c>
      <c r="AB47" s="10">
        <f t="shared" si="19"/>
        <v>65</v>
      </c>
      <c r="AE47" s="7">
        <f t="shared" si="10"/>
        <v>758.59585714285708</v>
      </c>
      <c r="AG47" s="21">
        <f>IF(OR(C47=0,D47=0,E47=0,G47=0),0,IF(B47="P",IF(Input!N48&lt;100,AE47*0.673*54+C47/5+G47*3000,IF(Input!N48&lt;300,AE47*0.673*54+C47/5+G47*6000,AE47*0.673*54+C47/5+G47*10000)),IF(B47="C",IF(Input!O48&lt;200,AE47*0.673*54+C47/5+G47*3000,IF(Input!O48&lt;400,AE47*0.673*54+C47/5+G47*6000,AE47*0.673*54+C47/5+G47*10000)))))</f>
        <v>41597.290640285712</v>
      </c>
      <c r="AH47" s="21">
        <f t="shared" si="11"/>
        <v>69</v>
      </c>
      <c r="AI47" s="16">
        <f t="shared" si="12"/>
        <v>69</v>
      </c>
      <c r="AL47" s="22">
        <f t="shared" si="13"/>
        <v>164.91214285714287</v>
      </c>
      <c r="AN47" s="21">
        <f>IF(OR(C47=0,D47=0,E47=0,G47=0),0,IF(B47="P",IF(Input!N48&lt;100,AL47*0.673*54+C47/6+G47*3000,IF(Input!N48&lt;300,AL47*0.673*54+C47/6+G47*6000,AL47*0.673*54+C47/6+G47*10000)),IF(B47="C",IF(Input!O48&lt;200,AL47*0.673*54+C47/6+G47*3000,IF(Input!O48&lt;400,AL47*0.673*54+C47/6+G47*6000,AL47*0.673*54+C47/6+G47*10000)))))</f>
        <v>18683.570429047621</v>
      </c>
      <c r="AO47" s="21">
        <f t="shared" si="14"/>
        <v>31</v>
      </c>
      <c r="AP47" s="16">
        <f t="shared" si="15"/>
        <v>31</v>
      </c>
      <c r="AS47" s="21">
        <f>IF(OR(C47=0,G47=0),0,IF(B47="P",IF(Input!N48&lt;100,C47/8+4*200+G47*3000,IF(Input!N48&lt;300,C47/8+10*200+G47*6000,C47/8+20*200+G47*10000)),IF(B47="C",IF(Input!O48&lt;200,C47/8+2*250+G47*3000,IF(Input!O48&lt;400,C47/8+4*250+G47*6000,C47/8+10*250+G47*10000)))))</f>
        <v>11817.75</v>
      </c>
      <c r="AT47" s="21">
        <f t="shared" si="16"/>
        <v>20</v>
      </c>
      <c r="AU47" s="110">
        <f t="shared" si="17"/>
        <v>20</v>
      </c>
    </row>
    <row r="48" spans="1:47" x14ac:dyDescent="0.25">
      <c r="A48" s="49" t="s">
        <v>76</v>
      </c>
      <c r="B48" s="102" t="str">
        <f>Input!C49</f>
        <v>P</v>
      </c>
      <c r="C48" s="2">
        <f>Input!R49</f>
        <v>40142</v>
      </c>
      <c r="D48" s="2">
        <f>Input!S49</f>
        <v>17102</v>
      </c>
      <c r="E48" s="2">
        <f>Input!T49</f>
        <v>1900</v>
      </c>
      <c r="F48" s="7">
        <f t="shared" si="18"/>
        <v>486.05684210526312</v>
      </c>
      <c r="G48" s="9">
        <f>Input!U49</f>
        <v>2</v>
      </c>
      <c r="H48" s="3">
        <f>IF(OR(C48=0,D48=0,E48=0,G48=0),0,IF(B48="P",IF(Input!N49&lt;100,F48*0.673*54+C48/5+G48*3000,IF(Input!N49&lt;300,F48*0.673*54+C48/5+G48*6000,F48*0.673*54+C48/5+G48*10000)),IF(B48="C",IF(Input!O49&lt;200,F48*0.673*54+C48/5+G48*3000,IF(Input!O49&lt;400,F48*0.673*54+C48/5+G48*6000,F48*0.673*54+C48/5+G48*10000)))))</f>
        <v>31692.677755789475</v>
      </c>
      <c r="I48" s="21">
        <f t="shared" si="1"/>
        <v>53</v>
      </c>
      <c r="J48" s="6">
        <f t="shared" si="0"/>
        <v>53</v>
      </c>
      <c r="K48" s="16">
        <f t="shared" si="2"/>
        <v>53</v>
      </c>
      <c r="M48" s="22">
        <f t="shared" si="3"/>
        <v>31800</v>
      </c>
      <c r="N48" s="22">
        <f t="shared" si="4"/>
        <v>7950</v>
      </c>
      <c r="Q48" s="7">
        <f t="shared" si="60"/>
        <v>607.57105263157894</v>
      </c>
      <c r="S48" s="21">
        <f>IF(OR(C48=0,D48=0,E48=0,G48=0),0,IF(B48="P",IF(Input!N49&lt;100,Q48*0.673*54+C48/5+G48*3000,IF(Input!N49&lt;300,Q48*0.673*54+C48/5+G48*6000,Q48*0.673*54+C48/5+G48*10000)),IF(B48="C",IF(Input!O49&lt;200,Q48*0.673*54+C48/5+G48*3000,IF(Input!O49&lt;400,Q48*0.673*54+C48/5+G48*6000,Q48*0.673*54+C48/4+G48*10000)))))</f>
        <v>36108.747194736839</v>
      </c>
      <c r="T48" s="21">
        <f t="shared" si="6"/>
        <v>60</v>
      </c>
      <c r="U48" s="16">
        <f t="shared" si="7"/>
        <v>60</v>
      </c>
      <c r="X48" s="7">
        <f t="shared" si="8"/>
        <v>510.35968421052627</v>
      </c>
      <c r="Z48" s="21">
        <f>IF(OR(C48=0,D48=0,E48=0,G48=0),0,IF(B48="P",IF(Input!N49&lt;100,X48*0.673*54+C48/5+G48*3000,IF(Input!N49&lt;300,X48*0.673*54+C48/5+G48*6000,X48*0.673*54+C48/5+G48*10000)),IF(B48="C",IF(Input!O49&lt;200,X48*0.673*54+C48/5+G48*3000,IF(Input!O49&lt;400,X48*0.673*54+C48/5+G48*6000,X48*0.673*54+C48/5+G48*10000)))))</f>
        <v>32575.891643578943</v>
      </c>
      <c r="AA48" s="21">
        <f t="shared" si="9"/>
        <v>54</v>
      </c>
      <c r="AB48" s="10">
        <f t="shared" si="19"/>
        <v>54</v>
      </c>
      <c r="AE48" s="7">
        <f t="shared" si="10"/>
        <v>558.96536842105252</v>
      </c>
      <c r="AG48" s="21">
        <f>IF(OR(C48=0,D48=0,E48=0,G48=0),0,IF(B48="P",IF(Input!N49&lt;100,AE48*0.673*54+C48/5+G48*3000,IF(Input!N49&lt;300,AE48*0.673*54+C48/5+G48*6000,AE48*0.673*54+C48/5+G48*10000)),IF(B48="C",IF(Input!O49&lt;200,AE48*0.673*54+C48/5+G48*3000,IF(Input!O49&lt;400,AE48*0.673*54+C48/5+G48*6000,AE48*0.673*54+C48/5+G48*10000)))))</f>
        <v>34342.319419157888</v>
      </c>
      <c r="AH48" s="21">
        <f t="shared" si="11"/>
        <v>57</v>
      </c>
      <c r="AI48" s="16">
        <f t="shared" si="12"/>
        <v>57</v>
      </c>
      <c r="AL48" s="22">
        <f t="shared" si="13"/>
        <v>121.51421052631578</v>
      </c>
      <c r="AN48" s="21">
        <f>IF(OR(C48=0,D48=0,E48=0,G48=0),0,IF(B48="P",IF(Input!N49&lt;100,AL48*0.673*54+C48/6+G48*3000,IF(Input!N49&lt;300,AL48*0.673*54+C48/6+G48*6000,AL48*0.673*54+C48/6+G48*10000)),IF(B48="C",IF(Input!O49&lt;200,AL48*0.673*54+C48/6+G48*3000,IF(Input!O49&lt;400,AL48*0.673*54+C48/6+G48*6000,AL48*0.673*54+C48/6+G48*10000)))))</f>
        <v>17106.4027722807</v>
      </c>
      <c r="AO48" s="21">
        <f t="shared" si="14"/>
        <v>29</v>
      </c>
      <c r="AP48" s="16">
        <f t="shared" si="15"/>
        <v>29</v>
      </c>
      <c r="AS48" s="21">
        <f>IF(OR(C48=0,G48=0),0,IF(B48="P",IF(Input!N49&lt;100,C48/8+4*200+G48*3000,IF(Input!N49&lt;300,C48/8+10*200+G48*6000,C48/8+20*200+G48*10000)),IF(B48="C",IF(Input!O49&lt;200,C48/8+2*250+G48*3000,IF(Input!O49&lt;400,C48/8+4*250+G48*6000,C48/8+10*250+G48*10000)))))</f>
        <v>11817.75</v>
      </c>
      <c r="AT48" s="21">
        <f t="shared" si="16"/>
        <v>20</v>
      </c>
      <c r="AU48" s="110">
        <f t="shared" si="17"/>
        <v>20</v>
      </c>
    </row>
    <row r="49" spans="1:47" x14ac:dyDescent="0.25">
      <c r="A49" s="49" t="s">
        <v>77</v>
      </c>
      <c r="B49" s="102" t="str">
        <f>Input!C50</f>
        <v>P</v>
      </c>
      <c r="C49" s="2">
        <f>Input!R50</f>
        <v>47400</v>
      </c>
      <c r="D49" s="2">
        <f>Input!S50</f>
        <v>20194</v>
      </c>
      <c r="E49" s="2">
        <f>Input!T50</f>
        <v>1705</v>
      </c>
      <c r="F49" s="7">
        <f t="shared" ref="F49" si="83">D49/E49*54</f>
        <v>639.57536656891489</v>
      </c>
      <c r="G49" s="9">
        <f>Input!U50</f>
        <v>2</v>
      </c>
      <c r="H49" s="3">
        <f>IF(OR(C49=0,D49=0,E49=0,G49=0),0,IF(B49="P",IF(Input!N50&lt;100,F49*0.673*54+C49/5+G49*3000,IF(Input!N50&lt;300,F49*0.673*54+C49/5+G49*6000,F49*0.673*54+C49/5+G49*10000)),IF(B49="C",IF(Input!O50&lt;200,F49*0.673*54+C49/5+G49*3000,IF(Input!O50&lt;400,F49*0.673*54+C49/5+G49*6000,F49*0.673*54+C49/5+G49*10000)))))</f>
        <v>44723.447971847505</v>
      </c>
      <c r="I49" s="21">
        <f t="shared" si="1"/>
        <v>75</v>
      </c>
      <c r="J49" s="6">
        <f t="shared" ref="J49" si="84">IF(I49&gt;1023,I49-(256*4),IF(I49&gt;767,I49-(256*3),IF(I49&gt;511,I49-(256*2),IF(I49&gt;255,I49-(256),I49))))</f>
        <v>75</v>
      </c>
      <c r="K49" s="16">
        <f t="shared" si="2"/>
        <v>75</v>
      </c>
      <c r="M49" s="22">
        <f t="shared" si="3"/>
        <v>45000</v>
      </c>
      <c r="N49" s="22">
        <f t="shared" si="4"/>
        <v>11250</v>
      </c>
      <c r="Q49" s="7">
        <f t="shared" ref="Q49" si="85">F49*1.25</f>
        <v>799.46920821114361</v>
      </c>
      <c r="S49" s="21">
        <f>IF(OR(C49=0,D49=0,E49=0,G49=0),0,IF(B49="P",IF(Input!N50&lt;100,Q49*0.673*54+C49/5+G49*3000,IF(Input!N50&lt;300,Q49*0.673*54+C49/5+G49*6000,Q49*0.673*54+C49/5+G49*10000)),IF(B49="C",IF(Input!O50&lt;200,Q49*0.673*54+C49/5+G49*3000,IF(Input!O50&lt;400,Q49*0.673*54+C49/5+G49*6000,Q49*0.673*54+C49/4+G49*10000)))))</f>
        <v>50534.309964809385</v>
      </c>
      <c r="T49" s="21">
        <f t="shared" si="6"/>
        <v>84</v>
      </c>
      <c r="U49" s="16">
        <f t="shared" si="7"/>
        <v>84</v>
      </c>
      <c r="X49" s="7">
        <f t="shared" ref="X49" si="86">F49*1.05</f>
        <v>671.55413489736065</v>
      </c>
      <c r="Z49" s="21">
        <f>IF(OR(C49=0,D49=0,E49=0,G49=0),0,IF(B49="P",IF(Input!N50&lt;100,X49*0.673*54+C49/5+G49*3000,IF(Input!N50&lt;300,X49*0.673*54+C49/5+G49*6000,X49*0.673*54+C49/5+G49*10000)),IF(B49="C",IF(Input!O50&lt;200,X49*0.673*54+C49/5+G49*3000,IF(Input!O50&lt;400,X49*0.673*54+C49/5+G49*6000,X49*0.673*54+C49/5+G49*10000)))))</f>
        <v>45885.620370439879</v>
      </c>
      <c r="AA49" s="21">
        <f t="shared" si="9"/>
        <v>76</v>
      </c>
      <c r="AB49" s="10">
        <f t="shared" si="19"/>
        <v>76</v>
      </c>
      <c r="AE49" s="7">
        <f t="shared" ref="AE49" si="87">F49*1.15</f>
        <v>735.51167155425208</v>
      </c>
      <c r="AG49" s="21">
        <f>IF(OR(C49=0,D49=0,E49=0,G49=0),0,IF(B49="P",IF(Input!N50&lt;100,AE49*0.673*54+C49/5+G49*3000,IF(Input!N50&lt;300,AE49*0.673*54+C49/5+G49*6000,AE49*0.673*54+C49/5+G49*10000)),IF(B49="C",IF(Input!O50&lt;200,AE49*0.673*54+C49/5+G49*3000,IF(Input!O50&lt;400,AE49*0.673*54+C49/5+G49*6000,AE49*0.673*54+C49/5+G49*10000)))))</f>
        <v>48209.965167624629</v>
      </c>
      <c r="AH49" s="21">
        <f t="shared" si="11"/>
        <v>80</v>
      </c>
      <c r="AI49" s="16">
        <f t="shared" si="12"/>
        <v>80</v>
      </c>
      <c r="AL49" s="22">
        <f t="shared" si="13"/>
        <v>159.89384164222872</v>
      </c>
      <c r="AN49" s="21">
        <f>IF(OR(C49=0,D49=0,E49=0,G49=0),0,IF(B49="P",IF(Input!N50&lt;100,AL49*0.673*54+C49/6+G49*3000,IF(Input!N50&lt;300,AL49*0.673*54+C49/6+G49*6000,AL49*0.673*54+C49/6+G49*10000)),IF(B49="C",IF(Input!O50&lt;200,AL49*0.673*54+C49/6+G49*3000,IF(Input!O50&lt;400,AL49*0.673*54+C49/6+G49*6000,AL49*0.673*54+C49/6+G49*10000)))))</f>
        <v>25710.861992961876</v>
      </c>
      <c r="AO49" s="21">
        <f t="shared" si="14"/>
        <v>43</v>
      </c>
      <c r="AP49" s="16">
        <f t="shared" si="15"/>
        <v>43</v>
      </c>
      <c r="AS49" s="21">
        <f>IF(OR(C49=0,G49=0),0,IF(B49="P",IF(Input!N50&lt;100,C49/8+4*200+G49*3000,IF(Input!N50&lt;300,C49/8+10*200+G49*6000,C49/8+20*200+G49*10000)),IF(B49="C",IF(Input!O50&lt;200,C49/8+2*250+G49*3000,IF(Input!O50&lt;400,C49/8+4*250+G49*6000,C49/8+10*250+G49*10000)))))</f>
        <v>19925</v>
      </c>
      <c r="AT49" s="21">
        <f t="shared" si="16"/>
        <v>33</v>
      </c>
      <c r="AU49" s="110">
        <f t="shared" si="17"/>
        <v>33</v>
      </c>
    </row>
    <row r="50" spans="1:47" x14ac:dyDescent="0.25">
      <c r="A50" s="49" t="s">
        <v>78</v>
      </c>
      <c r="B50" s="102" t="str">
        <f>Input!C51</f>
        <v>P</v>
      </c>
      <c r="C50" s="2">
        <f>Input!R51</f>
        <v>185065</v>
      </c>
      <c r="D50" s="2">
        <f>Input!S51</f>
        <v>119500</v>
      </c>
      <c r="E50" s="2">
        <f>Input!T51</f>
        <v>3690</v>
      </c>
      <c r="F50" s="7">
        <f t="shared" si="18"/>
        <v>1748.780487804878</v>
      </c>
      <c r="G50" s="9">
        <f>Input!U51</f>
        <v>3</v>
      </c>
      <c r="H50" s="3">
        <f>IF(OR(C50=0,D50=0,E50=0,G50=0),0,IF(B50="P",IF(Input!N51&lt;100,F50*0.673*54+C50/5+G50*3000,IF(Input!N51&lt;300,F50*0.673*54+C50/5+G50*6000,F50*0.673*54+C50/5+G50*10000)),IF(B50="C",IF(Input!O51&lt;200,F50*0.673*54+C50/5+G50*3000,IF(Input!O51&lt;400,F50*0.673*54+C50/5+G50*6000,F50*0.673*54+C50/5+G50*10000)))))</f>
        <v>118567.18048780487</v>
      </c>
      <c r="I50" s="21">
        <f t="shared" si="1"/>
        <v>198</v>
      </c>
      <c r="J50" s="6">
        <f t="shared" si="0"/>
        <v>198</v>
      </c>
      <c r="K50" s="16">
        <f t="shared" si="2"/>
        <v>198</v>
      </c>
      <c r="M50" s="22">
        <f t="shared" si="3"/>
        <v>118800</v>
      </c>
      <c r="N50" s="22">
        <f t="shared" si="4"/>
        <v>29700</v>
      </c>
      <c r="Q50" s="7">
        <f t="shared" si="60"/>
        <v>2185.9756097560976</v>
      </c>
      <c r="S50" s="21">
        <f>IF(OR(C50=0,D50=0,E50=0,G50=0),0,IF(B50="P",IF(Input!N51&lt;100,Q50*0.673*54+C50/5+G50*3000,IF(Input!N51&lt;300,Q50*0.673*54+C50/5+G50*6000,Q50*0.673*54+C50/5+G50*10000)),IF(B50="C",IF(Input!O51&lt;200,Q50*0.673*54+C50/5+G50*3000,IF(Input!O51&lt;400,Q50*0.673*54+C50/5+G50*6000,Q50*0.673*54+C50/4+G50*10000)))))</f>
        <v>134455.7256097561</v>
      </c>
      <c r="T50" s="21">
        <f t="shared" si="6"/>
        <v>224</v>
      </c>
      <c r="U50" s="16">
        <f t="shared" si="7"/>
        <v>224</v>
      </c>
      <c r="X50" s="7">
        <f t="shared" si="8"/>
        <v>1836.219512195122</v>
      </c>
      <c r="Z50" s="21">
        <f>IF(OR(C50=0,D50=0,E50=0,G50=0),0,IF(B50="P",IF(Input!N51&lt;100,X50*0.673*54+C50/5+G50*3000,IF(Input!N51&lt;300,X50*0.673*54+C50/5+G50*6000,X50*0.673*54+C50/5+G50*10000)),IF(B50="C",IF(Input!O51&lt;200,X50*0.673*54+C50/5+G50*3000,IF(Input!O51&lt;400,X50*0.673*54+C50/5+G50*6000,X50*0.673*54+C50/5+G50*10000)))))</f>
        <v>121744.88951219512</v>
      </c>
      <c r="AA50" s="21">
        <f t="shared" si="9"/>
        <v>203</v>
      </c>
      <c r="AB50" s="10">
        <f t="shared" si="19"/>
        <v>203</v>
      </c>
      <c r="AE50" s="7">
        <f t="shared" si="10"/>
        <v>2011.0975609756097</v>
      </c>
      <c r="AG50" s="21">
        <f>IF(OR(C50=0,D50=0,E50=0,G50=0),0,IF(B50="P",IF(Input!N51&lt;100,AE50*0.673*54+C50/5+G50*3000,IF(Input!N51&lt;300,AE50*0.673*54+C50/5+G50*6000,AE50*0.673*54+C50/5+G50*10000)),IF(B50="C",IF(Input!O51&lt;200,AE50*0.673*54+C50/5+G50*3000,IF(Input!O51&lt;400,AE50*0.673*54+C50/5+G50*6000,AE50*0.673*54+C50/5+G50*10000)))))</f>
        <v>128100.30756097561</v>
      </c>
      <c r="AH50" s="21">
        <f t="shared" si="11"/>
        <v>214</v>
      </c>
      <c r="AI50" s="16">
        <f t="shared" si="12"/>
        <v>214</v>
      </c>
      <c r="AL50" s="22">
        <f t="shared" si="13"/>
        <v>437.19512195121951</v>
      </c>
      <c r="AN50" s="21">
        <f>IF(OR(C50=0,D50=0,E50=0,G50=0),0,IF(B50="P",IF(Input!N51&lt;100,AL50*0.673*54+C50/6+G50*3000,IF(Input!N51&lt;300,AL50*0.673*54+C50/6+G50*6000,AL50*0.673*54+C50/6+G50*10000)),IF(B50="C",IF(Input!O51&lt;200,AL50*0.673*54+C50/6+G50*3000,IF(Input!O51&lt;400,AL50*0.673*54+C50/6+G50*6000,AL50*0.673*54+C50/6+G50*10000)))))</f>
        <v>64732.711788617889</v>
      </c>
      <c r="AO50" s="21">
        <f t="shared" si="14"/>
        <v>108</v>
      </c>
      <c r="AP50" s="16">
        <f t="shared" si="15"/>
        <v>108</v>
      </c>
      <c r="AS50" s="21">
        <f>IF(OR(C50=0,G50=0),0,IF(B50="P",IF(Input!N51&lt;100,C50/8+4*200+G50*3000,IF(Input!N51&lt;300,C50/8+10*200+G50*6000,C50/8+20*200+G50*10000)),IF(B50="C",IF(Input!O51&lt;200,C50/8+2*250+G50*3000,IF(Input!O51&lt;400,C50/8+4*250+G50*6000,C50/8+10*250+G50*10000)))))</f>
        <v>43133.125</v>
      </c>
      <c r="AT50" s="21">
        <f t="shared" si="16"/>
        <v>72</v>
      </c>
      <c r="AU50" s="110">
        <f t="shared" si="17"/>
        <v>72</v>
      </c>
    </row>
    <row r="51" spans="1:47" x14ac:dyDescent="0.25">
      <c r="A51" s="52" t="s">
        <v>80</v>
      </c>
      <c r="B51" s="102" t="str">
        <f>Input!C52</f>
        <v>P</v>
      </c>
      <c r="C51" s="2">
        <f>Input!R52</f>
        <v>33838</v>
      </c>
      <c r="D51" s="2">
        <f>Input!S52</f>
        <v>14302</v>
      </c>
      <c r="E51" s="2">
        <f>Input!T52</f>
        <v>1660</v>
      </c>
      <c r="F51" s="7">
        <f t="shared" si="18"/>
        <v>465.24578313253011</v>
      </c>
      <c r="G51" s="9">
        <f>Input!U52</f>
        <v>2</v>
      </c>
      <c r="H51" s="3">
        <f>IF(OR(C51=0,D51=0,E51=0,G51=0),0,IF(B51="P",IF(Input!N52&lt;100,F51*0.673*54+C51/5+G51*3000,IF(Input!N52&lt;300,F51*0.673*54+C51/5+G51*6000,F51*0.673*54+C51/5+G51*10000)),IF(B51="C",IF(Input!O52&lt;200,F51*0.673*54+C51/5+G51*3000,IF(Input!O52&lt;400,F51*0.673*54+C51/5+G51*6000,F51*0.673*54+C51/5+G51*10000)))))</f>
        <v>29675.562250602408</v>
      </c>
      <c r="I51" s="21">
        <f t="shared" si="1"/>
        <v>49</v>
      </c>
      <c r="J51" s="6">
        <f t="shared" si="0"/>
        <v>49</v>
      </c>
      <c r="K51" s="16">
        <f t="shared" si="2"/>
        <v>49</v>
      </c>
      <c r="M51" s="22">
        <f t="shared" si="3"/>
        <v>29400</v>
      </c>
      <c r="N51" s="22">
        <f t="shared" si="4"/>
        <v>7350</v>
      </c>
      <c r="Q51" s="7">
        <f t="shared" si="60"/>
        <v>581.55722891566268</v>
      </c>
      <c r="S51" s="21">
        <f>IF(OR(C51=0,D51=0,E51=0,G51=0),0,IF(B51="P",IF(Input!N52&lt;100,Q51*0.673*54+C51/5+G51*3000,IF(Input!N52&lt;300,Q51*0.673*54+C51/5+G51*6000,Q51*0.673*54+C51/5+G51*10000)),IF(B51="C",IF(Input!O52&lt;200,Q51*0.673*54+C51/5+G51*3000,IF(Input!O52&lt;400,Q51*0.673*54+C51/5+G51*6000,Q51*0.673*54+C51/4+G51*10000)))))</f>
        <v>33902.552813253016</v>
      </c>
      <c r="T51" s="21">
        <f t="shared" si="6"/>
        <v>57</v>
      </c>
      <c r="U51" s="16">
        <f t="shared" si="7"/>
        <v>57</v>
      </c>
      <c r="X51" s="7">
        <f t="shared" si="8"/>
        <v>488.50807228915664</v>
      </c>
      <c r="Z51" s="21">
        <f>IF(OR(C51=0,D51=0,E51=0,G51=0),0,IF(B51="P",IF(Input!N52&lt;100,X51*0.673*54+C51/5+G51*3000,IF(Input!N52&lt;300,X51*0.673*54+C51/5+G51*6000,X51*0.673*54+C51/5+G51*10000)),IF(B51="C",IF(Input!O52&lt;200,X51*0.673*54+C51/5+G51*3000,IF(Input!O52&lt;400,X51*0.673*54+C51/5+G51*6000,X51*0.673*54+C51/5+G51*10000)))))</f>
        <v>30520.96036313253</v>
      </c>
      <c r="AA51" s="21">
        <f t="shared" si="9"/>
        <v>51</v>
      </c>
      <c r="AB51" s="10">
        <f t="shared" si="19"/>
        <v>51</v>
      </c>
      <c r="AE51" s="7">
        <f t="shared" si="10"/>
        <v>535.0326506024096</v>
      </c>
      <c r="AG51" s="21">
        <f>IF(OR(C51=0,D51=0,E51=0,G51=0),0,IF(B51="P",IF(Input!N52&lt;100,AE51*0.673*54+C51/5+G51*3000,IF(Input!N52&lt;300,AE51*0.673*54+C51/5+G51*6000,AE51*0.673*54+C51/5+G51*10000)),IF(B51="C",IF(Input!O52&lt;200,AE51*0.673*54+C51/5+G51*3000,IF(Input!O52&lt;400,AE51*0.673*54+C51/5+G51*6000,AE51*0.673*54+C51/5+G51*10000)))))</f>
        <v>32211.756588192773</v>
      </c>
      <c r="AH51" s="21">
        <f t="shared" si="11"/>
        <v>54</v>
      </c>
      <c r="AI51" s="16">
        <f t="shared" si="12"/>
        <v>54</v>
      </c>
      <c r="AL51" s="22">
        <f t="shared" si="13"/>
        <v>116.31144578313253</v>
      </c>
      <c r="AN51" s="21">
        <f>IF(OR(C51=0,D51=0,E51=0,G51=0),0,IF(B51="P",IF(Input!N52&lt;100,AL51*0.673*54+C51/6+G51*3000,IF(Input!N52&lt;300,AL51*0.673*54+C51/6+G51*6000,AL51*0.673*54+C51/6+G51*10000)),IF(B51="C",IF(Input!O52&lt;200,AL51*0.673*54+C51/6+G51*3000,IF(Input!O52&lt;400,AL51*0.673*54+C51/6+G51*6000,AL51*0.673*54+C51/6+G51*10000)))))</f>
        <v>15866.657229317269</v>
      </c>
      <c r="AO51" s="21">
        <f t="shared" si="14"/>
        <v>26</v>
      </c>
      <c r="AP51" s="16">
        <f t="shared" si="15"/>
        <v>26</v>
      </c>
      <c r="AS51" s="21">
        <f>IF(OR(C51=0,G51=0),0,IF(B51="P",IF(Input!N52&lt;100,C51/8+4*200+G51*3000,IF(Input!N52&lt;300,C51/8+10*200+G51*6000,C51/8+20*200+G51*10000)),IF(B51="C",IF(Input!O52&lt;200,C51/8+2*250+G51*3000,IF(Input!O52&lt;400,C51/8+4*250+G51*6000,C51/8+10*250+G51*10000)))))</f>
        <v>11029.75</v>
      </c>
      <c r="AT51" s="21">
        <f t="shared" si="16"/>
        <v>18</v>
      </c>
      <c r="AU51" s="110">
        <f t="shared" si="17"/>
        <v>18</v>
      </c>
    </row>
    <row r="52" spans="1:47" x14ac:dyDescent="0.25">
      <c r="A52" s="52" t="s">
        <v>81</v>
      </c>
      <c r="B52" s="102" t="str">
        <f>Input!C53</f>
        <v>P</v>
      </c>
      <c r="C52" s="2">
        <f>Input!R53</f>
        <v>42184</v>
      </c>
      <c r="D52" s="2">
        <f>Input!S53</f>
        <v>14302</v>
      </c>
      <c r="E52" s="2">
        <f>Input!T53</f>
        <v>1570</v>
      </c>
      <c r="F52" s="7">
        <f t="shared" si="18"/>
        <v>491.91592356687897</v>
      </c>
      <c r="G52" s="9">
        <f>Input!U53</f>
        <v>2</v>
      </c>
      <c r="H52" s="3">
        <f>IF(OR(C52=0,D52=0,E52=0,G52=0),0,IF(B52="P",IF(Input!N53&lt;100,F52*0.673*54+C52/5+G52*3000,IF(Input!N53&lt;300,F52*0.673*54+C52/5+G52*6000,F52*0.673*54+C52/5+G52*10000)),IF(B52="C",IF(Input!O53&lt;200,F52*0.673*54+C52/5+G52*3000,IF(Input!O53&lt;400,F52*0.673*54+C52/5+G52*6000,F52*0.673*54+C52/5+G52*10000)))))</f>
        <v>38314.008494267517</v>
      </c>
      <c r="I52" s="21">
        <f t="shared" si="1"/>
        <v>64</v>
      </c>
      <c r="J52" s="6">
        <f t="shared" si="0"/>
        <v>64</v>
      </c>
      <c r="K52" s="16">
        <f t="shared" si="2"/>
        <v>64</v>
      </c>
      <c r="M52" s="22">
        <f t="shared" si="3"/>
        <v>38400</v>
      </c>
      <c r="N52" s="22">
        <f t="shared" si="4"/>
        <v>9600</v>
      </c>
      <c r="Q52" s="7">
        <f t="shared" si="60"/>
        <v>614.89490445859872</v>
      </c>
      <c r="S52" s="21">
        <f>IF(OR(C52=0,D52=0,E52=0,G52=0),0,IF(B52="P",IF(Input!N53&lt;100,Q52*0.673*54+C52/5+G52*3000,IF(Input!N53&lt;300,Q52*0.673*54+C52/5+G52*6000,Q52*0.673*54+C52/5+G52*10000)),IF(B52="C",IF(Input!O53&lt;200,Q52*0.673*54+C52/5+G52*3000,IF(Input!O53&lt;400,Q52*0.673*54+C52/5+G52*6000,Q52*0.673*54+C52/4+G52*10000)))))</f>
        <v>42783.310617834395</v>
      </c>
      <c r="T52" s="21">
        <f t="shared" si="6"/>
        <v>71</v>
      </c>
      <c r="U52" s="16">
        <f t="shared" si="7"/>
        <v>71</v>
      </c>
      <c r="X52" s="7">
        <f t="shared" si="8"/>
        <v>516.51171974522299</v>
      </c>
      <c r="Z52" s="21">
        <f>IF(OR(C52=0,D52=0,E52=0,G52=0),0,IF(B52="P",IF(Input!N53&lt;100,X52*0.673*54+C52/5+G52*3000,IF(Input!N53&lt;300,X52*0.673*54+C52/5+G52*6000,X52*0.673*54+C52/5+G52*10000)),IF(B52="C",IF(Input!O53&lt;200,X52*0.673*54+C52/5+G52*3000,IF(Input!O53&lt;400,X52*0.673*54+C52/5+G52*6000,X52*0.673*54+C52/5+G52*10000)))))</f>
        <v>39207.868918980894</v>
      </c>
      <c r="AA52" s="21">
        <f t="shared" si="9"/>
        <v>65</v>
      </c>
      <c r="AB52" s="10">
        <f t="shared" si="19"/>
        <v>65</v>
      </c>
      <c r="AE52" s="7">
        <f t="shared" si="10"/>
        <v>565.7033121019108</v>
      </c>
      <c r="AG52" s="21">
        <f>IF(OR(C52=0,D52=0,E52=0,G52=0),0,IF(B52="P",IF(Input!N53&lt;100,AE52*0.673*54+C52/5+G52*3000,IF(Input!N53&lt;300,AE52*0.673*54+C52/5+G52*6000,AE52*0.673*54+C52/5+G52*10000)),IF(B52="C",IF(Input!O53&lt;200,AE52*0.673*54+C52/5+G52*3000,IF(Input!O53&lt;400,AE52*0.673*54+C52/5+G52*6000,AE52*0.673*54+C52/5+G52*10000)))))</f>
        <v>40995.589768407641</v>
      </c>
      <c r="AH52" s="21">
        <f t="shared" si="11"/>
        <v>68</v>
      </c>
      <c r="AI52" s="16">
        <f t="shared" si="12"/>
        <v>68</v>
      </c>
      <c r="AL52" s="22">
        <f t="shared" si="13"/>
        <v>122.97898089171974</v>
      </c>
      <c r="AN52" s="21">
        <f>IF(OR(C52=0,D52=0,E52=0,G52=0),0,IF(B52="P",IF(Input!N53&lt;100,AL52*0.673*54+C52/6+G52*3000,IF(Input!N53&lt;300,AL52*0.673*54+C52/6+G52*6000,AL52*0.673*54+C52/6+G52*10000)),IF(B52="C",IF(Input!O53&lt;200,AL52*0.673*54+C52/6+G52*3000,IF(Input!O53&lt;400,AL52*0.673*54+C52/6+G52*6000,AL52*0.673*54+C52/6+G52*10000)))))</f>
        <v>23499.968790233546</v>
      </c>
      <c r="AO52" s="21">
        <f t="shared" si="14"/>
        <v>39</v>
      </c>
      <c r="AP52" s="16">
        <f t="shared" si="15"/>
        <v>39</v>
      </c>
      <c r="AS52" s="21">
        <f>IF(OR(C52=0,G52=0),0,IF(B52="P",IF(Input!N53&lt;100,C52/8+4*200+G52*3000,IF(Input!N53&lt;300,C52/8+10*200+G52*6000,C52/8+20*200+G52*10000)),IF(B52="C",IF(Input!O53&lt;200,C52/8+2*250+G52*3000,IF(Input!O53&lt;400,C52/8+4*250+G52*6000,C52/8+10*250+G52*10000)))))</f>
        <v>19273</v>
      </c>
      <c r="AT52" s="21">
        <f t="shared" si="16"/>
        <v>32</v>
      </c>
      <c r="AU52" s="110">
        <f t="shared" si="17"/>
        <v>32</v>
      </c>
    </row>
    <row r="53" spans="1:47" x14ac:dyDescent="0.25">
      <c r="A53" s="52" t="s">
        <v>82</v>
      </c>
      <c r="B53" s="102" t="s">
        <v>31</v>
      </c>
      <c r="C53" s="2">
        <f>Input!R54</f>
        <v>42184</v>
      </c>
      <c r="D53" s="2">
        <f>Input!S54</f>
        <v>14302</v>
      </c>
      <c r="E53" s="2">
        <f>Input!T54</f>
        <v>1570</v>
      </c>
      <c r="F53" s="7">
        <f t="shared" ref="F53:F55" si="88">D53/E53*54</f>
        <v>491.91592356687897</v>
      </c>
      <c r="G53" s="9">
        <f>Input!U54</f>
        <v>2</v>
      </c>
      <c r="H53" s="3">
        <f>IF(OR(C53=0,D53=0,E53=0,G53=0),0,IF(B53="P",IF(Input!N54&lt;100,F53*0.673*54+C53/5+G53*3000,IF(Input!N54&lt;300,F53*0.673*54+C53/5+G53*6000,F53*0.673*54+C53/5+G53*10000)),IF(B53="C",IF(Input!O54&lt;200,F53*0.673*54+C53/5+G53*3000,IF(Input!O54&lt;400,F53*0.673*54+C53/5+G53*6000,F53*0.673*54+C53/5+G53*10000)))))</f>
        <v>32314.008494267517</v>
      </c>
      <c r="I53" s="21">
        <f t="shared" ref="I53:I55" si="89">ROUND(H53/600,0)</f>
        <v>54</v>
      </c>
      <c r="J53" s="6">
        <f t="shared" ref="J53:J55" si="90">IF(I53&gt;1023,I53-(256*4),IF(I53&gt;767,I53-(256*3),IF(I53&gt;511,I53-(256*2),IF(I53&gt;255,I53-(256),I53))))</f>
        <v>54</v>
      </c>
      <c r="K53" s="16">
        <f t="shared" ref="K53:K55" si="91">I53</f>
        <v>54</v>
      </c>
      <c r="M53" s="22">
        <f t="shared" ref="M53:M55" si="92">I53*600</f>
        <v>32400</v>
      </c>
      <c r="N53" s="22">
        <f t="shared" ref="N53:N55" si="93">M53/4</f>
        <v>8100</v>
      </c>
      <c r="Q53" s="7">
        <f t="shared" ref="Q53:Q55" si="94">F53*1.25</f>
        <v>614.89490445859872</v>
      </c>
      <c r="S53" s="21">
        <f>IF(OR(C53=0,D53=0,E53=0,G53=0),0,IF(B53="P",IF(Input!N54&lt;100,Q53*0.673*54+C53/5+G53*3000,IF(Input!N54&lt;300,Q53*0.673*54+C53/5+G53*6000,Q53*0.673*54+C53/5+G53*10000)),IF(B53="C",IF(Input!O54&lt;200,Q53*0.673*54+C53/5+G53*3000,IF(Input!O54&lt;400,Q53*0.673*54+C53/5+G53*6000,Q53*0.673*54+C53/4+G53*10000)))))</f>
        <v>36783.310617834395</v>
      </c>
      <c r="T53" s="21">
        <f t="shared" ref="T53:T55" si="95">ROUND(S53/600,0)</f>
        <v>61</v>
      </c>
      <c r="U53" s="16">
        <f t="shared" ref="U53:U55" si="96">T53</f>
        <v>61</v>
      </c>
      <c r="X53" s="7">
        <f t="shared" ref="X53:X55" si="97">F53*1.05</f>
        <v>516.51171974522299</v>
      </c>
      <c r="Z53" s="21">
        <f>IF(OR(C53=0,D53=0,E53=0,G53=0),0,IF(B53="P",IF(Input!N54&lt;100,X53*0.673*54+C53/5+G53*3000,IF(Input!N54&lt;300,X53*0.673*54+C53/5+G53*6000,X53*0.673*54+C53/5+G53*10000)),IF(B53="C",IF(Input!O54&lt;200,X53*0.673*54+C53/5+G53*3000,IF(Input!O54&lt;400,X53*0.673*54+C53/5+G53*6000,X53*0.673*54+C53/5+G53*10000)))))</f>
        <v>33207.868918980894</v>
      </c>
      <c r="AA53" s="21">
        <f t="shared" ref="AA53:AA55" si="98">ROUND(Z53/600,0)</f>
        <v>55</v>
      </c>
      <c r="AB53" s="10">
        <f t="shared" ref="AB53:AB55" si="99">AA53</f>
        <v>55</v>
      </c>
      <c r="AE53" s="7">
        <f t="shared" ref="AE53:AE55" si="100">F53*1.15</f>
        <v>565.7033121019108</v>
      </c>
      <c r="AG53" s="21">
        <f>IF(OR(C53=0,D53=0,E53=0,G53=0),0,IF(B53="P",IF(Input!N54&lt;100,AE53*0.673*54+C53/5+G53*3000,IF(Input!N54&lt;300,AE53*0.673*54+C53/5+G53*6000,AE53*0.673*54+C53/5+G53*10000)),IF(B53="C",IF(Input!O54&lt;200,AE53*0.673*54+C53/5+G53*3000,IF(Input!O54&lt;400,AE53*0.673*54+C53/5+G53*6000,AE53*0.673*54+C53/5+G53*10000)))))</f>
        <v>34995.589768407641</v>
      </c>
      <c r="AH53" s="21">
        <f t="shared" ref="AH53:AH55" si="101">ROUND(AG53/600,0)</f>
        <v>58</v>
      </c>
      <c r="AI53" s="16">
        <f t="shared" ref="AI53:AI55" si="102">AH53</f>
        <v>58</v>
      </c>
      <c r="AL53" s="22">
        <f t="shared" ref="AL53:AL55" si="103">F53*0.25</f>
        <v>122.97898089171974</v>
      </c>
      <c r="AN53" s="21">
        <f>IF(OR(C53=0,D53=0,E53=0,G53=0),0,IF(B53="P",IF(Input!N54&lt;100,AL53*0.673*54+C53/6+G53*3000,IF(Input!N54&lt;300,AL53*0.673*54+C53/6+G53*6000,AL53*0.673*54+C53/6+G53*10000)),IF(B53="C",IF(Input!O54&lt;200,AL53*0.673*54+C53/6+G53*3000,IF(Input!O54&lt;400,AL53*0.673*54+C53/6+G53*6000,AL53*0.673*54+C53/6+G53*10000)))))</f>
        <v>17499.968790233546</v>
      </c>
      <c r="AO53" s="21">
        <f t="shared" ref="AO53:AO55" si="104">ROUND(AN53/600,0)</f>
        <v>29</v>
      </c>
      <c r="AP53" s="16">
        <f t="shared" ref="AP53:AP55" si="105">AO53</f>
        <v>29</v>
      </c>
      <c r="AS53" s="21">
        <f>IF(OR(C53=0,G53=0),0,IF(B53="P",IF(Input!N54&lt;100,C53/8+4*200+G53*3000,IF(Input!N54&lt;300,C53/8+10*200+G53*6000,C53/8+20*200+G53*10000)),IF(B53="C",IF(Input!O54&lt;200,C53/8+2*250+G53*3000,IF(Input!O54&lt;400,C53/8+4*250+G53*6000,C53/8+10*250+G53*10000)))))</f>
        <v>11773</v>
      </c>
      <c r="AT53" s="21">
        <f t="shared" ref="AT53:AT55" si="106">ROUND(AS53/600,0)</f>
        <v>20</v>
      </c>
      <c r="AU53" s="110">
        <f t="shared" ref="AU53:AU55" si="107">AT53</f>
        <v>20</v>
      </c>
    </row>
    <row r="54" spans="1:47" x14ac:dyDescent="0.25">
      <c r="A54" s="52" t="s">
        <v>83</v>
      </c>
      <c r="B54" s="102" t="str">
        <f>Input!C55</f>
        <v>P</v>
      </c>
      <c r="C54" s="2">
        <f>Input!R55</f>
        <v>44225</v>
      </c>
      <c r="D54" s="2">
        <f>Input!S55</f>
        <v>14302</v>
      </c>
      <c r="E54" s="2">
        <f>Input!T55</f>
        <v>1490</v>
      </c>
      <c r="F54" s="7">
        <f t="shared" si="88"/>
        <v>518.32751677852343</v>
      </c>
      <c r="G54" s="9">
        <f>Input!U55</f>
        <v>2</v>
      </c>
      <c r="H54" s="3">
        <f>IF(OR(C54=0,D54=0,E54=0,G54=0),0,IF(B54="P",IF(Input!N55&lt;100,F54*0.673*54+C54/5+G54*3000,IF(Input!N55&lt;300,F54*0.673*54+C54/5+G54*6000,F54*0.673*54+C54/5+G54*10000)),IF(B54="C",IF(Input!O55&lt;200,F54*0.673*54+C54/5+G54*3000,IF(Input!O55&lt;400,F54*0.673*54+C54/5+G54*6000,F54*0.673*54+C54/5+G54*10000)))))</f>
        <v>39682.058614765105</v>
      </c>
      <c r="I54" s="21">
        <f t="shared" si="89"/>
        <v>66</v>
      </c>
      <c r="J54" s="6">
        <f t="shared" si="90"/>
        <v>66</v>
      </c>
      <c r="K54" s="16">
        <f t="shared" si="91"/>
        <v>66</v>
      </c>
      <c r="M54" s="22">
        <f t="shared" si="92"/>
        <v>39600</v>
      </c>
      <c r="N54" s="22">
        <f t="shared" si="93"/>
        <v>9900</v>
      </c>
      <c r="Q54" s="7">
        <f t="shared" si="94"/>
        <v>647.90939597315423</v>
      </c>
      <c r="S54" s="21">
        <f>IF(OR(C54=0,D54=0,E54=0,G54=0),0,IF(B54="P",IF(Input!N55&lt;100,Q54*0.673*54+C54/5+G54*3000,IF(Input!N55&lt;300,Q54*0.673*54+C54/5+G54*6000,Q54*0.673*54+C54/5+G54*10000)),IF(B54="C",IF(Input!O55&lt;200,Q54*0.673*54+C54/5+G54*3000,IF(Input!O55&lt;400,Q54*0.673*54+C54/5+G54*6000,Q54*0.673*54+C54/4+G54*10000)))))</f>
        <v>44391.32326845637</v>
      </c>
      <c r="T54" s="21">
        <f t="shared" si="95"/>
        <v>74</v>
      </c>
      <c r="U54" s="16">
        <f t="shared" si="96"/>
        <v>74</v>
      </c>
      <c r="X54" s="7">
        <f t="shared" si="97"/>
        <v>544.24389261744966</v>
      </c>
      <c r="Z54" s="21">
        <f>IF(OR(C54=0,D54=0,E54=0,G54=0),0,IF(B54="P",IF(Input!N55&lt;100,X54*0.673*54+C54/5+G54*3000,IF(Input!N55&lt;300,X54*0.673*54+C54/5+G54*6000,X54*0.673*54+C54/5+G54*10000)),IF(B54="C",IF(Input!O55&lt;200,X54*0.673*54+C54/5+G54*3000,IF(Input!O55&lt;400,X54*0.673*54+C54/5+G54*6000,X54*0.673*54+C54/5+G54*10000)))))</f>
        <v>40623.911545503361</v>
      </c>
      <c r="AA54" s="21">
        <f t="shared" si="98"/>
        <v>68</v>
      </c>
      <c r="AB54" s="10">
        <f t="shared" si="99"/>
        <v>68</v>
      </c>
      <c r="AE54" s="7">
        <f t="shared" si="100"/>
        <v>596.07664429530189</v>
      </c>
      <c r="AG54" s="21">
        <f>IF(OR(C54=0,D54=0,E54=0,G54=0),0,IF(B54="P",IF(Input!N55&lt;100,AE54*0.673*54+C54/5+G54*3000,IF(Input!N55&lt;300,AE54*0.673*54+C54/5+G54*6000,AE54*0.673*54+C54/5+G54*10000)),IF(B54="C",IF(Input!O55&lt;200,AE54*0.673*54+C54/5+G54*3000,IF(Input!O55&lt;400,AE54*0.673*54+C54/5+G54*6000,AE54*0.673*54+C54/5+G54*10000)))))</f>
        <v>42507.617406979858</v>
      </c>
      <c r="AH54" s="21">
        <f t="shared" si="101"/>
        <v>71</v>
      </c>
      <c r="AI54" s="16">
        <f t="shared" si="102"/>
        <v>71</v>
      </c>
      <c r="AL54" s="22">
        <f t="shared" si="103"/>
        <v>129.58187919463086</v>
      </c>
      <c r="AN54" s="21">
        <f>IF(OR(C54=0,D54=0,E54=0,G54=0),0,IF(B54="P",IF(Input!N55&lt;100,AL54*0.673*54+C54/6+G54*3000,IF(Input!N55&lt;300,AL54*0.673*54+C54/6+G54*6000,AL54*0.673*54+C54/6+G54*10000)),IF(B54="C",IF(Input!O55&lt;200,AL54*0.673*54+C54/6+G54*3000,IF(Input!O55&lt;400,AL54*0.673*54+C54/6+G54*6000,AL54*0.673*54+C54/6+G54*10000)))))</f>
        <v>24080.097987024608</v>
      </c>
      <c r="AO54" s="21">
        <f t="shared" si="104"/>
        <v>40</v>
      </c>
      <c r="AP54" s="16">
        <f t="shared" si="105"/>
        <v>40</v>
      </c>
      <c r="AS54" s="21">
        <f>IF(OR(C54=0,G54=0),0,IF(B54="P",IF(Input!N55&lt;100,C54/8+4*200+G54*3000,IF(Input!N55&lt;300,C54/8+10*200+G54*6000,C54/8+20*200+G54*10000)),IF(B54="C",IF(Input!O55&lt;200,C54/8+2*250+G54*3000,IF(Input!O55&lt;400,C54/8+4*250+G54*6000,C54/8+10*250+G54*10000)))))</f>
        <v>19528.125</v>
      </c>
      <c r="AT54" s="21">
        <f t="shared" si="106"/>
        <v>33</v>
      </c>
      <c r="AU54" s="110">
        <f t="shared" si="107"/>
        <v>33</v>
      </c>
    </row>
    <row r="55" spans="1:47" x14ac:dyDescent="0.25">
      <c r="A55" s="52" t="s">
        <v>273</v>
      </c>
      <c r="B55" s="102" t="s">
        <v>31</v>
      </c>
      <c r="C55" s="2">
        <f>Input!R56</f>
        <v>44225</v>
      </c>
      <c r="D55" s="2">
        <f>Input!S56</f>
        <v>14302</v>
      </c>
      <c r="E55" s="2">
        <f>Input!T56</f>
        <v>1490</v>
      </c>
      <c r="F55" s="7">
        <f t="shared" si="88"/>
        <v>518.32751677852343</v>
      </c>
      <c r="G55" s="9">
        <f>Input!U56</f>
        <v>2</v>
      </c>
      <c r="H55" s="3">
        <f>IF(OR(C55=0,D55=0,E55=0,G55=0),0,IF(B55="P",IF(Input!N56&lt;100,F55*0.673*54+C55/5+G55*3000,IF(Input!N56&lt;300,F55*0.673*54+C55/5+G55*6000,F55*0.673*54+C55/5+G55*10000)),IF(B55="C",IF(Input!O56&lt;200,F55*0.673*54+C55/5+G55*3000,IF(Input!O56&lt;400,F55*0.673*54+C55/5+G55*6000,F55*0.673*54+C55/5+G55*10000)))))</f>
        <v>33682.058614765105</v>
      </c>
      <c r="I55" s="21">
        <f t="shared" si="89"/>
        <v>56</v>
      </c>
      <c r="J55" s="6">
        <f t="shared" si="90"/>
        <v>56</v>
      </c>
      <c r="K55" s="16">
        <f t="shared" si="91"/>
        <v>56</v>
      </c>
      <c r="M55" s="22">
        <f t="shared" si="92"/>
        <v>33600</v>
      </c>
      <c r="N55" s="22">
        <f t="shared" si="93"/>
        <v>8400</v>
      </c>
      <c r="Q55" s="7">
        <f t="shared" si="94"/>
        <v>647.90939597315423</v>
      </c>
      <c r="S55" s="21">
        <f>IF(OR(C55=0,D55=0,E55=0,G55=0),0,IF(B55="P",IF(Input!N56&lt;100,Q55*0.673*54+C55/5+G55*3000,IF(Input!N56&lt;300,Q55*0.673*54+C55/5+G55*6000,Q55*0.673*54+C55/5+G55*10000)),IF(B55="C",IF(Input!O56&lt;200,Q55*0.673*54+C55/5+G55*3000,IF(Input!O56&lt;400,Q55*0.673*54+C55/5+G55*6000,Q55*0.673*54+C55/4+G55*10000)))))</f>
        <v>38391.32326845637</v>
      </c>
      <c r="T55" s="21">
        <f t="shared" si="95"/>
        <v>64</v>
      </c>
      <c r="U55" s="16">
        <f t="shared" si="96"/>
        <v>64</v>
      </c>
      <c r="X55" s="7">
        <f t="shared" si="97"/>
        <v>544.24389261744966</v>
      </c>
      <c r="Z55" s="21">
        <f>IF(OR(C55=0,D55=0,E55=0,G55=0),0,IF(B55="P",IF(Input!N56&lt;100,X55*0.673*54+C55/5+G55*3000,IF(Input!N56&lt;300,X55*0.673*54+C55/5+G55*6000,X55*0.673*54+C55/5+G55*10000)),IF(B55="C",IF(Input!O56&lt;200,X55*0.673*54+C55/5+G55*3000,IF(Input!O56&lt;400,X55*0.673*54+C55/5+G55*6000,X55*0.673*54+C55/5+G55*10000)))))</f>
        <v>34623.911545503361</v>
      </c>
      <c r="AA55" s="21">
        <f t="shared" si="98"/>
        <v>58</v>
      </c>
      <c r="AB55" s="10">
        <f t="shared" si="99"/>
        <v>58</v>
      </c>
      <c r="AE55" s="7">
        <f t="shared" si="100"/>
        <v>596.07664429530189</v>
      </c>
      <c r="AG55" s="21">
        <f>IF(OR(C55=0,D55=0,E55=0,G55=0),0,IF(B55="P",IF(Input!N56&lt;100,AE55*0.673*54+C55/5+G55*3000,IF(Input!N56&lt;300,AE55*0.673*54+C55/5+G55*6000,AE55*0.673*54+C55/5+G55*10000)),IF(B55="C",IF(Input!O56&lt;200,AE55*0.673*54+C55/5+G55*3000,IF(Input!O56&lt;400,AE55*0.673*54+C55/5+G55*6000,AE55*0.673*54+C55/5+G55*10000)))))</f>
        <v>36507.617406979858</v>
      </c>
      <c r="AH55" s="21">
        <f t="shared" si="101"/>
        <v>61</v>
      </c>
      <c r="AI55" s="16">
        <f t="shared" si="102"/>
        <v>61</v>
      </c>
      <c r="AL55" s="22">
        <f t="shared" si="103"/>
        <v>129.58187919463086</v>
      </c>
      <c r="AN55" s="21">
        <f>IF(OR(C55=0,D55=0,E55=0,G55=0),0,IF(B55="P",IF(Input!N56&lt;100,AL55*0.673*54+C55/6+G55*3000,IF(Input!N56&lt;300,AL55*0.673*54+C55/6+G55*6000,AL55*0.673*54+C55/6+G55*10000)),IF(B55="C",IF(Input!O56&lt;200,AL55*0.673*54+C55/6+G55*3000,IF(Input!O56&lt;400,AL55*0.673*54+C55/6+G55*6000,AL55*0.673*54+C55/6+G55*10000)))))</f>
        <v>18080.097987024608</v>
      </c>
      <c r="AO55" s="21">
        <f t="shared" si="104"/>
        <v>30</v>
      </c>
      <c r="AP55" s="16">
        <f t="shared" si="105"/>
        <v>30</v>
      </c>
      <c r="AS55" s="21">
        <f>IF(OR(C55=0,G55=0),0,IF(B55="P",IF(Input!N56&lt;100,C55/8+4*200+G55*3000,IF(Input!N56&lt;300,C55/8+10*200+G55*6000,C55/8+20*200+G55*10000)),IF(B55="C",IF(Input!O56&lt;200,C55/8+2*250+G55*3000,IF(Input!O56&lt;400,C55/8+4*250+G55*6000,C55/8+10*250+G55*10000)))))</f>
        <v>12028.125</v>
      </c>
      <c r="AT55" s="21">
        <f t="shared" si="106"/>
        <v>20</v>
      </c>
      <c r="AU55" s="110">
        <f t="shared" si="107"/>
        <v>20</v>
      </c>
    </row>
    <row r="56" spans="1:47" x14ac:dyDescent="0.25">
      <c r="A56" s="52" t="s">
        <v>85</v>
      </c>
      <c r="B56" s="102" t="str">
        <f>Input!C57</f>
        <v>P</v>
      </c>
      <c r="C56" s="2">
        <f>Input!R57</f>
        <v>18750</v>
      </c>
      <c r="D56" s="2">
        <f>Input!S57</f>
        <v>16975</v>
      </c>
      <c r="E56" s="2">
        <f>Input!T57</f>
        <v>4000</v>
      </c>
      <c r="F56" s="7">
        <f t="shared" si="18"/>
        <v>229.16250000000002</v>
      </c>
      <c r="G56" s="9">
        <f>Input!U57</f>
        <v>3</v>
      </c>
      <c r="H56" s="3">
        <f>IF(OR(C56=0,D56=0,E56=0,G56=0),0,IF(B56="P",IF(Input!N57&lt;100,F56*0.673*54+C56/5+G56*3000,IF(Input!N57&lt;300,F56*0.673*54+C56/5+G56*6000,F56*0.673*54+C56/5+G56*10000)),IF(B56="C",IF(Input!O57&lt;200,F56*0.673*54+C56/5+G56*3000,IF(Input!O57&lt;400,F56*0.673*54+C56/5+G56*6000,F56*0.673*54+C56/5+G56*10000)))))</f>
        <v>21078.223575000004</v>
      </c>
      <c r="I56" s="21">
        <f t="shared" si="1"/>
        <v>35</v>
      </c>
      <c r="J56" s="6">
        <f t="shared" si="0"/>
        <v>35</v>
      </c>
      <c r="K56" s="16">
        <f t="shared" si="2"/>
        <v>35</v>
      </c>
      <c r="M56" s="22">
        <f t="shared" si="3"/>
        <v>21000</v>
      </c>
      <c r="N56" s="22">
        <f t="shared" si="4"/>
        <v>5250</v>
      </c>
      <c r="Q56" s="7">
        <f t="shared" si="60"/>
        <v>286.453125</v>
      </c>
      <c r="S56" s="21">
        <f>IF(OR(C56=0,D56=0,E56=0,G56=0),0,IF(B56="P",IF(Input!N57&lt;100,Q56*0.673*54+C56/5+G56*3000,IF(Input!N57&lt;300,Q56*0.673*54+C56/5+G56*6000,Q56*0.673*54+C56/5+G56*10000)),IF(B56="C",IF(Input!O57&lt;200,Q56*0.673*54+C56/5+G56*3000,IF(Input!O57&lt;400,Q56*0.673*54+C56/5+G56*6000,Q56*0.673*54+C56/4+G56*10000)))))</f>
        <v>23160.279468749999</v>
      </c>
      <c r="T56" s="21">
        <f t="shared" si="6"/>
        <v>39</v>
      </c>
      <c r="U56" s="16">
        <f t="shared" si="7"/>
        <v>39</v>
      </c>
      <c r="X56" s="7">
        <f t="shared" si="8"/>
        <v>240.62062500000005</v>
      </c>
      <c r="Z56" s="21">
        <f>IF(OR(C56=0,D56=0,E56=0,G56=0),0,IF(B56="P",IF(Input!N57&lt;100,X56*0.673*54+C56/5+G56*3000,IF(Input!N57&lt;300,X56*0.673*54+C56/5+G56*6000,X56*0.673*54+C56/5+G56*10000)),IF(B56="C",IF(Input!O57&lt;200,X56*0.673*54+C56/5+G56*3000,IF(Input!O57&lt;400,X56*0.673*54+C56/5+G56*6000,X56*0.673*54+C56/5+G56*10000)))))</f>
        <v>21494.634753750004</v>
      </c>
      <c r="AA56" s="21">
        <f t="shared" si="9"/>
        <v>36</v>
      </c>
      <c r="AB56" s="10">
        <f t="shared" si="19"/>
        <v>36</v>
      </c>
      <c r="AE56" s="7">
        <f t="shared" si="10"/>
        <v>263.53687500000001</v>
      </c>
      <c r="AG56" s="21">
        <f>IF(OR(C56=0,D56=0,E56=0,G56=0),0,IF(B56="P",IF(Input!N57&lt;100,AE56*0.673*54+C56/5+G56*3000,IF(Input!N57&lt;300,AE56*0.673*54+C56/5+G56*6000,AE56*0.673*54+C56/5+G56*10000)),IF(B56="C",IF(Input!O57&lt;200,AE56*0.673*54+C56/5+G56*3000,IF(Input!O57&lt;400,AE56*0.673*54+C56/5+G56*6000,AE56*0.673*54+C56/5+G56*10000)))))</f>
        <v>22327.457111250002</v>
      </c>
      <c r="AH56" s="21">
        <f t="shared" si="11"/>
        <v>37</v>
      </c>
      <c r="AI56" s="16">
        <f t="shared" si="12"/>
        <v>37</v>
      </c>
      <c r="AL56" s="22">
        <f t="shared" si="13"/>
        <v>57.290625000000006</v>
      </c>
      <c r="AN56" s="21">
        <f>IF(OR(C56=0,D56=0,E56=0,G56=0),0,IF(B56="P",IF(Input!N57&lt;100,AL56*0.673*54+C56/6+G56*3000,IF(Input!N57&lt;300,AL56*0.673*54+C56/6+G56*6000,AL56*0.673*54+C56/6+G56*10000)),IF(B56="C",IF(Input!O57&lt;200,AL56*0.673*54+C56/6+G56*3000,IF(Input!O57&lt;400,AL56*0.673*54+C56/6+G56*6000,AL56*0.673*54+C56/6+G56*10000)))))</f>
        <v>14207.055893750001</v>
      </c>
      <c r="AO56" s="21">
        <f t="shared" si="14"/>
        <v>24</v>
      </c>
      <c r="AP56" s="16">
        <f t="shared" si="15"/>
        <v>24</v>
      </c>
      <c r="AS56" s="21">
        <f>IF(OR(C56=0,G56=0),0,IF(B56="P",IF(Input!N57&lt;100,C56/8+4*200+G56*3000,IF(Input!N57&lt;300,C56/8+10*200+G56*6000,C56/8+20*200+G56*10000)),IF(B56="C",IF(Input!O57&lt;200,C56/8+2*250+G56*3000,IF(Input!O57&lt;400,C56/8+4*250+G56*6000,C56/8+10*250+G56*10000)))))</f>
        <v>12143.75</v>
      </c>
      <c r="AT56" s="21">
        <f t="shared" si="16"/>
        <v>20</v>
      </c>
      <c r="AU56" s="110">
        <f t="shared" si="17"/>
        <v>20</v>
      </c>
    </row>
    <row r="57" spans="1:47" x14ac:dyDescent="0.25">
      <c r="A57" s="52" t="s">
        <v>86</v>
      </c>
      <c r="B57" s="102" t="str">
        <f>Input!C58</f>
        <v>P</v>
      </c>
      <c r="C57" s="2">
        <f>Input!R58</f>
        <v>8040</v>
      </c>
      <c r="D57" s="2">
        <f>Input!S58</f>
        <v>1006</v>
      </c>
      <c r="E57" s="2">
        <f>Input!T58</f>
        <v>486</v>
      </c>
      <c r="F57" s="7">
        <f t="shared" si="18"/>
        <v>111.77777777777777</v>
      </c>
      <c r="G57" s="9">
        <f>Input!U58</f>
        <v>2</v>
      </c>
      <c r="H57" s="3">
        <f>IF(OR(C57=0,D57=0,E57=0,G57=0),0,IF(B57="P",IF(Input!N58&lt;100,F57*0.673*54+C57/5+G57*3000,IF(Input!N58&lt;300,F57*0.673*54+C57/5+G57*6000,F57*0.673*54+C57/5+G57*10000)),IF(B57="C",IF(Input!O58&lt;200,F57*0.673*54+C57/5+G57*3000,IF(Input!O58&lt;400,F57*0.673*54+C57/5+G57*6000,F57*0.673*54+C57/5+G57*10000)))))</f>
        <v>11670.227999999999</v>
      </c>
      <c r="I57" s="21">
        <f t="shared" si="1"/>
        <v>19</v>
      </c>
      <c r="J57" s="6">
        <f t="shared" si="0"/>
        <v>19</v>
      </c>
      <c r="K57" s="16">
        <f t="shared" si="2"/>
        <v>19</v>
      </c>
      <c r="M57" s="22">
        <f t="shared" si="3"/>
        <v>11400</v>
      </c>
      <c r="N57" s="22">
        <f t="shared" si="4"/>
        <v>2850</v>
      </c>
      <c r="Q57" s="7">
        <f t="shared" si="60"/>
        <v>139.72222222222223</v>
      </c>
      <c r="S57" s="21">
        <f>IF(OR(C57=0,D57=0,E57=0,G57=0),0,IF(B57="P",IF(Input!N58&lt;100,Q57*0.673*54+C57/5+G57*3000,IF(Input!N58&lt;300,Q57*0.673*54+C57/5+G57*6000,Q57*0.673*54+C57/5+G57*10000)),IF(B57="C",IF(Input!O58&lt;200,Q57*0.673*54+C57/5+G57*3000,IF(Input!O58&lt;400,Q57*0.673*54+C57/5+G57*6000,Q57*0.673*54+C57/4+G57*10000)))))</f>
        <v>12685.785</v>
      </c>
      <c r="T57" s="21">
        <f t="shared" si="6"/>
        <v>21</v>
      </c>
      <c r="U57" s="16">
        <f t="shared" si="7"/>
        <v>21</v>
      </c>
      <c r="X57" s="7">
        <f t="shared" si="8"/>
        <v>117.36666666666666</v>
      </c>
      <c r="Z57" s="21">
        <f>IF(OR(C57=0,D57=0,E57=0,G57=0),0,IF(B57="P",IF(Input!N58&lt;100,X57*0.673*54+C57/5+G57*3000,IF(Input!N58&lt;300,X57*0.673*54+C57/5+G57*6000,X57*0.673*54+C57/5+G57*10000)),IF(B57="C",IF(Input!O58&lt;200,X57*0.673*54+C57/5+G57*3000,IF(Input!O58&lt;400,X57*0.673*54+C57/5+G57*6000,X57*0.673*54+C57/5+G57*10000)))))</f>
        <v>11873.339400000001</v>
      </c>
      <c r="AA57" s="21">
        <f t="shared" si="9"/>
        <v>20</v>
      </c>
      <c r="AB57" s="10">
        <f t="shared" si="19"/>
        <v>20</v>
      </c>
      <c r="AE57" s="7">
        <f t="shared" si="10"/>
        <v>128.54444444444442</v>
      </c>
      <c r="AG57" s="21">
        <f>IF(OR(C57=0,D57=0,E57=0,G57=0),0,IF(B57="P",IF(Input!N58&lt;100,AE57*0.673*54+C57/5+G57*3000,IF(Input!N58&lt;300,AE57*0.673*54+C57/5+G57*6000,AE57*0.673*54+C57/5+G57*10000)),IF(B57="C",IF(Input!O58&lt;200,AE57*0.673*54+C57/5+G57*3000,IF(Input!O58&lt;400,AE57*0.673*54+C57/5+G57*6000,AE57*0.673*54+C57/5+G57*10000)))))</f>
        <v>12279.5622</v>
      </c>
      <c r="AH57" s="21">
        <f t="shared" si="11"/>
        <v>20</v>
      </c>
      <c r="AI57" s="16">
        <f t="shared" si="12"/>
        <v>20</v>
      </c>
      <c r="AL57" s="22">
        <f t="shared" si="13"/>
        <v>27.944444444444443</v>
      </c>
      <c r="AN57" s="21">
        <f>IF(OR(C57=0,D57=0,E57=0,G57=0),0,IF(B57="P",IF(Input!N58&lt;100,AL57*0.673*54+C57/6+G57*3000,IF(Input!N58&lt;300,AL57*0.673*54+C57/6+G57*6000,AL57*0.673*54+C57/6+G57*10000)),IF(B57="C",IF(Input!O58&lt;200,AL57*0.673*54+C57/6+G57*3000,IF(Input!O58&lt;400,AL57*0.673*54+C57/6+G57*6000,AL57*0.673*54+C57/6+G57*10000)))))</f>
        <v>8355.5570000000007</v>
      </c>
      <c r="AO57" s="21">
        <f t="shared" si="14"/>
        <v>14</v>
      </c>
      <c r="AP57" s="16">
        <f t="shared" si="15"/>
        <v>14</v>
      </c>
      <c r="AS57" s="21">
        <f>IF(OR(C57=0,G57=0),0,IF(B57="P",IF(Input!N58&lt;100,C57/8+4*200+G57*3000,IF(Input!N58&lt;300,C57/8+10*200+G57*6000,C57/8+20*200+G57*10000)),IF(B57="C",IF(Input!O58&lt;200,C57/8+2*250+G57*3000,IF(Input!O58&lt;400,C57/8+4*250+G57*6000,C57/8+10*250+G57*10000)))))</f>
        <v>7805</v>
      </c>
      <c r="AT57" s="21">
        <f t="shared" si="16"/>
        <v>13</v>
      </c>
      <c r="AU57" s="110">
        <f t="shared" si="17"/>
        <v>13</v>
      </c>
    </row>
    <row r="58" spans="1:47" x14ac:dyDescent="0.25">
      <c r="A58" s="52" t="s">
        <v>87</v>
      </c>
      <c r="B58" s="102">
        <f>Input!C59</f>
        <v>0</v>
      </c>
      <c r="C58" s="2">
        <f>Input!R59</f>
        <v>0</v>
      </c>
      <c r="D58" s="2">
        <f>Input!S59</f>
        <v>0</v>
      </c>
      <c r="E58" s="2">
        <f>Input!T59</f>
        <v>0</v>
      </c>
      <c r="F58" s="7" t="e">
        <f t="shared" si="18"/>
        <v>#DIV/0!</v>
      </c>
      <c r="G58" s="9">
        <f>Input!U59</f>
        <v>0</v>
      </c>
      <c r="H58" s="3">
        <f>IF(OR(C58=0,D58=0,E58=0,G58=0),0,IF(B58="P",IF(Input!N59&lt;100,F58*0.673*54+C58/5+G58*3000,IF(Input!N59&lt;300,F58*0.673*54+C58/5+G58*6000,F58*0.673*54+C58/5+G58*10000)),IF(B58="C",IF(Input!O59&lt;200,F58*0.673*54+C58/5+G58*3000,IF(Input!O59&lt;400,F58*0.673*54+C58/5+G58*6000,F58*0.673*54+C58/5+G58*10000)))))</f>
        <v>0</v>
      </c>
      <c r="I58" s="21">
        <f t="shared" si="1"/>
        <v>0</v>
      </c>
      <c r="J58" s="6">
        <f t="shared" si="0"/>
        <v>0</v>
      </c>
      <c r="K58" s="16">
        <f t="shared" si="2"/>
        <v>0</v>
      </c>
      <c r="M58" s="22">
        <f t="shared" si="3"/>
        <v>0</v>
      </c>
      <c r="N58" s="22">
        <f t="shared" si="4"/>
        <v>0</v>
      </c>
      <c r="Q58" s="7" t="e">
        <f t="shared" si="60"/>
        <v>#DIV/0!</v>
      </c>
      <c r="S58" s="21">
        <f>IF(OR(C58=0,D58=0,E58=0,G58=0),0,IF(B58="P",IF(Input!N59&lt;100,Q58*0.673*54+C58/5+G58*3000,IF(Input!N59&lt;300,Q58*0.673*54+C58/5+G58*6000,Q58*0.673*54+C58/5+G58*10000)),IF(B58="C",IF(Input!O59&lt;200,Q58*0.673*54+C58/5+G58*3000,IF(Input!O59&lt;400,Q58*0.673*54+C58/5+G58*6000,Q58*0.673*54+C58/4+G58*10000)))))</f>
        <v>0</v>
      </c>
      <c r="T58" s="21">
        <f t="shared" si="6"/>
        <v>0</v>
      </c>
      <c r="U58" s="16">
        <f t="shared" si="7"/>
        <v>0</v>
      </c>
      <c r="X58" s="7" t="e">
        <f t="shared" si="8"/>
        <v>#DIV/0!</v>
      </c>
      <c r="Z58" s="21">
        <f>IF(OR(C58=0,D58=0,E58=0,G58=0),0,IF(B58="P",IF(Input!N59&lt;100,X58*0.673*54+C58/5+G58*3000,IF(Input!N59&lt;300,X58*0.673*54+C58/5+G58*6000,X58*0.673*54+C58/5+G58*10000)),IF(B58="C",IF(Input!O59&lt;200,X58*0.673*54+C58/5+G58*3000,IF(Input!O59&lt;400,X58*0.673*54+C58/5+G58*6000,X58*0.673*54+C58/5+G58*10000)))))</f>
        <v>0</v>
      </c>
      <c r="AA58" s="21">
        <f t="shared" si="9"/>
        <v>0</v>
      </c>
      <c r="AB58" s="10">
        <f t="shared" si="19"/>
        <v>0</v>
      </c>
      <c r="AE58" s="7" t="e">
        <f t="shared" si="10"/>
        <v>#DIV/0!</v>
      </c>
      <c r="AG58" s="21">
        <f>IF(OR(C58=0,D58=0,E58=0,G58=0),0,IF(B58="P",IF(Input!N59&lt;100,AE58*0.673*54+C58/5+G58*3000,IF(Input!N59&lt;300,AE58*0.673*54+C58/5+G58*6000,AE58*0.673*54+C58/5+G58*10000)),IF(B58="C",IF(Input!O59&lt;200,AE58*0.673*54+C58/5+G58*3000,IF(Input!O59&lt;400,AE58*0.673*54+C58/5+G58*6000,AE58*0.673*54+C58/5+G58*10000)))))</f>
        <v>0</v>
      </c>
      <c r="AH58" s="21">
        <f t="shared" si="11"/>
        <v>0</v>
      </c>
      <c r="AI58" s="16">
        <f t="shared" si="12"/>
        <v>0</v>
      </c>
      <c r="AL58" s="22" t="e">
        <f t="shared" si="13"/>
        <v>#DIV/0!</v>
      </c>
      <c r="AN58" s="21">
        <f>IF(OR(C58=0,D58=0,E58=0,G58=0),0,IF(B58="P",IF(Input!N59&lt;100,AL58*0.673*54+C58/6+G58*3000,IF(Input!N59&lt;300,AL58*0.673*54+C58/6+G58*6000,AL58*0.673*54+C58/6+G58*10000)),IF(B58="C",IF(Input!O59&lt;200,AL58*0.673*54+C58/6+G58*3000,IF(Input!O59&lt;400,AL58*0.673*54+C58/6+G58*6000,AL58*0.673*54+C58/6+G58*10000)))))</f>
        <v>0</v>
      </c>
      <c r="AO58" s="21">
        <f t="shared" si="14"/>
        <v>0</v>
      </c>
      <c r="AP58" s="16">
        <f t="shared" si="15"/>
        <v>0</v>
      </c>
      <c r="AS58" s="21">
        <f>IF(OR(C58=0,G58=0),0,IF(B58="P",IF(Input!N59&lt;100,C58/8+4*200+G58*3000,IF(Input!N59&lt;300,C58/8+10*200+G58*6000,C58/8+20*200+G58*10000)),IF(B58="C",IF(Input!O59&lt;200,C58/8+2*250+G58*3000,IF(Input!O59&lt;400,C58/8+4*250+G58*6000,C58/8+10*250+G58*10000)))))</f>
        <v>0</v>
      </c>
      <c r="AT58" s="21">
        <f t="shared" si="16"/>
        <v>0</v>
      </c>
      <c r="AU58" s="110">
        <f t="shared" si="17"/>
        <v>0</v>
      </c>
    </row>
    <row r="59" spans="1:47" x14ac:dyDescent="0.25">
      <c r="A59" s="50" t="s">
        <v>89</v>
      </c>
      <c r="B59" s="102" t="str">
        <f>Input!C60</f>
        <v>P</v>
      </c>
      <c r="C59" s="2">
        <f>Input!R60</f>
        <v>116570</v>
      </c>
      <c r="D59" s="2">
        <f>Input!S60</f>
        <v>79988</v>
      </c>
      <c r="E59" s="2">
        <f>Input!T60</f>
        <v>5874</v>
      </c>
      <c r="F59" s="7">
        <f t="shared" si="18"/>
        <v>735.33401430030642</v>
      </c>
      <c r="G59" s="9">
        <f>Input!U60</f>
        <v>3</v>
      </c>
      <c r="H59" s="3">
        <f>IF(OR(C59=0,D59=0,E59=0,G59=0),0,IF(B59="P",IF(Input!N60&lt;100,F59*0.673*54+C59/5+G59*3000,IF(Input!N60&lt;300,F59*0.673*54+C59/5+G59*6000,F59*0.673*54+C59/5+G59*10000)),IF(B59="C",IF(Input!O60&lt;200,F59*0.673*54+C59/5+G59*3000,IF(Input!O60&lt;400,F59*0.673*54+C59/5+G59*6000,F59*0.673*54+C59/5+G59*10000)))))</f>
        <v>68037.508747701737</v>
      </c>
      <c r="I59" s="21">
        <f t="shared" si="1"/>
        <v>113</v>
      </c>
      <c r="J59" s="6">
        <f t="shared" si="0"/>
        <v>113</v>
      </c>
      <c r="K59" s="16">
        <f t="shared" si="2"/>
        <v>113</v>
      </c>
      <c r="M59" s="22">
        <f t="shared" si="3"/>
        <v>67800</v>
      </c>
      <c r="N59" s="22">
        <f t="shared" si="4"/>
        <v>16950</v>
      </c>
      <c r="Q59" s="7">
        <f t="shared" si="60"/>
        <v>919.16751787538306</v>
      </c>
      <c r="S59" s="21">
        <f>IF(OR(C59=0,D59=0,E59=0,G59=0),0,IF(B59="P",IF(Input!N60&lt;100,Q59*0.673*54+C59/5+G59*3000,IF(Input!N60&lt;300,Q59*0.673*54+C59/5+G59*6000,Q59*0.673*54+C59/5+G59*10000)),IF(B59="C",IF(Input!O60&lt;200,Q59*0.673*54+C59/5+G59*3000,IF(Input!O60&lt;400,Q59*0.673*54+C59/5+G59*6000,Q59*0.673*54+C59/4+G59*10000)))))</f>
        <v>74718.385934627178</v>
      </c>
      <c r="T59" s="21">
        <f t="shared" si="6"/>
        <v>125</v>
      </c>
      <c r="U59" s="16">
        <f t="shared" si="7"/>
        <v>125</v>
      </c>
      <c r="X59" s="7">
        <f t="shared" si="8"/>
        <v>772.10071501532173</v>
      </c>
      <c r="Z59" s="21">
        <f>IF(OR(C59=0,D59=0,E59=0,G59=0),0,IF(B59="P",IF(Input!N60&lt;100,X59*0.673*54+C59/5+G59*3000,IF(Input!N60&lt;300,X59*0.673*54+C59/5+G59*6000,X59*0.673*54+C59/5+G59*10000)),IF(B59="C",IF(Input!O60&lt;200,X59*0.673*54+C59/5+G59*3000,IF(Input!O60&lt;400,X59*0.673*54+C59/5+G59*6000,X59*0.673*54+C59/5+G59*10000)))))</f>
        <v>69373.684185086822</v>
      </c>
      <c r="AA59" s="21">
        <f t="shared" si="9"/>
        <v>116</v>
      </c>
      <c r="AB59" s="10">
        <f t="shared" si="19"/>
        <v>116</v>
      </c>
      <c r="AE59" s="7">
        <f t="shared" si="10"/>
        <v>845.63411644535233</v>
      </c>
      <c r="AG59" s="21">
        <f>IF(OR(C59=0,D59=0,E59=0,G59=0),0,IF(B59="P",IF(Input!N60&lt;100,AE59*0.673*54+C59/5+G59*3000,IF(Input!N60&lt;300,AE59*0.673*54+C59/5+G59*6000,AE59*0.673*54+C59/5+G59*10000)),IF(B59="C",IF(Input!O60&lt;200,AE59*0.673*54+C59/5+G59*3000,IF(Input!O60&lt;400,AE59*0.673*54+C59/5+G59*6000,AE59*0.673*54+C59/5+G59*10000)))))</f>
        <v>72046.035059856993</v>
      </c>
      <c r="AH59" s="21">
        <f t="shared" si="11"/>
        <v>120</v>
      </c>
      <c r="AI59" s="16">
        <f t="shared" si="12"/>
        <v>120</v>
      </c>
      <c r="AL59" s="22">
        <f t="shared" si="13"/>
        <v>183.83350357507661</v>
      </c>
      <c r="AN59" s="21">
        <f>IF(OR(C59=0,D59=0,E59=0,G59=0),0,IF(B59="P",IF(Input!N60&lt;100,AL59*0.673*54+C59/6+G59*3000,IF(Input!N60&lt;300,AL59*0.673*54+C59/6+G59*6000,AL59*0.673*54+C59/6+G59*10000)),IF(B59="C",IF(Input!O60&lt;200,AL59*0.673*54+C59/6+G59*3000,IF(Input!O60&lt;400,AL59*0.673*54+C59/6+G59*6000,AL59*0.673*54+C59/6+G59*10000)))))</f>
        <v>44109.21052025877</v>
      </c>
      <c r="AO59" s="21">
        <f t="shared" si="14"/>
        <v>74</v>
      </c>
      <c r="AP59" s="16">
        <f t="shared" si="15"/>
        <v>74</v>
      </c>
      <c r="AS59" s="21">
        <f>IF(OR(C59=0,G59=0),0,IF(B59="P",IF(Input!N60&lt;100,C59/8+4*200+G59*3000,IF(Input!N60&lt;300,C59/8+10*200+G59*6000,C59/8+20*200+G59*10000)),IF(B59="C",IF(Input!O60&lt;200,C59/8+2*250+G59*3000,IF(Input!O60&lt;400,C59/8+4*250+G59*6000,C59/8+10*250+G59*10000)))))</f>
        <v>34571.25</v>
      </c>
      <c r="AT59" s="21">
        <f t="shared" si="16"/>
        <v>58</v>
      </c>
      <c r="AU59" s="110">
        <f t="shared" si="17"/>
        <v>58</v>
      </c>
    </row>
    <row r="60" spans="1:47" x14ac:dyDescent="0.25">
      <c r="A60" s="50" t="s">
        <v>90</v>
      </c>
      <c r="B60" s="102" t="str">
        <f>Input!C61</f>
        <v>P</v>
      </c>
      <c r="C60" s="2">
        <f>Input!R61</f>
        <v>151320</v>
      </c>
      <c r="D60" s="2">
        <f>Input!S61</f>
        <v>109951</v>
      </c>
      <c r="E60" s="2">
        <f>Input!T61</f>
        <v>6145</v>
      </c>
      <c r="F60" s="7">
        <f t="shared" si="18"/>
        <v>966.20895036615138</v>
      </c>
      <c r="G60" s="9">
        <f>Input!U61</f>
        <v>3</v>
      </c>
      <c r="H60" s="3">
        <f>IF(OR(C60=0,D60=0,E60=0,G60=0),0,IF(B60="P",IF(Input!N61&lt;100,F60*0.673*54+C60/5+G60*3000,IF(Input!N61&lt;300,F60*0.673*54+C60/5+G60*6000,F60*0.673*54+C60/5+G60*10000)),IF(B60="C",IF(Input!O61&lt;200,F60*0.673*54+C60/5+G60*3000,IF(Input!O61&lt;400,F60*0.673*54+C60/5+G60*6000,F60*0.673*54+C60/5+G60*10000)))))</f>
        <v>83377.965674206673</v>
      </c>
      <c r="I60" s="21">
        <f t="shared" si="1"/>
        <v>139</v>
      </c>
      <c r="J60" s="6">
        <f t="shared" si="0"/>
        <v>139</v>
      </c>
      <c r="K60" s="16">
        <f t="shared" si="2"/>
        <v>139</v>
      </c>
      <c r="M60" s="22">
        <f t="shared" si="3"/>
        <v>83400</v>
      </c>
      <c r="N60" s="22">
        <f t="shared" si="4"/>
        <v>20850</v>
      </c>
      <c r="Q60" s="7">
        <f t="shared" si="60"/>
        <v>1207.7611879576893</v>
      </c>
      <c r="S60" s="21">
        <f>IF(OR(C60=0,D60=0,E60=0,G60=0),0,IF(B60="P",IF(Input!N61&lt;100,Q60*0.673*54+C60/5+G60*3000,IF(Input!N61&lt;300,Q60*0.673*54+C60/5+G60*6000,Q60*0.673*54+C60/5+G60*10000)),IF(B60="C",IF(Input!O61&lt;200,Q60*0.673*54+C60/5+G60*3000,IF(Input!O61&lt;400,Q60*0.673*54+C60/5+G60*6000,Q60*0.673*54+C60/4+G60*10000)))))</f>
        <v>92156.457092758355</v>
      </c>
      <c r="T60" s="21">
        <f t="shared" si="6"/>
        <v>154</v>
      </c>
      <c r="U60" s="16">
        <f t="shared" si="7"/>
        <v>154</v>
      </c>
      <c r="X60" s="7">
        <f t="shared" si="8"/>
        <v>1014.519397884459</v>
      </c>
      <c r="Z60" s="21">
        <f>IF(OR(C60=0,D60=0,E60=0,G60=0),0,IF(B60="P",IF(Input!N61&lt;100,X60*0.673*54+C60/5+G60*3000,IF(Input!N61&lt;300,X60*0.673*54+C60/5+G60*6000,X60*0.673*54+C60/5+G60*10000)),IF(B60="C",IF(Input!O61&lt;200,X60*0.673*54+C60/5+G60*3000,IF(Input!O61&lt;400,X60*0.673*54+C60/5+G60*6000,X60*0.673*54+C60/5+G60*10000)))))</f>
        <v>85133.663957917015</v>
      </c>
      <c r="AA60" s="21">
        <f t="shared" si="9"/>
        <v>142</v>
      </c>
      <c r="AB60" s="10">
        <f t="shared" si="19"/>
        <v>142</v>
      </c>
      <c r="AE60" s="7">
        <f t="shared" si="10"/>
        <v>1111.140292921074</v>
      </c>
      <c r="AG60" s="21">
        <f>IF(OR(C60=0,D60=0,E60=0,G60=0),0,IF(B60="P",IF(Input!N61&lt;100,AE60*0.673*54+C60/5+G60*3000,IF(Input!N61&lt;300,AE60*0.673*54+C60/5+G60*6000,AE60*0.673*54+C60/5+G60*10000)),IF(B60="C",IF(Input!O61&lt;200,AE60*0.673*54+C60/5+G60*3000,IF(Input!O61&lt;400,AE60*0.673*54+C60/5+G60*6000,AE60*0.673*54+C60/5+G60*10000)))))</f>
        <v>88645.060525337671</v>
      </c>
      <c r="AH60" s="21">
        <f t="shared" si="11"/>
        <v>148</v>
      </c>
      <c r="AI60" s="16">
        <f t="shared" si="12"/>
        <v>148</v>
      </c>
      <c r="AL60" s="22">
        <f t="shared" si="13"/>
        <v>241.55223759153785</v>
      </c>
      <c r="AN60" s="21">
        <f>IF(OR(C60=0,D60=0,E60=0,G60=0),0,IF(B60="P",IF(Input!N61&lt;100,AL60*0.673*54+C60/6+G60*3000,IF(Input!N61&lt;300,AL60*0.673*54+C60/6+G60*6000,AL60*0.673*54+C60/6+G60*10000)),IF(B60="C",IF(Input!O61&lt;200,AL60*0.673*54+C60/6+G60*3000,IF(Input!O61&lt;400,AL60*0.673*54+C60/6+G60*6000,AL60*0.673*54+C60/6+G60*10000)))))</f>
        <v>51998.491418551668</v>
      </c>
      <c r="AO60" s="21">
        <f t="shared" si="14"/>
        <v>87</v>
      </c>
      <c r="AP60" s="16">
        <f t="shared" si="15"/>
        <v>87</v>
      </c>
      <c r="AS60" s="21">
        <f>IF(OR(C60=0,G60=0),0,IF(B60="P",IF(Input!N61&lt;100,C60/8+4*200+G60*3000,IF(Input!N61&lt;300,C60/8+10*200+G60*6000,C60/8+20*200+G60*10000)),IF(B60="C",IF(Input!O61&lt;200,C60/8+2*250+G60*3000,IF(Input!O61&lt;400,C60/8+4*250+G60*6000,C60/8+10*250+G60*10000)))))</f>
        <v>38915</v>
      </c>
      <c r="AT60" s="21">
        <f t="shared" si="16"/>
        <v>65</v>
      </c>
      <c r="AU60" s="110">
        <f t="shared" si="17"/>
        <v>65</v>
      </c>
    </row>
    <row r="61" spans="1:47" x14ac:dyDescent="0.25">
      <c r="A61" s="50" t="s">
        <v>91</v>
      </c>
      <c r="B61" s="102" t="str">
        <f>Input!C62</f>
        <v>P</v>
      </c>
      <c r="C61" s="2">
        <f>Input!R62</f>
        <v>151320</v>
      </c>
      <c r="D61" s="2">
        <f>Input!S62</f>
        <v>109951</v>
      </c>
      <c r="E61" s="2">
        <f>Input!T62</f>
        <v>6637</v>
      </c>
      <c r="F61" s="7">
        <f t="shared" si="18"/>
        <v>894.58399879463616</v>
      </c>
      <c r="G61" s="9">
        <f>Input!U62</f>
        <v>3</v>
      </c>
      <c r="H61" s="3">
        <f>IF(OR(C61=0,D61=0,E61=0,G61=0),0,IF(B61="P",IF(Input!N62&lt;100,F61*0.673*54+C61/5+G61*3000,IF(Input!N62&lt;300,F61*0.673*54+C61/5+G61*6000,F61*0.673*54+C61/5+G61*10000)),IF(B61="C",IF(Input!O62&lt;200,F61*0.673*54+C61/5+G61*3000,IF(Input!O62&lt;400,F61*0.673*54+C61/5+G61*6000,F61*0.673*54+C61/5+G61*10000)))))</f>
        <v>80774.971684194665</v>
      </c>
      <c r="I61" s="21">
        <f t="shared" si="1"/>
        <v>135</v>
      </c>
      <c r="J61" s="6">
        <f t="shared" si="0"/>
        <v>135</v>
      </c>
      <c r="K61" s="16">
        <f t="shared" si="2"/>
        <v>135</v>
      </c>
      <c r="M61" s="22">
        <f t="shared" si="3"/>
        <v>81000</v>
      </c>
      <c r="N61" s="22">
        <f t="shared" si="4"/>
        <v>20250</v>
      </c>
      <c r="Q61" s="7">
        <f t="shared" si="60"/>
        <v>1118.2299984932952</v>
      </c>
      <c r="S61" s="21">
        <f>IF(OR(C61=0,D61=0,E61=0,G61=0),0,IF(B61="P",IF(Input!N62&lt;100,Q61*0.673*54+C61/5+G61*3000,IF(Input!N62&lt;300,Q61*0.673*54+C61/5+G61*6000,Q61*0.673*54+C61/5+G61*10000)),IF(B61="C",IF(Input!O62&lt;200,Q61*0.673*54+C61/5+G61*3000,IF(Input!O62&lt;400,Q61*0.673*54+C61/5+G61*6000,Q61*0.673*54+C61/4+G61*10000)))))</f>
        <v>88902.714605243338</v>
      </c>
      <c r="T61" s="21">
        <f t="shared" si="6"/>
        <v>148</v>
      </c>
      <c r="U61" s="16">
        <f t="shared" si="7"/>
        <v>148</v>
      </c>
      <c r="X61" s="7">
        <f t="shared" si="8"/>
        <v>939.31319873436803</v>
      </c>
      <c r="Z61" s="21">
        <f>IF(OR(C61=0,D61=0,E61=0,G61=0),0,IF(B61="P",IF(Input!N62&lt;100,X61*0.673*54+C61/5+G61*3000,IF(Input!N62&lt;300,X61*0.673*54+C61/5+G61*6000,X61*0.673*54+C61/5+G61*10000)),IF(B61="C",IF(Input!O62&lt;200,X61*0.673*54+C61/5+G61*3000,IF(Input!O62&lt;400,X61*0.673*54+C61/5+G61*6000,X61*0.673*54+C61/5+G61*10000)))))</f>
        <v>82400.520268404405</v>
      </c>
      <c r="AA61" s="21">
        <f t="shared" si="9"/>
        <v>137</v>
      </c>
      <c r="AB61" s="10">
        <f t="shared" si="19"/>
        <v>137</v>
      </c>
      <c r="AE61" s="7">
        <f t="shared" si="10"/>
        <v>1028.7715986138314</v>
      </c>
      <c r="AG61" s="21">
        <f>IF(OR(C61=0,D61=0,E61=0,G61=0),0,IF(B61="P",IF(Input!N62&lt;100,AE61*0.673*54+C61/5+G61*3000,IF(Input!N62&lt;300,AE61*0.673*54+C61/5+G61*6000,AE61*0.673*54+C61/5+G61*10000)),IF(B61="C",IF(Input!O62&lt;200,AE61*0.673*54+C61/5+G61*3000,IF(Input!O62&lt;400,AE61*0.673*54+C61/5+G61*6000,AE61*0.673*54+C61/5+G61*10000)))))</f>
        <v>85651.617436823872</v>
      </c>
      <c r="AH61" s="21">
        <f t="shared" si="11"/>
        <v>143</v>
      </c>
      <c r="AI61" s="16">
        <f t="shared" si="12"/>
        <v>143</v>
      </c>
      <c r="AL61" s="22">
        <f t="shared" si="13"/>
        <v>223.64599969865904</v>
      </c>
      <c r="AN61" s="21">
        <f>IF(OR(C61=0,D61=0,E61=0,G61=0),0,IF(B61="P",IF(Input!N62&lt;100,AL61*0.673*54+C61/6+G61*3000,IF(Input!N62&lt;300,AL61*0.673*54+C61/6+G61*6000,AL61*0.673*54+C61/6+G61*10000)),IF(B61="C",IF(Input!O62&lt;200,AL61*0.673*54+C61/6+G61*3000,IF(Input!O62&lt;400,AL61*0.673*54+C61/6+G61*6000,AL61*0.673*54+C61/6+G61*10000)))))</f>
        <v>51347.742921048666</v>
      </c>
      <c r="AO61" s="21">
        <f t="shared" si="14"/>
        <v>86</v>
      </c>
      <c r="AP61" s="16">
        <f t="shared" si="15"/>
        <v>86</v>
      </c>
      <c r="AS61" s="21">
        <f>IF(OR(C61=0,G61=0),0,IF(B61="P",IF(Input!N62&lt;100,C61/8+4*200+G61*3000,IF(Input!N62&lt;300,C61/8+10*200+G61*6000,C61/8+20*200+G61*10000)),IF(B61="C",IF(Input!O62&lt;200,C61/8+2*250+G61*3000,IF(Input!O62&lt;400,C61/8+4*250+G61*6000,C61/8+10*250+G61*10000)))))</f>
        <v>38915</v>
      </c>
      <c r="AT61" s="21">
        <f t="shared" si="16"/>
        <v>65</v>
      </c>
      <c r="AU61" s="110">
        <f t="shared" si="17"/>
        <v>65</v>
      </c>
    </row>
    <row r="62" spans="1:47" x14ac:dyDescent="0.25">
      <c r="A62" s="50" t="s">
        <v>92</v>
      </c>
      <c r="B62" s="102" t="str">
        <f>Input!C63</f>
        <v>P</v>
      </c>
      <c r="C62" s="2">
        <f>Input!R63</f>
        <v>100800</v>
      </c>
      <c r="D62" s="2">
        <f>Input!S63</f>
        <v>74756</v>
      </c>
      <c r="E62" s="2">
        <f>Input!T63</f>
        <v>4255</v>
      </c>
      <c r="F62" s="7">
        <f t="shared" si="18"/>
        <v>948.72479435957689</v>
      </c>
      <c r="G62" s="9">
        <f>Input!U63</f>
        <v>3</v>
      </c>
      <c r="H62" s="3">
        <f>IF(OR(C62=0,D62=0,E62=0,G62=0),0,IF(B62="P",IF(Input!N63&lt;100,F62*0.673*54+C62/5+G62*3000,IF(Input!N63&lt;300,F62*0.673*54+C62/5+G62*6000,F62*0.673*54+C62/5+G62*10000)),IF(B62="C",IF(Input!O63&lt;200,F62*0.673*54+C62/5+G62*3000,IF(Input!O63&lt;400,F62*0.673*54+C62/5+G62*6000,F62*0.673*54+C62/5+G62*10000)))))</f>
        <v>72638.556476615748</v>
      </c>
      <c r="I62" s="21">
        <f t="shared" si="1"/>
        <v>121</v>
      </c>
      <c r="J62" s="6">
        <f t="shared" si="0"/>
        <v>121</v>
      </c>
      <c r="K62" s="16">
        <f t="shared" si="2"/>
        <v>121</v>
      </c>
      <c r="M62" s="22">
        <f t="shared" si="3"/>
        <v>72600</v>
      </c>
      <c r="N62" s="22">
        <f t="shared" si="4"/>
        <v>18150</v>
      </c>
      <c r="Q62" s="7">
        <f t="shared" si="60"/>
        <v>1185.9059929494711</v>
      </c>
      <c r="S62" s="21">
        <f>IF(OR(C62=0,D62=0,E62=0,G62=0),0,IF(B62="P",IF(Input!N63&lt;100,Q62*0.673*54+C62/5+G62*3000,IF(Input!N63&lt;300,Q62*0.673*54+C62/5+G62*6000,Q62*0.673*54+C62/5+G62*10000)),IF(B62="C",IF(Input!O63&lt;200,Q62*0.673*54+C62/5+G62*3000,IF(Input!O63&lt;400,Q62*0.673*54+C62/5+G62*6000,Q62*0.673*54+C62/4+G62*10000)))))</f>
        <v>81258.195595769677</v>
      </c>
      <c r="T62" s="21">
        <f t="shared" si="6"/>
        <v>135</v>
      </c>
      <c r="U62" s="16">
        <f t="shared" si="7"/>
        <v>135</v>
      </c>
      <c r="X62" s="7">
        <f t="shared" si="8"/>
        <v>996.16103407755577</v>
      </c>
      <c r="Z62" s="21">
        <f>IF(OR(C62=0,D62=0,E62=0,G62=0),0,IF(B62="P",IF(Input!N63&lt;100,X62*0.673*54+C62/5+G62*3000,IF(Input!N63&lt;300,X62*0.673*54+C62/5+G62*6000,X62*0.673*54+C62/5+G62*10000)),IF(B62="C",IF(Input!O63&lt;200,X62*0.673*54+C62/5+G62*3000,IF(Input!O63&lt;400,X62*0.673*54+C62/5+G62*6000,X62*0.673*54+C62/5+G62*10000)))))</f>
        <v>74362.484300446537</v>
      </c>
      <c r="AA62" s="21">
        <f t="shared" si="9"/>
        <v>124</v>
      </c>
      <c r="AB62" s="10">
        <f t="shared" si="19"/>
        <v>124</v>
      </c>
      <c r="AE62" s="7">
        <f t="shared" si="10"/>
        <v>1091.0335135135133</v>
      </c>
      <c r="AG62" s="21">
        <f>IF(OR(C62=0,D62=0,E62=0,G62=0),0,IF(B62="P",IF(Input!N63&lt;100,AE62*0.673*54+C62/5+G62*3000,IF(Input!N63&lt;300,AE62*0.673*54+C62/5+G62*6000,AE62*0.673*54+C62/5+G62*10000)),IF(B62="C",IF(Input!O63&lt;200,AE62*0.673*54+C62/5+G62*3000,IF(Input!O63&lt;400,AE62*0.673*54+C62/5+G62*6000,AE62*0.673*54+C62/5+G62*10000)))))</f>
        <v>77810.3399481081</v>
      </c>
      <c r="AH62" s="21">
        <f t="shared" si="11"/>
        <v>130</v>
      </c>
      <c r="AI62" s="16">
        <f t="shared" si="12"/>
        <v>130</v>
      </c>
      <c r="AL62" s="22">
        <f t="shared" si="13"/>
        <v>237.18119858989422</v>
      </c>
      <c r="AN62" s="21">
        <f>IF(OR(C62=0,D62=0,E62=0,G62=0),0,IF(B62="P",IF(Input!N63&lt;100,AL62*0.673*54+C62/6+G62*3000,IF(Input!N63&lt;300,AL62*0.673*54+C62/6+G62*6000,AL62*0.673*54+C62/6+G62*10000)),IF(B62="C",IF(Input!O63&lt;200,AL62*0.673*54+C62/6+G62*3000,IF(Input!O63&lt;400,AL62*0.673*54+C62/6+G62*6000,AL62*0.673*54+C62/6+G62*10000)))))</f>
        <v>43419.639119153937</v>
      </c>
      <c r="AO62" s="21">
        <f t="shared" si="14"/>
        <v>72</v>
      </c>
      <c r="AP62" s="16">
        <f t="shared" si="15"/>
        <v>72</v>
      </c>
      <c r="AS62" s="21">
        <f>IF(OR(C62=0,G62=0),0,IF(B62="P",IF(Input!N63&lt;100,C62/8+4*200+G62*3000,IF(Input!N63&lt;300,C62/8+10*200+G62*6000,C62/8+20*200+G62*10000)),IF(B62="C",IF(Input!O63&lt;200,C62/8+2*250+G62*3000,IF(Input!O63&lt;400,C62/8+4*250+G62*6000,C62/8+10*250+G62*10000)))))</f>
        <v>32600</v>
      </c>
      <c r="AT62" s="21">
        <f t="shared" si="16"/>
        <v>54</v>
      </c>
      <c r="AU62" s="110">
        <f t="shared" si="17"/>
        <v>54</v>
      </c>
    </row>
    <row r="63" spans="1:47" x14ac:dyDescent="0.25">
      <c r="A63" s="50" t="s">
        <v>93</v>
      </c>
      <c r="B63" s="102" t="str">
        <f>Input!C64</f>
        <v>P</v>
      </c>
      <c r="C63" s="2">
        <f>Input!R64</f>
        <v>53524</v>
      </c>
      <c r="D63" s="2">
        <f>Input!S64</f>
        <v>16955</v>
      </c>
      <c r="E63" s="2">
        <f>Input!T64</f>
        <v>2616</v>
      </c>
      <c r="F63" s="7">
        <f t="shared" si="18"/>
        <v>349.98853211009174</v>
      </c>
      <c r="G63" s="9">
        <f>Input!U64</f>
        <v>2</v>
      </c>
      <c r="H63" s="3">
        <f>IF(OR(C63=0,D63=0,E63=0,G63=0),0,IF(B63="P",IF(Input!N64&lt;100,F63*0.673*54+C63/5+G63*3000,IF(Input!N64&lt;300,F63*0.673*54+C63/5+G63*6000,F63*0.673*54+C63/5+G63*10000)),IF(B63="C",IF(Input!O64&lt;200,F63*0.673*54+C63/5+G63*3000,IF(Input!O64&lt;400,F63*0.673*54+C63/5+G63*6000,F63*0.673*54+C63/5+G63*10000)))))</f>
        <v>35424.083233944955</v>
      </c>
      <c r="I63" s="21">
        <f t="shared" si="1"/>
        <v>59</v>
      </c>
      <c r="J63" s="6">
        <f t="shared" si="0"/>
        <v>59</v>
      </c>
      <c r="K63" s="16">
        <f t="shared" si="2"/>
        <v>59</v>
      </c>
      <c r="M63" s="22">
        <f t="shared" si="3"/>
        <v>35400</v>
      </c>
      <c r="N63" s="22">
        <f t="shared" si="4"/>
        <v>8850</v>
      </c>
      <c r="Q63" s="7">
        <f t="shared" si="60"/>
        <v>437.48566513761466</v>
      </c>
      <c r="S63" s="21">
        <f>IF(OR(C63=0,D63=0,E63=0,G63=0),0,IF(B63="P",IF(Input!N64&lt;100,Q63*0.673*54+C63/5+G63*3000,IF(Input!N64&lt;300,Q63*0.673*54+C63/5+G63*6000,Q63*0.673*54+C63/5+G63*10000)),IF(B63="C",IF(Input!O64&lt;200,Q63*0.673*54+C63/5+G63*3000,IF(Input!O64&lt;400,Q63*0.673*54+C63/5+G63*6000,Q63*0.673*54+C63/4+G63*10000)))))</f>
        <v>38603.904042431197</v>
      </c>
      <c r="T63" s="21">
        <f t="shared" si="6"/>
        <v>64</v>
      </c>
      <c r="U63" s="16">
        <f t="shared" si="7"/>
        <v>64</v>
      </c>
      <c r="X63" s="7">
        <f t="shared" si="8"/>
        <v>367.48795871559633</v>
      </c>
      <c r="Z63" s="21">
        <f>IF(OR(C63=0,D63=0,E63=0,G63=0),0,IF(B63="P",IF(Input!N64&lt;100,X63*0.673*54+C63/5+G63*3000,IF(Input!N64&lt;300,X63*0.673*54+C63/5+G63*6000,X63*0.673*54+C63/5+G63*10000)),IF(B63="C",IF(Input!O64&lt;200,X63*0.673*54+C63/5+G63*3000,IF(Input!O64&lt;400,X63*0.673*54+C63/5+G63*6000,X63*0.673*54+C63/5+G63*10000)))))</f>
        <v>36060.047395642207</v>
      </c>
      <c r="AA63" s="21">
        <f t="shared" si="9"/>
        <v>60</v>
      </c>
      <c r="AB63" s="10">
        <f t="shared" si="19"/>
        <v>60</v>
      </c>
      <c r="AE63" s="7">
        <f t="shared" si="10"/>
        <v>402.48681192660547</v>
      </c>
      <c r="AG63" s="21">
        <f>IF(OR(C63=0,D63=0,E63=0,G63=0),0,IF(B63="P",IF(Input!N64&lt;100,AE63*0.673*54+C63/5+G63*3000,IF(Input!N64&lt;300,AE63*0.673*54+C63/5+G63*6000,AE63*0.673*54+C63/5+G63*10000)),IF(B63="C",IF(Input!O64&lt;200,AE63*0.673*54+C63/5+G63*3000,IF(Input!O64&lt;400,AE63*0.673*54+C63/5+G63*6000,AE63*0.673*54+C63/5+G63*10000)))))</f>
        <v>37331.975719036694</v>
      </c>
      <c r="AH63" s="21">
        <f t="shared" si="11"/>
        <v>62</v>
      </c>
      <c r="AI63" s="16">
        <f t="shared" si="12"/>
        <v>62</v>
      </c>
      <c r="AL63" s="22">
        <f t="shared" si="13"/>
        <v>87.497133027522935</v>
      </c>
      <c r="AN63" s="21">
        <f>IF(OR(C63=0,D63=0,E63=0,G63=0),0,IF(B63="P",IF(Input!N64&lt;100,AL63*0.673*54+C63/6+G63*3000,IF(Input!N64&lt;300,AL63*0.673*54+C63/6+G63*6000,AL63*0.673*54+C63/6+G63*10000)),IF(B63="C",IF(Input!O64&lt;200,AL63*0.673*54+C63/6+G63*3000,IF(Input!O64&lt;400,AL63*0.673*54+C63/6+G63*6000,AL63*0.673*54+C63/6+G63*10000)))))</f>
        <v>24100.487475152906</v>
      </c>
      <c r="AO63" s="21">
        <f t="shared" si="14"/>
        <v>40</v>
      </c>
      <c r="AP63" s="16">
        <f t="shared" si="15"/>
        <v>40</v>
      </c>
      <c r="AS63" s="21">
        <f>IF(OR(C63=0,G63=0),0,IF(B63="P",IF(Input!N64&lt;100,C63/8+4*200+G63*3000,IF(Input!N64&lt;300,C63/8+10*200+G63*6000,C63/8+20*200+G63*10000)),IF(B63="C",IF(Input!O64&lt;200,C63/8+2*250+G63*3000,IF(Input!O64&lt;400,C63/8+4*250+G63*6000,C63/8+10*250+G63*10000)))))</f>
        <v>20690.5</v>
      </c>
      <c r="AT63" s="21">
        <f t="shared" si="16"/>
        <v>34</v>
      </c>
      <c r="AU63" s="110">
        <f t="shared" si="17"/>
        <v>34</v>
      </c>
    </row>
    <row r="64" spans="1:47" x14ac:dyDescent="0.25">
      <c r="A64" s="50" t="s">
        <v>94</v>
      </c>
      <c r="B64" s="102" t="str">
        <f>Input!C65</f>
        <v>P</v>
      </c>
      <c r="C64" s="2">
        <f>Input!R65</f>
        <v>72575</v>
      </c>
      <c r="D64" s="2">
        <f>Input!S66</f>
        <v>35450</v>
      </c>
      <c r="E64" s="2">
        <f>Input!T65</f>
        <v>2853</v>
      </c>
      <c r="F64" s="7">
        <f t="shared" si="18"/>
        <v>670.97791798107255</v>
      </c>
      <c r="G64" s="9">
        <f>Input!U65</f>
        <v>3</v>
      </c>
      <c r="H64" s="3">
        <f>IF(OR(C64=0,D64=0,E64=0,G64=0),0,IF(B64="P",IF(Input!N65&lt;100,F64*0.673*54+C64/5+G64*3000,IF(Input!N65&lt;300,F64*0.673*54+C64/5+G64*6000,F64*0.673*54+C64/5+G64*10000)),IF(B64="C",IF(Input!O65&lt;200,F64*0.673*54+C64/5+G64*3000,IF(Input!O65&lt;400,F64*0.673*54+C64/5+G64*6000,F64*0.673*54+C64/5+G64*10000)))))</f>
        <v>56899.679495268138</v>
      </c>
      <c r="I64" s="21">
        <f t="shared" si="1"/>
        <v>95</v>
      </c>
      <c r="J64" s="6">
        <f t="shared" si="0"/>
        <v>95</v>
      </c>
      <c r="K64" s="16">
        <f t="shared" si="2"/>
        <v>95</v>
      </c>
      <c r="M64" s="22">
        <f t="shared" si="3"/>
        <v>57000</v>
      </c>
      <c r="N64" s="22">
        <f t="shared" si="4"/>
        <v>14250</v>
      </c>
      <c r="Q64" s="7">
        <f t="shared" si="60"/>
        <v>838.72239747634069</v>
      </c>
      <c r="S64" s="21">
        <f>IF(OR(C64=0,D64=0,E64=0,G64=0),0,IF(B64="P",IF(Input!N65&lt;100,Q64*0.673*54+C64/5+G64*3000,IF(Input!N65&lt;300,Q64*0.673*54+C64/5+G64*6000,Q64*0.673*54+C64/5+G64*10000)),IF(B64="C",IF(Input!O65&lt;200,Q64*0.673*54+C64/5+G64*3000,IF(Input!O65&lt;400,Q64*0.673*54+C64/5+G64*6000,Q64*0.673*54+C64/4+G64*10000)))))</f>
        <v>62995.849369085176</v>
      </c>
      <c r="T64" s="21">
        <f t="shared" si="6"/>
        <v>105</v>
      </c>
      <c r="U64" s="16">
        <f t="shared" si="7"/>
        <v>105</v>
      </c>
      <c r="X64" s="7">
        <f t="shared" si="8"/>
        <v>704.52681388012616</v>
      </c>
      <c r="Z64" s="21">
        <f>IF(OR(C64=0,D64=0,E64=0,G64=0),0,IF(B64="P",IF(Input!N65&lt;100,X64*0.673*54+C64/5+G64*3000,IF(Input!N65&lt;300,X64*0.673*54+C64/5+G64*6000,X64*0.673*54+C64/5+G64*10000)),IF(B64="C",IF(Input!O65&lt;200,X64*0.673*54+C64/5+G64*3000,IF(Input!O65&lt;400,X64*0.673*54+C64/5+G64*6000,X64*0.673*54+C64/5+G64*10000)))))</f>
        <v>58118.913470031548</v>
      </c>
      <c r="AA64" s="21">
        <f t="shared" si="9"/>
        <v>97</v>
      </c>
      <c r="AB64" s="10">
        <f t="shared" si="19"/>
        <v>97</v>
      </c>
      <c r="AE64" s="7">
        <f t="shared" si="10"/>
        <v>771.62460567823337</v>
      </c>
      <c r="AG64" s="21">
        <f>IF(OR(C64=0,D64=0,E64=0,G64=0),0,IF(B64="P",IF(Input!N65&lt;100,AE64*0.673*54+C64/5+G64*3000,IF(Input!N65&lt;300,AE64*0.673*54+C64/5+G64*6000,AE64*0.673*54+C64/5+G64*10000)),IF(B64="C",IF(Input!O65&lt;200,AE64*0.673*54+C64/5+G64*3000,IF(Input!O65&lt;400,AE64*0.673*54+C64/5+G64*6000,AE64*0.673*54+C64/5+G64*10000)))))</f>
        <v>60557.381419558362</v>
      </c>
      <c r="AH64" s="21">
        <f t="shared" si="11"/>
        <v>101</v>
      </c>
      <c r="AI64" s="16">
        <f t="shared" si="12"/>
        <v>101</v>
      </c>
      <c r="AL64" s="22">
        <f t="shared" si="13"/>
        <v>167.74447949526814</v>
      </c>
      <c r="AN64" s="21">
        <f>IF(OR(C64=0,D64=0,E64=0,G64=0),0,IF(B64="P",IF(Input!N65&lt;100,AL64*0.673*54+C64/6+G64*3000,IF(Input!N65&lt;300,AL64*0.673*54+C64/6+G64*6000,AL64*0.673*54+C64/6+G64*10000)),IF(B64="C",IF(Input!O65&lt;200,AL64*0.673*54+C64/6+G64*3000,IF(Input!O65&lt;400,AL64*0.673*54+C64/6+G64*6000,AL64*0.673*54+C64/6+G64*10000)))))</f>
        <v>36192.003207150367</v>
      </c>
      <c r="AO64" s="21">
        <f t="shared" si="14"/>
        <v>60</v>
      </c>
      <c r="AP64" s="16">
        <f t="shared" si="15"/>
        <v>60</v>
      </c>
      <c r="AS64" s="21">
        <f>IF(OR(C64=0,G64=0),0,IF(B64="P",IF(Input!N65&lt;100,C64/8+4*200+G64*3000,IF(Input!N65&lt;300,C64/8+10*200+G64*6000,C64/8+20*200+G64*10000)),IF(B64="C",IF(Input!O65&lt;200,C64/8+2*250+G64*3000,IF(Input!O65&lt;400,C64/8+4*250+G64*6000,C64/8+10*250+G64*10000)))))</f>
        <v>29071.875</v>
      </c>
      <c r="AT64" s="21">
        <f t="shared" si="16"/>
        <v>48</v>
      </c>
      <c r="AU64" s="110">
        <f t="shared" si="17"/>
        <v>48</v>
      </c>
    </row>
    <row r="65" spans="1:47" x14ac:dyDescent="0.25">
      <c r="A65" s="50" t="s">
        <v>95</v>
      </c>
      <c r="B65" s="102" t="str">
        <f>Input!C66</f>
        <v>C</v>
      </c>
      <c r="C65" s="2">
        <f>Input!R66</f>
        <v>76700</v>
      </c>
      <c r="D65" s="2">
        <f>Input!S67</f>
        <v>37451</v>
      </c>
      <c r="E65" s="2">
        <f>Input!T66</f>
        <v>2236</v>
      </c>
      <c r="F65" s="7">
        <f t="shared" ref="F65" si="108">D65/E65*54</f>
        <v>904.45169946332737</v>
      </c>
      <c r="G65" s="9">
        <f>Input!U66</f>
        <v>3</v>
      </c>
      <c r="H65" s="3">
        <f>IF(OR(C65=0,D65=0,E65=0,G65=0),0,IF(B65="P",IF(Input!N66&lt;100,F65*0.673*54+C65/5+G65*3000,IF(Input!N66&lt;300,F65*0.673*54+C65/5+G65*6000,F65*0.673*54+C65/5+G65*10000)),IF(B65="C",IF(Input!O66&lt;200,F65*0.673*54+C65/5+G65*3000,IF(Input!O66&lt;400,F65*0.673*54+C65/5+G65*6000,F65*0.673*54+C65/5+G65*10000)))))</f>
        <v>57209.583661896242</v>
      </c>
      <c r="I65" s="21">
        <f t="shared" si="1"/>
        <v>95</v>
      </c>
      <c r="J65" s="6">
        <f t="shared" ref="J65" si="109">IF(I65&gt;1023,I65-(256*4),IF(I65&gt;767,I65-(256*3),IF(I65&gt;511,I65-(256*2),IF(I65&gt;255,I65-(256),I65))))</f>
        <v>95</v>
      </c>
      <c r="K65" s="16">
        <f t="shared" si="2"/>
        <v>95</v>
      </c>
      <c r="M65" s="22">
        <f t="shared" si="3"/>
        <v>57000</v>
      </c>
      <c r="N65" s="22">
        <f t="shared" si="4"/>
        <v>14250</v>
      </c>
      <c r="Q65" s="7">
        <f t="shared" ref="Q65" si="110">F65*1.25</f>
        <v>1130.5646243291592</v>
      </c>
      <c r="S65" s="21">
        <f>IF(OR(C65=0,D65=0,E65=0,G65=0),0,IF(B65="P",IF(Input!N66&lt;100,Q65*0.673*54+C65/5+G65*3000,IF(Input!N66&lt;300,Q65*0.673*54+C65/5+G65*6000,Q65*0.673*54+C65/5+G65*10000)),IF(B65="C",IF(Input!O66&lt;200,Q65*0.673*54+C65/5+G65*3000,IF(Input!O66&lt;400,Q65*0.673*54+C65/5+G65*6000,Q65*0.673*54+C65/4+G65*10000)))))</f>
        <v>65426.979577370308</v>
      </c>
      <c r="T65" s="21">
        <f t="shared" si="6"/>
        <v>109</v>
      </c>
      <c r="U65" s="16">
        <f t="shared" si="7"/>
        <v>109</v>
      </c>
      <c r="X65" s="7">
        <f t="shared" ref="X65" si="111">F65*1.05</f>
        <v>949.67428443649374</v>
      </c>
      <c r="Z65" s="21">
        <f>IF(OR(C65=0,D65=0,E65=0,G65=0),0,IF(B65="P",IF(Input!N66&lt;100,X65*0.673*54+C65/5+G65*3000,IF(Input!N66&lt;300,X65*0.673*54+C65/5+G65*6000,X65*0.673*54+C65/5+G65*10000)),IF(B65="C",IF(Input!O66&lt;200,X65*0.673*54+C65/5+G65*3000,IF(Input!O66&lt;400,X65*0.673*54+C65/5+G65*6000,X65*0.673*54+C65/5+G65*10000)))))</f>
        <v>58853.062844991058</v>
      </c>
      <c r="AA65" s="21">
        <f t="shared" si="9"/>
        <v>98</v>
      </c>
      <c r="AB65" s="10">
        <f t="shared" si="19"/>
        <v>98</v>
      </c>
      <c r="AE65" s="7">
        <f t="shared" ref="AE65" si="112">F65*1.15</f>
        <v>1040.1194543828265</v>
      </c>
      <c r="AG65" s="21">
        <f>IF(OR(C65=0,D65=0,E65=0,G65=0),0,IF(B65="P",IF(Input!N66&lt;100,AE65*0.673*54+C65/5+G65*3000,IF(Input!N66&lt;300,AE65*0.673*54+C65/5+G65*6000,AE65*0.673*54+C65/5+G65*10000)),IF(B65="C",IF(Input!O66&lt;200,AE65*0.673*54+C65/5+G65*3000,IF(Input!O66&lt;400,AE65*0.673*54+C65/5+G65*6000,AE65*0.673*54+C65/5+G65*10000)))))</f>
        <v>62140.021211180676</v>
      </c>
      <c r="AH65" s="21">
        <f t="shared" si="11"/>
        <v>104</v>
      </c>
      <c r="AI65" s="16">
        <f t="shared" si="12"/>
        <v>104</v>
      </c>
      <c r="AL65" s="22">
        <f t="shared" si="13"/>
        <v>226.11292486583184</v>
      </c>
      <c r="AN65" s="21">
        <f>IF(OR(C65=0,D65=0,E65=0,G65=0),0,IF(B65="P",IF(Input!N66&lt;100,AL65*0.673*54+C65/6+G65*3000,IF(Input!N66&lt;300,AL65*0.673*54+C65/6+G65*6000,AL65*0.673*54+C65/6+G65*10000)),IF(B65="C",IF(Input!O66&lt;200,AL65*0.673*54+C65/6+G65*3000,IF(Input!O66&lt;400,AL65*0.673*54+C65/6+G65*6000,AL65*0.673*54+C65/6+G65*10000)))))</f>
        <v>30000.729248807394</v>
      </c>
      <c r="AO65" s="21">
        <f t="shared" si="14"/>
        <v>50</v>
      </c>
      <c r="AP65" s="16">
        <f t="shared" si="15"/>
        <v>50</v>
      </c>
      <c r="AS65" s="21">
        <f>IF(OR(C65=0,G65=0),0,IF(B65="P",IF(Input!N66&lt;100,C65/8+4*200+G65*3000,IF(Input!N66&lt;300,C65/8+10*200+G65*6000,C65/8+20*200+G65*10000)),IF(B65="C",IF(Input!O66&lt;200,C65/8+2*250+G65*3000,IF(Input!O66&lt;400,C65/8+4*250+G65*6000,C65/8+10*250+G65*10000)))))</f>
        <v>19087.5</v>
      </c>
      <c r="AT65" s="21">
        <f t="shared" si="16"/>
        <v>32</v>
      </c>
      <c r="AU65" s="110">
        <f t="shared" si="17"/>
        <v>32</v>
      </c>
    </row>
    <row r="66" spans="1:47" x14ac:dyDescent="0.25">
      <c r="A66" s="50" t="s">
        <v>96</v>
      </c>
      <c r="B66" s="102" t="str">
        <f>Input!C67</f>
        <v>P</v>
      </c>
      <c r="C66" s="2">
        <f>Input!R67</f>
        <v>95100</v>
      </c>
      <c r="D66" s="2">
        <f>Input!S67</f>
        <v>37451</v>
      </c>
      <c r="E66" s="2">
        <f>Input!T67</f>
        <v>3460</v>
      </c>
      <c r="F66" s="7">
        <f t="shared" si="18"/>
        <v>584.49537572254337</v>
      </c>
      <c r="G66" s="9">
        <f>Input!U67</f>
        <v>3</v>
      </c>
      <c r="H66" s="3">
        <f>IF(OR(C66=0,D66=0,E66=0,G66=0),0,IF(B66="P",IF(Input!N67&lt;100,F66*0.673*54+C66/5+G66*3000,IF(Input!N67&lt;300,F66*0.673*54+C66/5+G66*6000,F66*0.673*54+C66/5+G66*10000)),IF(B66="C",IF(Input!O67&lt;200,F66*0.673*54+C66/5+G66*3000,IF(Input!O67&lt;400,F66*0.673*54+C66/5+G66*6000,F66*0.673*54+C66/5+G66*10000)))))</f>
        <v>58261.730944508672</v>
      </c>
      <c r="I66" s="21">
        <f t="shared" si="1"/>
        <v>97</v>
      </c>
      <c r="J66" s="6">
        <f t="shared" si="0"/>
        <v>97</v>
      </c>
      <c r="K66" s="16">
        <f t="shared" si="2"/>
        <v>97</v>
      </c>
      <c r="M66" s="22">
        <f t="shared" si="3"/>
        <v>58200</v>
      </c>
      <c r="N66" s="22">
        <f t="shared" si="4"/>
        <v>14550</v>
      </c>
      <c r="Q66" s="7">
        <f t="shared" si="60"/>
        <v>730.61921965317924</v>
      </c>
      <c r="S66" s="21">
        <f>IF(OR(C66=0,D66=0,E66=0,G66=0),0,IF(B66="P",IF(Input!N67&lt;100,Q66*0.673*54+C66/5+G66*3000,IF(Input!N67&lt;300,Q66*0.673*54+C66/5+G66*6000,Q66*0.673*54+C66/5+G66*10000)),IF(B66="C",IF(Input!O67&lt;200,Q66*0.673*54+C66/5+G66*3000,IF(Input!O67&lt;400,Q66*0.673*54+C66/5+G66*6000,Q66*0.673*54+C66/4+G66*10000)))))</f>
        <v>63572.163680635844</v>
      </c>
      <c r="T66" s="21">
        <f t="shared" si="6"/>
        <v>106</v>
      </c>
      <c r="U66" s="16">
        <f t="shared" si="7"/>
        <v>106</v>
      </c>
      <c r="X66" s="7">
        <f t="shared" si="8"/>
        <v>613.72014450867061</v>
      </c>
      <c r="Z66" s="21">
        <f>IF(OR(C66=0,D66=0,E66=0,G66=0),0,IF(B66="P",IF(Input!N67&lt;100,X66*0.673*54+C66/5+G66*3000,IF(Input!N67&lt;300,X66*0.673*54+C66/5+G66*6000,X66*0.673*54+C66/5+G66*10000)),IF(B66="C",IF(Input!O67&lt;200,X66*0.673*54+C66/5+G66*3000,IF(Input!O67&lt;400,X66*0.673*54+C66/5+G66*6000,X66*0.673*54+C66/5+G66*10000)))))</f>
        <v>59323.817491734109</v>
      </c>
      <c r="AA66" s="21">
        <f t="shared" si="9"/>
        <v>99</v>
      </c>
      <c r="AB66" s="10">
        <f t="shared" si="19"/>
        <v>99</v>
      </c>
      <c r="AE66" s="7">
        <f t="shared" si="10"/>
        <v>672.16968208092487</v>
      </c>
      <c r="AG66" s="21">
        <f>IF(OR(C66=0,D66=0,E66=0,G66=0),0,IF(B66="P",IF(Input!N67&lt;100,AE66*0.673*54+C66/5+G66*3000,IF(Input!N67&lt;300,AE66*0.673*54+C66/5+G66*6000,AE66*0.673*54+C66/5+G66*10000)),IF(B66="C",IF(Input!O67&lt;200,AE66*0.673*54+C66/5+G66*3000,IF(Input!O67&lt;400,AE66*0.673*54+C66/5+G66*6000,AE66*0.673*54+C66/5+G66*10000)))))</f>
        <v>61447.990586184969</v>
      </c>
      <c r="AH66" s="21">
        <f t="shared" si="11"/>
        <v>102</v>
      </c>
      <c r="AI66" s="16">
        <f t="shared" si="12"/>
        <v>102</v>
      </c>
      <c r="AL66" s="22">
        <f t="shared" si="13"/>
        <v>146.12384393063584</v>
      </c>
      <c r="AN66" s="21">
        <f>IF(OR(C66=0,D66=0,E66=0,G66=0),0,IF(B66="P",IF(Input!N67&lt;100,AL66*0.673*54+C66/6+G66*3000,IF(Input!N67&lt;300,AL66*0.673*54+C66/6+G66*6000,AL66*0.673*54+C66/6+G66*10000)),IF(B66="C",IF(Input!O67&lt;200,AL66*0.673*54+C66/6+G66*3000,IF(Input!O67&lt;400,AL66*0.673*54+C66/6+G66*6000,AL66*0.673*54+C66/6+G66*10000)))))</f>
        <v>39160.432736127172</v>
      </c>
      <c r="AO66" s="21">
        <f t="shared" si="14"/>
        <v>65</v>
      </c>
      <c r="AP66" s="16">
        <f t="shared" si="15"/>
        <v>65</v>
      </c>
      <c r="AS66" s="21">
        <f>IF(OR(C66=0,G66=0),0,IF(B66="P",IF(Input!N67&lt;100,C66/8+4*200+G66*3000,IF(Input!N67&lt;300,C66/8+10*200+G66*6000,C66/8+20*200+G66*10000)),IF(B66="C",IF(Input!O67&lt;200,C66/8+2*250+G66*3000,IF(Input!O67&lt;400,C66/8+4*250+G66*6000,C66/8+10*250+G66*10000)))))</f>
        <v>31887.5</v>
      </c>
      <c r="AT66" s="21">
        <f t="shared" si="16"/>
        <v>53</v>
      </c>
      <c r="AU66" s="110">
        <f t="shared" si="17"/>
        <v>53</v>
      </c>
    </row>
    <row r="67" spans="1:47" x14ac:dyDescent="0.25">
      <c r="A67" s="50" t="s">
        <v>97</v>
      </c>
      <c r="B67" s="102" t="str">
        <f>Input!C68</f>
        <v>C</v>
      </c>
      <c r="C67" s="2">
        <f>Input!R68</f>
        <v>100505</v>
      </c>
      <c r="D67" s="2">
        <f>Input!S68</f>
        <v>37451</v>
      </c>
      <c r="E67" s="2">
        <f>Input!T68</f>
        <v>2712</v>
      </c>
      <c r="F67" s="7">
        <f t="shared" si="18"/>
        <v>745.70575221238937</v>
      </c>
      <c r="G67" s="9">
        <f>Input!U68</f>
        <v>3</v>
      </c>
      <c r="H67" s="3">
        <f>IF(OR(C67=0,D67=0,E67=0,G67=0),0,IF(B67="P",IF(Input!N68&lt;100,F67*0.673*54+C67/5+G67*3000,IF(Input!N68&lt;300,F67*0.673*54+C67/5+G67*6000,F67*0.673*54+C67/5+G67*10000)),IF(B67="C",IF(Input!O68&lt;200,F67*0.673*54+C67/5+G67*3000,IF(Input!O68&lt;400,F67*0.673*54+C67/5+G67*6000,F67*0.673*54+C67/5+G67*10000)))))</f>
        <v>56201.438446902655</v>
      </c>
      <c r="I67" s="21">
        <f t="shared" si="1"/>
        <v>94</v>
      </c>
      <c r="J67" s="6">
        <f t="shared" si="0"/>
        <v>94</v>
      </c>
      <c r="K67" s="16">
        <f t="shared" si="2"/>
        <v>94</v>
      </c>
      <c r="M67" s="22">
        <f t="shared" si="3"/>
        <v>56400</v>
      </c>
      <c r="N67" s="22">
        <f t="shared" si="4"/>
        <v>14100</v>
      </c>
      <c r="Q67" s="7">
        <f t="shared" si="60"/>
        <v>932.13219026548677</v>
      </c>
      <c r="S67" s="21">
        <f>IF(OR(C67=0,D67=0,E67=0,G67=0),0,IF(B67="P",IF(Input!N68&lt;100,Q67*0.673*54+C67/5+G67*3000,IF(Input!N68&lt;300,Q67*0.673*54+C67/5+G67*6000,Q67*0.673*54+C67/5+G67*10000)),IF(B67="C",IF(Input!O68&lt;200,Q67*0.673*54+C67/5+G67*3000,IF(Input!O68&lt;400,Q67*0.673*54+C67/5+G67*6000,Q67*0.673*54+C67/4+G67*10000)))))</f>
        <v>62976.548058628323</v>
      </c>
      <c r="T67" s="21">
        <f t="shared" si="6"/>
        <v>105</v>
      </c>
      <c r="U67" s="16">
        <f t="shared" si="7"/>
        <v>105</v>
      </c>
      <c r="X67" s="7">
        <f t="shared" si="8"/>
        <v>782.99103982300892</v>
      </c>
      <c r="Z67" s="21">
        <f>IF(OR(C67=0,D67=0,E67=0,G67=0),0,IF(B67="P",IF(Input!N68&lt;100,X67*0.673*54+C67/5+G67*3000,IF(Input!N68&lt;300,X67*0.673*54+C67/5+G67*6000,X67*0.673*54+C67/5+G67*10000)),IF(B67="C",IF(Input!O68&lt;200,X67*0.673*54+C67/5+G67*3000,IF(Input!O68&lt;400,X67*0.673*54+C67/5+G67*6000,X67*0.673*54+C67/5+G67*10000)))))</f>
        <v>57556.460369247798</v>
      </c>
      <c r="AA67" s="21">
        <f t="shared" si="9"/>
        <v>96</v>
      </c>
      <c r="AB67" s="10">
        <f t="shared" si="19"/>
        <v>96</v>
      </c>
      <c r="AE67" s="7">
        <f t="shared" si="10"/>
        <v>857.56161504424767</v>
      </c>
      <c r="AG67" s="21">
        <f>IF(OR(C67=0,D67=0,E67=0,G67=0),0,IF(B67="P",IF(Input!N68&lt;100,AE67*0.673*54+C67/5+G67*3000,IF(Input!N68&lt;300,AE67*0.673*54+C67/5+G67*6000,AE67*0.673*54+C67/5+G67*10000)),IF(B67="C",IF(Input!O68&lt;200,AE67*0.673*54+C67/5+G67*3000,IF(Input!O68&lt;400,AE67*0.673*54+C67/5+G67*6000,AE67*0.673*54+C67/5+G67*10000)))))</f>
        <v>60266.504213938053</v>
      </c>
      <c r="AH67" s="21">
        <f t="shared" si="11"/>
        <v>100</v>
      </c>
      <c r="AI67" s="16">
        <f t="shared" si="12"/>
        <v>100</v>
      </c>
      <c r="AL67" s="22">
        <f t="shared" si="13"/>
        <v>186.42643805309734</v>
      </c>
      <c r="AN67" s="21">
        <f>IF(OR(C67=0,D67=0,E67=0,G67=0),0,IF(B67="P",IF(Input!N68&lt;100,AL67*0.673*54+C67/6+G67*3000,IF(Input!N68&lt;300,AL67*0.673*54+C67/6+G67*6000,AL67*0.673*54+C67/6+G67*10000)),IF(B67="C",IF(Input!O68&lt;200,AL67*0.673*54+C67/6+G67*3000,IF(Input!O68&lt;400,AL67*0.673*54+C67/6+G67*6000,AL67*0.673*54+C67/6+G67*10000)))))</f>
        <v>32525.942945058996</v>
      </c>
      <c r="AO67" s="21">
        <f t="shared" si="14"/>
        <v>54</v>
      </c>
      <c r="AP67" s="16">
        <f t="shared" si="15"/>
        <v>54</v>
      </c>
      <c r="AS67" s="21">
        <f>IF(OR(C67=0,G67=0),0,IF(B67="P",IF(Input!N68&lt;100,C67/8+4*200+G67*3000,IF(Input!N68&lt;300,C67/8+10*200+G67*6000,C67/8+20*200+G67*10000)),IF(B67="C",IF(Input!O68&lt;200,C67/8+2*250+G67*3000,IF(Input!O68&lt;400,C67/8+4*250+G67*6000,C67/8+10*250+G67*10000)))))</f>
        <v>22063.125</v>
      </c>
      <c r="AT67" s="21">
        <f t="shared" si="16"/>
        <v>37</v>
      </c>
      <c r="AU67" s="110">
        <f t="shared" si="17"/>
        <v>37</v>
      </c>
    </row>
    <row r="68" spans="1:47" x14ac:dyDescent="0.25">
      <c r="A68" s="50" t="s">
        <v>98</v>
      </c>
      <c r="B68" s="102" t="str">
        <f>Input!C69</f>
        <v>P</v>
      </c>
      <c r="C68" s="2">
        <f>Input!R69</f>
        <v>49190</v>
      </c>
      <c r="D68" s="2">
        <f>Input!S69</f>
        <v>21829</v>
      </c>
      <c r="E68" s="2">
        <f>Input!T69</f>
        <v>2572</v>
      </c>
      <c r="F68" s="7">
        <f t="shared" si="18"/>
        <v>458.3071539657854</v>
      </c>
      <c r="G68" s="9">
        <f>Input!U69</f>
        <v>2</v>
      </c>
      <c r="H68" s="3">
        <f>IF(OR(C68=0,D68=0,E68=0,G68=0),0,IF(B68="P",IF(Input!N69&lt;100,F68*0.673*54+C68/5+G68*3000,IF(Input!N69&lt;300,F68*0.673*54+C68/5+G68*6000,F68*0.673*54+C68/5+G68*10000)),IF(B68="C",IF(Input!O69&lt;200,F68*0.673*54+C68/5+G68*3000,IF(Input!O69&lt;400,F68*0.673*54+C68/5+G68*6000,F68*0.673*54+C68/5+G68*10000)))))</f>
        <v>32493.798589424572</v>
      </c>
      <c r="I68" s="21">
        <f t="shared" si="1"/>
        <v>54</v>
      </c>
      <c r="J68" s="6">
        <f t="shared" si="0"/>
        <v>54</v>
      </c>
      <c r="K68" s="16">
        <f t="shared" si="2"/>
        <v>54</v>
      </c>
      <c r="M68" s="22">
        <f t="shared" si="3"/>
        <v>32400</v>
      </c>
      <c r="N68" s="22">
        <f t="shared" si="4"/>
        <v>8100</v>
      </c>
      <c r="Q68" s="7">
        <f t="shared" si="60"/>
        <v>572.8839424572318</v>
      </c>
      <c r="S68" s="21">
        <f>IF(OR(C68=0,D68=0,E68=0,G68=0),0,IF(B68="P",IF(Input!N69&lt;100,Q68*0.673*54+C68/5+G68*3000,IF(Input!N69&lt;300,Q68*0.673*54+C68/5+G68*6000,Q68*0.673*54+C68/5+G68*10000)),IF(B68="C",IF(Input!O69&lt;200,Q68*0.673*54+C68/5+G68*3000,IF(Input!O69&lt;400,Q68*0.673*54+C68/5+G68*6000,Q68*0.673*54+C68/4+G68*10000)))))</f>
        <v>36657.748236780717</v>
      </c>
      <c r="T68" s="21">
        <f t="shared" si="6"/>
        <v>61</v>
      </c>
      <c r="U68" s="16">
        <f t="shared" si="7"/>
        <v>61</v>
      </c>
      <c r="X68" s="7">
        <f t="shared" si="8"/>
        <v>481.22251166407472</v>
      </c>
      <c r="Z68" s="21">
        <f>IF(OR(C68=0,D68=0,E68=0,G68=0),0,IF(B68="P",IF(Input!N69&lt;100,X68*0.673*54+C68/5+G68*3000,IF(Input!N69&lt;300,X68*0.673*54+C68/5+G68*6000,X68*0.673*54+C68/5+G68*10000)),IF(B68="C",IF(Input!O69&lt;200,X68*0.673*54+C68/5+G68*3000,IF(Input!O69&lt;400,X68*0.673*54+C68/5+G68*6000,X68*0.673*54+C68/5+G68*10000)))))</f>
        <v>33326.588518895805</v>
      </c>
      <c r="AA68" s="21">
        <f t="shared" si="9"/>
        <v>56</v>
      </c>
      <c r="AB68" s="10">
        <f t="shared" si="19"/>
        <v>56</v>
      </c>
      <c r="AE68" s="7">
        <f t="shared" si="10"/>
        <v>527.05322706065317</v>
      </c>
      <c r="AG68" s="21">
        <f>IF(OR(C68=0,D68=0,E68=0,G68=0),0,IF(B68="P",IF(Input!N69&lt;100,AE68*0.673*54+C68/5+G68*3000,IF(Input!N69&lt;300,AE68*0.673*54+C68/5+G68*6000,AE68*0.673*54+C68/5+G68*10000)),IF(B68="C",IF(Input!O69&lt;200,AE68*0.673*54+C68/5+G68*3000,IF(Input!O69&lt;400,AE68*0.673*54+C68/5+G68*6000,AE68*0.673*54+C68/5+G68*10000)))))</f>
        <v>34992.168377838258</v>
      </c>
      <c r="AH68" s="21">
        <f t="shared" si="11"/>
        <v>58</v>
      </c>
      <c r="AI68" s="16">
        <f t="shared" si="12"/>
        <v>58</v>
      </c>
      <c r="AL68" s="22">
        <f t="shared" si="13"/>
        <v>114.57678849144635</v>
      </c>
      <c r="AN68" s="21">
        <f>IF(OR(C68=0,D68=0,E68=0,G68=0),0,IF(B68="P",IF(Input!N69&lt;100,AL68*0.673*54+C68/6+G68*3000,IF(Input!N69&lt;300,AL68*0.673*54+C68/6+G68*6000,AL68*0.673*54+C68/6+G68*10000)),IF(B68="C",IF(Input!O69&lt;200,AL68*0.673*54+C68/6+G68*3000,IF(Input!O69&lt;400,AL68*0.673*54+C68/6+G68*6000,AL68*0.673*54+C68/6+G68*10000)))))</f>
        <v>18362.282980689477</v>
      </c>
      <c r="AO68" s="21">
        <f t="shared" si="14"/>
        <v>31</v>
      </c>
      <c r="AP68" s="16">
        <f t="shared" si="15"/>
        <v>31</v>
      </c>
      <c r="AS68" s="21">
        <f>IF(OR(C68=0,G68=0),0,IF(B68="P",IF(Input!N69&lt;100,C68/8+4*200+G68*3000,IF(Input!N69&lt;300,C68/8+10*200+G68*6000,C68/8+20*200+G68*10000)),IF(B68="C",IF(Input!O69&lt;200,C68/8+2*250+G68*3000,IF(Input!O69&lt;400,C68/8+4*250+G68*6000,C68/8+10*250+G68*10000)))))</f>
        <v>12948.75</v>
      </c>
      <c r="AT68" s="21">
        <f t="shared" si="16"/>
        <v>22</v>
      </c>
      <c r="AU68" s="110">
        <f t="shared" si="17"/>
        <v>22</v>
      </c>
    </row>
    <row r="69" spans="1:47" x14ac:dyDescent="0.25">
      <c r="A69" s="50" t="s">
        <v>99</v>
      </c>
      <c r="B69" s="102" t="str">
        <f>Input!C70</f>
        <v>P</v>
      </c>
      <c r="C69" s="2">
        <f>Input!R70</f>
        <v>52390</v>
      </c>
      <c r="D69" s="2">
        <f>Input!S70</f>
        <v>22195</v>
      </c>
      <c r="E69" s="2">
        <f>Input!T70</f>
        <v>2829</v>
      </c>
      <c r="F69" s="7">
        <f t="shared" si="18"/>
        <v>423.65853658536588</v>
      </c>
      <c r="G69" s="9">
        <f>Input!U70</f>
        <v>2</v>
      </c>
      <c r="H69" s="3">
        <f>IF(OR(C69=0,D69=0,E69=0,G69=0),0,IF(B69="P",IF(Input!N70&lt;100,F69*0.673*54+C69/5+G69*3000,IF(Input!N70&lt;300,F69*0.673*54+C69/5+G69*6000,F69*0.673*54+C69/5+G69*10000)),IF(B69="C",IF(Input!O70&lt;200,F69*0.673*54+C69/5+G69*3000,IF(Input!O70&lt;400,F69*0.673*54+C69/5+G69*6000,F69*0.673*54+C69/5+G69*10000)))))</f>
        <v>31874.59853658537</v>
      </c>
      <c r="I69" s="21">
        <f t="shared" si="1"/>
        <v>53</v>
      </c>
      <c r="J69" s="6">
        <f t="shared" si="0"/>
        <v>53</v>
      </c>
      <c r="K69" s="16">
        <f t="shared" si="2"/>
        <v>53</v>
      </c>
      <c r="M69" s="22">
        <f t="shared" si="3"/>
        <v>31800</v>
      </c>
      <c r="N69" s="22">
        <f t="shared" si="4"/>
        <v>7950</v>
      </c>
      <c r="Q69" s="7">
        <f t="shared" si="60"/>
        <v>529.57317073170736</v>
      </c>
      <c r="S69" s="21">
        <f>IF(OR(C69=0,D69=0,E69=0,G69=0),0,IF(B69="P",IF(Input!N70&lt;100,Q69*0.673*54+C69/5+G69*3000,IF(Input!N70&lt;300,Q69*0.673*54+C69/5+G69*6000,Q69*0.673*54+C69/5+G69*10000)),IF(B69="C",IF(Input!O70&lt;200,Q69*0.673*54+C69/5+G69*3000,IF(Input!O70&lt;400,Q69*0.673*54+C69/5+G69*6000,Q69*0.673*54+C69/4+G69*10000)))))</f>
        <v>35723.748170731706</v>
      </c>
      <c r="T69" s="21">
        <f t="shared" si="6"/>
        <v>60</v>
      </c>
      <c r="U69" s="16">
        <f t="shared" si="7"/>
        <v>60</v>
      </c>
      <c r="X69" s="7">
        <f t="shared" si="8"/>
        <v>444.84146341463418</v>
      </c>
      <c r="Z69" s="21">
        <f>IF(OR(C69=0,D69=0,E69=0,G69=0),0,IF(B69="P",IF(Input!N70&lt;100,X69*0.673*54+C69/5+G69*3000,IF(Input!N70&lt;300,X69*0.673*54+C69/5+G69*6000,X69*0.673*54+C69/5+G69*10000)),IF(B69="C",IF(Input!O70&lt;200,X69*0.673*54+C69/5+G69*3000,IF(Input!O70&lt;400,X69*0.673*54+C69/5+G69*6000,X69*0.673*54+C69/5+G69*10000)))))</f>
        <v>32644.428463414639</v>
      </c>
      <c r="AA69" s="21">
        <f t="shared" si="9"/>
        <v>54</v>
      </c>
      <c r="AB69" s="10">
        <f t="shared" si="19"/>
        <v>54</v>
      </c>
      <c r="AE69" s="7">
        <f t="shared" si="10"/>
        <v>487.20731707317071</v>
      </c>
      <c r="AG69" s="21">
        <f>IF(OR(C69=0,D69=0,E69=0,G69=0),0,IF(B69="P",IF(Input!N70&lt;100,AE69*0.673*54+C69/5+G69*3000,IF(Input!N70&lt;300,AE69*0.673*54+C69/5+G69*6000,AE69*0.673*54+C69/5+G69*10000)),IF(B69="C",IF(Input!O70&lt;200,AE69*0.673*54+C69/5+G69*3000,IF(Input!O70&lt;400,AE69*0.673*54+C69/5+G69*6000,AE69*0.673*54+C69/5+G69*10000)))))</f>
        <v>34184.088317073169</v>
      </c>
      <c r="AH69" s="21">
        <f t="shared" si="11"/>
        <v>57</v>
      </c>
      <c r="AI69" s="16">
        <f t="shared" si="12"/>
        <v>57</v>
      </c>
      <c r="AL69" s="22">
        <f t="shared" si="13"/>
        <v>105.91463414634147</v>
      </c>
      <c r="AN69" s="21">
        <f>IF(OR(C69=0,D69=0,E69=0,G69=0),0,IF(B69="P",IF(Input!N70&lt;100,AL69*0.673*54+C69/6+G69*3000,IF(Input!N70&lt;300,AL69*0.673*54+C69/6+G69*6000,AL69*0.673*54+C69/6+G69*10000)),IF(B69="C",IF(Input!O70&lt;200,AL69*0.673*54+C69/6+G69*3000,IF(Input!O70&lt;400,AL69*0.673*54+C69/6+G69*6000,AL69*0.673*54+C69/6+G69*10000)))))</f>
        <v>18580.816300813007</v>
      </c>
      <c r="AO69" s="21">
        <f t="shared" si="14"/>
        <v>31</v>
      </c>
      <c r="AP69" s="16">
        <f t="shared" si="15"/>
        <v>31</v>
      </c>
      <c r="AS69" s="21">
        <f>IF(OR(C69=0,G69=0),0,IF(B69="P",IF(Input!N70&lt;100,C69/8+4*200+G69*3000,IF(Input!N70&lt;300,C69/8+10*200+G69*6000,C69/8+20*200+G69*10000)),IF(B69="C",IF(Input!O70&lt;200,C69/8+2*250+G69*3000,IF(Input!O70&lt;400,C69/8+4*250+G69*6000,C69/8+10*250+G69*10000)))))</f>
        <v>13348.75</v>
      </c>
      <c r="AT69" s="21">
        <f t="shared" si="16"/>
        <v>22</v>
      </c>
      <c r="AU69" s="110">
        <f t="shared" si="17"/>
        <v>22</v>
      </c>
    </row>
    <row r="70" spans="1:47" x14ac:dyDescent="0.25">
      <c r="A70" s="50" t="s">
        <v>100</v>
      </c>
      <c r="B70" s="102" t="str">
        <f>Input!C71</f>
        <v>C</v>
      </c>
      <c r="C70" s="2">
        <f>Input!R71</f>
        <v>56472</v>
      </c>
      <c r="D70" s="2">
        <f>Input!S71</f>
        <v>23820</v>
      </c>
      <c r="E70" s="2">
        <f>Input!T71</f>
        <v>2537</v>
      </c>
      <c r="F70" s="7">
        <f t="shared" si="18"/>
        <v>507.00827749310207</v>
      </c>
      <c r="G70" s="9">
        <f>Input!U71</f>
        <v>2</v>
      </c>
      <c r="H70" s="3">
        <f>IF(OR(C70=0,D70=0,E70=0,G70=0),0,IF(B70="P",IF(Input!N71&lt;100,F70*0.673*54+C70/5+G70*3000,IF(Input!N71&lt;300,F70*0.673*54+C70/5+G70*6000,F70*0.673*54+C70/5+G70*10000)),IF(B70="C",IF(Input!O71&lt;200,F70*0.673*54+C70/5+G70*3000,IF(Input!O71&lt;400,F70*0.673*54+C70/5+G70*6000,F70*0.673*54+C70/5+G70*10000)))))</f>
        <v>35720.094820654318</v>
      </c>
      <c r="I70" s="21">
        <f t="shared" si="1"/>
        <v>60</v>
      </c>
      <c r="J70" s="6">
        <f t="shared" si="0"/>
        <v>60</v>
      </c>
      <c r="K70" s="16">
        <f t="shared" si="2"/>
        <v>60</v>
      </c>
      <c r="M70" s="22">
        <f t="shared" si="3"/>
        <v>36000</v>
      </c>
      <c r="N70" s="22">
        <f t="shared" si="4"/>
        <v>9000</v>
      </c>
      <c r="Q70" s="7">
        <f t="shared" si="60"/>
        <v>633.76034686637763</v>
      </c>
      <c r="S70" s="21">
        <f>IF(OR(C70=0,D70=0,E70=0,G70=0),0,IF(B70="P",IF(Input!N71&lt;100,Q70*0.673*54+C70/5+G70*3000,IF(Input!N71&lt;300,Q70*0.673*54+C70/5+G70*6000,Q70*0.673*54+C70/5+G70*10000)),IF(B70="C",IF(Input!O71&lt;200,Q70*0.673*54+C70/5+G70*3000,IF(Input!O71&lt;400,Q70*0.673*54+C70/5+G70*6000,Q70*0.673*54+C70/4+G70*10000)))))</f>
        <v>40326.518525817897</v>
      </c>
      <c r="T70" s="21">
        <f t="shared" si="6"/>
        <v>67</v>
      </c>
      <c r="U70" s="16">
        <f t="shared" si="7"/>
        <v>67</v>
      </c>
      <c r="X70" s="7">
        <f t="shared" si="8"/>
        <v>532.35869136775716</v>
      </c>
      <c r="Z70" s="21">
        <f>IF(OR(C70=0,D70=0,E70=0,G70=0),0,IF(B70="P",IF(Input!N71&lt;100,X70*0.673*54+C70/5+G70*3000,IF(Input!N71&lt;300,X70*0.673*54+C70/5+G70*6000,X70*0.673*54+C70/5+G70*10000)),IF(B70="C",IF(Input!O71&lt;200,X70*0.673*54+C70/5+G70*3000,IF(Input!O71&lt;400,X70*0.673*54+C70/5+G70*6000,X70*0.673*54+C70/5+G70*10000)))))</f>
        <v>36641.379561687034</v>
      </c>
      <c r="AA70" s="21">
        <f t="shared" si="9"/>
        <v>61</v>
      </c>
      <c r="AB70" s="10">
        <f t="shared" si="19"/>
        <v>61</v>
      </c>
      <c r="AE70" s="7">
        <f t="shared" si="10"/>
        <v>583.05951911706734</v>
      </c>
      <c r="AG70" s="21">
        <f>IF(OR(C70=0,D70=0,E70=0,G70=0),0,IF(B70="P",IF(Input!N71&lt;100,AE70*0.673*54+C70/5+G70*3000,IF(Input!N71&lt;300,AE70*0.673*54+C70/5+G70*6000,AE70*0.673*54+C70/5+G70*10000)),IF(B70="C",IF(Input!O71&lt;200,AE70*0.673*54+C70/5+G70*3000,IF(Input!O71&lt;400,AE70*0.673*54+C70/5+G70*6000,AE70*0.673*54+C70/5+G70*10000)))))</f>
        <v>38483.949043752466</v>
      </c>
      <c r="AH70" s="21">
        <f t="shared" si="11"/>
        <v>64</v>
      </c>
      <c r="AI70" s="16">
        <f t="shared" si="12"/>
        <v>64</v>
      </c>
      <c r="AL70" s="22">
        <f t="shared" si="13"/>
        <v>126.75206937327552</v>
      </c>
      <c r="AN70" s="21">
        <f>IF(OR(C70=0,D70=0,E70=0,G70=0),0,IF(B70="P",IF(Input!N71&lt;100,AL70*0.673*54+C70/6+G70*3000,IF(Input!N71&lt;300,AL70*0.673*54+C70/6+G70*6000,AL70*0.673*54+C70/6+G70*10000)),IF(B70="C",IF(Input!O71&lt;200,AL70*0.673*54+C70/6+G70*3000,IF(Input!O71&lt;400,AL70*0.673*54+C70/6+G70*6000,AL70*0.673*54+C70/6+G70*10000)))))</f>
        <v>20018.423705163579</v>
      </c>
      <c r="AO70" s="21">
        <f t="shared" si="14"/>
        <v>33</v>
      </c>
      <c r="AP70" s="16">
        <f t="shared" si="15"/>
        <v>33</v>
      </c>
      <c r="AS70" s="21">
        <f>IF(OR(C70=0,G70=0),0,IF(B70="P",IF(Input!N71&lt;100,C70/8+4*200+G70*3000,IF(Input!N71&lt;300,C70/8+10*200+G70*6000,C70/8+20*200+G70*10000)),IF(B70="C",IF(Input!O71&lt;200,C70/8+2*250+G70*3000,IF(Input!O71&lt;400,C70/8+4*250+G70*6000,C70/8+10*250+G70*10000)))))</f>
        <v>13559</v>
      </c>
      <c r="AT70" s="21">
        <f t="shared" si="16"/>
        <v>23</v>
      </c>
      <c r="AU70" s="110">
        <f t="shared" si="17"/>
        <v>23</v>
      </c>
    </row>
    <row r="71" spans="1:47" x14ac:dyDescent="0.25">
      <c r="A71" s="50" t="s">
        <v>101</v>
      </c>
      <c r="B71" s="102" t="str">
        <f>Input!C72</f>
        <v>P</v>
      </c>
      <c r="C71" s="2">
        <f>Input!R72</f>
        <v>62800</v>
      </c>
      <c r="D71" s="2">
        <f>Input!S72</f>
        <v>23170</v>
      </c>
      <c r="E71" s="2">
        <f>Input!T72</f>
        <v>2270</v>
      </c>
      <c r="F71" s="7">
        <f t="shared" si="18"/>
        <v>551.18061674008811</v>
      </c>
      <c r="G71" s="9">
        <f>Input!U72</f>
        <v>2</v>
      </c>
      <c r="H71" s="3">
        <f>IF(OR(C71=0,D71=0,E71=0,G71=0),0,IF(B71="P",IF(Input!N72&lt;100,F71*0.673*54+C71/5+G71*3000,IF(Input!N72&lt;300,F71*0.673*54+C71/5+G71*6000,F71*0.673*54+C71/5+G71*10000)),IF(B71="C",IF(Input!O72&lt;200,F71*0.673*54+C71/5+G71*3000,IF(Input!O72&lt;400,F71*0.673*54+C71/5+G71*6000,F71*0.673*54+C71/5+G71*10000)))))</f>
        <v>44591.005973568288</v>
      </c>
      <c r="I71" s="21">
        <f t="shared" si="1"/>
        <v>74</v>
      </c>
      <c r="J71" s="6">
        <f t="shared" si="0"/>
        <v>74</v>
      </c>
      <c r="K71" s="16">
        <f t="shared" si="2"/>
        <v>74</v>
      </c>
      <c r="M71" s="22">
        <f t="shared" si="3"/>
        <v>44400</v>
      </c>
      <c r="N71" s="22">
        <f t="shared" si="4"/>
        <v>11100</v>
      </c>
      <c r="Q71" s="7">
        <f t="shared" si="60"/>
        <v>688.97577092511017</v>
      </c>
      <c r="S71" s="21">
        <f>IF(OR(C71=0,D71=0,E71=0,G71=0),0,IF(B71="P",IF(Input!N72&lt;100,Q71*0.673*54+C71/5+G71*3000,IF(Input!N72&lt;300,Q71*0.673*54+C71/5+G71*6000,Q71*0.673*54+C71/5+G71*10000)),IF(B71="C",IF(Input!O72&lt;200,Q71*0.673*54+C71/5+G71*3000,IF(Input!O72&lt;400,Q71*0.673*54+C71/5+G71*6000,Q71*0.673*54+C71/4+G71*10000)))))</f>
        <v>49598.757466960356</v>
      </c>
      <c r="T71" s="21">
        <f t="shared" si="6"/>
        <v>83</v>
      </c>
      <c r="U71" s="16">
        <f t="shared" si="7"/>
        <v>83</v>
      </c>
      <c r="X71" s="7">
        <f t="shared" si="8"/>
        <v>578.73964757709257</v>
      </c>
      <c r="Z71" s="21">
        <f>IF(OR(C71=0,D71=0,E71=0,G71=0),0,IF(B71="P",IF(Input!N72&lt;100,X71*0.673*54+C71/5+G71*3000,IF(Input!N72&lt;300,X71*0.673*54+C71/5+G71*6000,X71*0.673*54+C71/5+G71*10000)),IF(B71="C",IF(Input!O72&lt;200,X71*0.673*54+C71/5+G71*3000,IF(Input!O72&lt;400,X71*0.673*54+C71/5+G71*6000,X71*0.673*54+C71/5+G71*10000)))))</f>
        <v>45592.5562722467</v>
      </c>
      <c r="AA71" s="21">
        <f t="shared" si="9"/>
        <v>76</v>
      </c>
      <c r="AB71" s="10">
        <f t="shared" si="19"/>
        <v>76</v>
      </c>
      <c r="AE71" s="7">
        <f t="shared" si="10"/>
        <v>633.85770925110126</v>
      </c>
      <c r="AG71" s="21">
        <f>IF(OR(C71=0,D71=0,E71=0,G71=0),0,IF(B71="P",IF(Input!N72&lt;100,AE71*0.673*54+C71/5+G71*3000,IF(Input!N72&lt;300,AE71*0.673*54+C71/5+G71*6000,AE71*0.673*54+C71/5+G71*10000)),IF(B71="C",IF(Input!O72&lt;200,AE71*0.673*54+C71/5+G71*3000,IF(Input!O72&lt;400,AE71*0.673*54+C71/5+G71*6000,AE71*0.673*54+C71/5+G71*10000)))))</f>
        <v>47595.656869603525</v>
      </c>
      <c r="AH71" s="21">
        <f t="shared" si="11"/>
        <v>79</v>
      </c>
      <c r="AI71" s="16">
        <f t="shared" si="12"/>
        <v>79</v>
      </c>
      <c r="AL71" s="22">
        <f t="shared" si="13"/>
        <v>137.79515418502203</v>
      </c>
      <c r="AN71" s="21">
        <f>IF(OR(C71=0,D71=0,E71=0,G71=0),0,IF(B71="P",IF(Input!N72&lt;100,AL71*0.673*54+C71/6+G71*3000,IF(Input!N72&lt;300,AL71*0.673*54+C71/6+G71*6000,AL71*0.673*54+C71/6+G71*10000)),IF(B71="C",IF(Input!O72&lt;200,AL71*0.673*54+C71/6+G71*3000,IF(Input!O72&lt;400,AL71*0.673*54+C71/6+G71*6000,AL71*0.673*54+C71/6+G71*10000)))))</f>
        <v>27474.418160058736</v>
      </c>
      <c r="AO71" s="21">
        <f t="shared" si="14"/>
        <v>46</v>
      </c>
      <c r="AP71" s="16">
        <f t="shared" si="15"/>
        <v>46</v>
      </c>
      <c r="AS71" s="21">
        <f>IF(OR(C71=0,G71=0),0,IF(B71="P",IF(Input!N72&lt;100,C71/8+4*200+G71*3000,IF(Input!N72&lt;300,C71/8+10*200+G71*6000,C71/8+20*200+G71*10000)),IF(B71="C",IF(Input!O72&lt;200,C71/8+2*250+G71*3000,IF(Input!O72&lt;400,C71/8+4*250+G71*6000,C71/8+10*250+G71*10000)))))</f>
        <v>21850</v>
      </c>
      <c r="AT71" s="21">
        <f t="shared" si="16"/>
        <v>36</v>
      </c>
      <c r="AU71" s="110">
        <f t="shared" si="17"/>
        <v>36</v>
      </c>
    </row>
    <row r="72" spans="1:47" x14ac:dyDescent="0.25">
      <c r="A72" s="50" t="s">
        <v>102</v>
      </c>
      <c r="B72" s="102" t="str">
        <f>Input!C73</f>
        <v>C</v>
      </c>
      <c r="C72" s="2">
        <f>Input!R73</f>
        <v>62822</v>
      </c>
      <c r="D72" s="2">
        <f>Input!S73</f>
        <v>20250</v>
      </c>
      <c r="E72" s="2">
        <f>Input!T73</f>
        <v>2531</v>
      </c>
      <c r="F72" s="7">
        <f t="shared" si="18"/>
        <v>432.04267088107468</v>
      </c>
      <c r="G72" s="9">
        <f>Input!U73</f>
        <v>2</v>
      </c>
      <c r="H72" s="3">
        <f>IF(OR(C72=0,D72=0,E72=0,G72=0),0,IF(B72="P",IF(Input!N73&lt;100,F72*0.673*54+C72/5+G72*3000,IF(Input!N73&lt;300,F72*0.673*54+C72/5+G72*6000,F72*0.673*54+C72/5+G72*10000)),IF(B72="C",IF(Input!O73&lt;200,F72*0.673*54+C72/5+G72*3000,IF(Input!O73&lt;400,F72*0.673*54+C72/5+G72*6000,F72*0.673*54+C72/5+G72*10000)))))</f>
        <v>34265.694745160014</v>
      </c>
      <c r="I72" s="21">
        <f t="shared" si="1"/>
        <v>57</v>
      </c>
      <c r="J72" s="6">
        <f t="shared" si="0"/>
        <v>57</v>
      </c>
      <c r="K72" s="16">
        <f t="shared" si="2"/>
        <v>57</v>
      </c>
      <c r="M72" s="22">
        <f t="shared" si="3"/>
        <v>34200</v>
      </c>
      <c r="N72" s="22">
        <f t="shared" si="4"/>
        <v>8550</v>
      </c>
      <c r="Q72" s="7">
        <f t="shared" si="60"/>
        <v>540.0533386013434</v>
      </c>
      <c r="S72" s="21">
        <f>IF(OR(C72=0,D72=0,E72=0,G72=0),0,IF(B72="P",IF(Input!N73&lt;100,Q72*0.673*54+C72/5+G72*3000,IF(Input!N73&lt;300,Q72*0.673*54+C72/5+G72*6000,Q72*0.673*54+C72/5+G72*10000)),IF(B72="C",IF(Input!O73&lt;200,Q72*0.673*54+C72/5+G72*3000,IF(Input!O73&lt;400,Q72*0.673*54+C72/5+G72*6000,Q72*0.673*54+C72/4+G72*10000)))))</f>
        <v>38191.018431450022</v>
      </c>
      <c r="T72" s="21">
        <f t="shared" si="6"/>
        <v>64</v>
      </c>
      <c r="U72" s="16">
        <f t="shared" si="7"/>
        <v>64</v>
      </c>
      <c r="X72" s="7">
        <f t="shared" si="8"/>
        <v>453.64480442512843</v>
      </c>
      <c r="Z72" s="21">
        <f>IF(OR(C72=0,D72=0,E72=0,G72=0),0,IF(B72="P",IF(Input!N73&lt;100,X72*0.673*54+C72/5+G72*3000,IF(Input!N73&lt;300,X72*0.673*54+C72/5+G72*6000,X72*0.673*54+C72/5+G72*10000)),IF(B72="C",IF(Input!O73&lt;200,X72*0.673*54+C72/5+G72*3000,IF(Input!O73&lt;400,X72*0.673*54+C72/5+G72*6000,X72*0.673*54+C72/5+G72*10000)))))</f>
        <v>35050.75948241802</v>
      </c>
      <c r="AA72" s="21">
        <f t="shared" si="9"/>
        <v>58</v>
      </c>
      <c r="AB72" s="10">
        <f t="shared" si="19"/>
        <v>58</v>
      </c>
      <c r="AE72" s="7">
        <f t="shared" si="10"/>
        <v>496.84907151323586</v>
      </c>
      <c r="AG72" s="21">
        <f>IF(OR(C72=0,D72=0,E72=0,G72=0),0,IF(B72="P",IF(Input!N73&lt;100,AE72*0.673*54+C72/5+G72*3000,IF(Input!N73&lt;300,AE72*0.673*54+C72/5+G72*6000,AE72*0.673*54+C72/5+G72*10000)),IF(B72="C",IF(Input!O73&lt;200,AE72*0.673*54+C72/5+G72*3000,IF(Input!O73&lt;400,AE72*0.673*54+C72/5+G72*6000,AE72*0.673*54+C72/5+G72*10000)))))</f>
        <v>36620.888956934017</v>
      </c>
      <c r="AH72" s="21">
        <f t="shared" si="11"/>
        <v>61</v>
      </c>
      <c r="AI72" s="16">
        <f t="shared" si="12"/>
        <v>61</v>
      </c>
      <c r="AL72" s="22">
        <f t="shared" si="13"/>
        <v>108.01066772026867</v>
      </c>
      <c r="AN72" s="21">
        <f>IF(OR(C72=0,D72=0,E72=0,G72=0),0,IF(B72="P",IF(Input!N73&lt;100,AL72*0.673*54+C72/6+G72*3000,IF(Input!N73&lt;300,AL72*0.673*54+C72/6+G72*6000,AL72*0.673*54+C72/6+G72*10000)),IF(B72="C",IF(Input!O73&lt;200,AL72*0.673*54+C72/6+G72*3000,IF(Input!O73&lt;400,AL72*0.673*54+C72/6+G72*6000,AL72*0.673*54+C72/6+G72*10000)))))</f>
        <v>20395.657019623337</v>
      </c>
      <c r="AO72" s="21">
        <f t="shared" si="14"/>
        <v>34</v>
      </c>
      <c r="AP72" s="16">
        <f t="shared" si="15"/>
        <v>34</v>
      </c>
      <c r="AS72" s="21">
        <f>IF(OR(C72=0,G72=0),0,IF(B72="P",IF(Input!N73&lt;100,C72/8+4*200+G72*3000,IF(Input!N73&lt;300,C72/8+10*200+G72*6000,C72/8+20*200+G72*10000)),IF(B72="C",IF(Input!O73&lt;200,C72/8+2*250+G72*3000,IF(Input!O73&lt;400,C72/8+4*250+G72*6000,C72/8+10*250+G72*10000)))))</f>
        <v>14352.75</v>
      </c>
      <c r="AT72" s="21">
        <f t="shared" si="16"/>
        <v>24</v>
      </c>
      <c r="AU72" s="110">
        <f t="shared" si="17"/>
        <v>24</v>
      </c>
    </row>
    <row r="73" spans="1:47" x14ac:dyDescent="0.25">
      <c r="A73" s="50" t="s">
        <v>103</v>
      </c>
      <c r="B73" s="102" t="str">
        <f>Input!C74</f>
        <v>P</v>
      </c>
      <c r="C73" s="2">
        <f>Input!R74</f>
        <v>65000</v>
      </c>
      <c r="D73" s="2">
        <f>Input!S74</f>
        <v>23800</v>
      </c>
      <c r="E73" s="2">
        <f>Input!T74</f>
        <v>2270</v>
      </c>
      <c r="F73" s="7">
        <f t="shared" si="18"/>
        <v>566.16740088105735</v>
      </c>
      <c r="G73" s="9">
        <f>Input!U74</f>
        <v>2</v>
      </c>
      <c r="H73" s="3">
        <f>IF(OR(C73=0,D73=0,E73=0,G73=0),0,IF(B73="P",IF(Input!N74&lt;100,F73*0.673*54+C73/5+G73*3000,IF(Input!N74&lt;300,F73*0.673*54+C73/5+G73*6000,F73*0.673*54+C73/5+G73*10000)),IF(B73="C",IF(Input!O74&lt;200,F73*0.673*54+C73/5+G73*3000,IF(Input!O74&lt;400,F73*0.673*54+C73/5+G73*6000,F73*0.673*54+C73/5+G73*10000)))))</f>
        <v>45575.655682819386</v>
      </c>
      <c r="I73" s="21">
        <f t="shared" si="1"/>
        <v>76</v>
      </c>
      <c r="J73" s="6">
        <f t="shared" si="0"/>
        <v>76</v>
      </c>
      <c r="K73" s="16">
        <f t="shared" si="2"/>
        <v>76</v>
      </c>
      <c r="M73" s="22">
        <f t="shared" si="3"/>
        <v>45600</v>
      </c>
      <c r="N73" s="22">
        <f t="shared" si="4"/>
        <v>11400</v>
      </c>
      <c r="Q73" s="7">
        <f t="shared" si="60"/>
        <v>707.70925110132168</v>
      </c>
      <c r="S73" s="21">
        <f>IF(OR(C73=0,D73=0,E73=0,G73=0),0,IF(B73="P",IF(Input!N74&lt;100,Q73*0.673*54+C73/5+G73*3000,IF(Input!N74&lt;300,Q73*0.673*54+C73/5+G73*6000,Q73*0.673*54+C73/5+G73*10000)),IF(B73="C",IF(Input!O74&lt;200,Q73*0.673*54+C73/5+G73*3000,IF(Input!O74&lt;400,Q73*0.673*54+C73/5+G73*6000,Q73*0.673*54+C73/4+G73*10000)))))</f>
        <v>50719.569603524236</v>
      </c>
      <c r="T73" s="21">
        <f t="shared" si="6"/>
        <v>85</v>
      </c>
      <c r="U73" s="16">
        <f t="shared" si="7"/>
        <v>85</v>
      </c>
      <c r="X73" s="7">
        <f t="shared" si="8"/>
        <v>594.47577092511028</v>
      </c>
      <c r="Z73" s="21">
        <f>IF(OR(C73=0,D73=0,E73=0,G73=0),0,IF(B73="P",IF(Input!N74&lt;100,X73*0.673*54+C73/5+G73*3000,IF(Input!N74&lt;300,X73*0.673*54+C73/5+G73*6000,X73*0.673*54+C73/5+G73*10000)),IF(B73="C",IF(Input!O74&lt;200,X73*0.673*54+C73/5+G73*3000,IF(Input!O74&lt;400,X73*0.673*54+C73/5+G73*6000,X73*0.673*54+C73/5+G73*10000)))))</f>
        <v>46604.438466960361</v>
      </c>
      <c r="AA73" s="21">
        <f t="shared" si="9"/>
        <v>78</v>
      </c>
      <c r="AB73" s="10">
        <f t="shared" si="19"/>
        <v>78</v>
      </c>
      <c r="AE73" s="7">
        <f t="shared" si="10"/>
        <v>651.09251101321593</v>
      </c>
      <c r="AG73" s="21">
        <f>IF(OR(C73=0,D73=0,E73=0,G73=0),0,IF(B73="P",IF(Input!N74&lt;100,AE73*0.673*54+C73/5+G73*3000,IF(Input!N74&lt;300,AE73*0.673*54+C73/5+G73*6000,AE73*0.673*54+C73/5+G73*10000)),IF(B73="C",IF(Input!O74&lt;200,AE73*0.673*54+C73/5+G73*3000,IF(Input!O74&lt;400,AE73*0.673*54+C73/5+G73*6000,AE73*0.673*54+C73/5+G73*10000)))))</f>
        <v>48662.004035242295</v>
      </c>
      <c r="AH73" s="21">
        <f t="shared" si="11"/>
        <v>81</v>
      </c>
      <c r="AI73" s="16">
        <f t="shared" si="12"/>
        <v>81</v>
      </c>
      <c r="AL73" s="22">
        <f t="shared" si="13"/>
        <v>141.54185022026434</v>
      </c>
      <c r="AN73" s="21">
        <f>IF(OR(C73=0,D73=0,E73=0,G73=0),0,IF(B73="P",IF(Input!N74&lt;100,AL73*0.673*54+C73/6+G73*3000,IF(Input!N74&lt;300,AL73*0.673*54+C73/6+G73*6000,AL73*0.673*54+C73/6+G73*10000)),IF(B73="C",IF(Input!O74&lt;200,AL73*0.673*54+C73/6+G73*3000,IF(Input!O74&lt;400,AL73*0.673*54+C73/6+G73*6000,AL73*0.673*54+C73/6+G73*10000)))))</f>
        <v>27977.247254038179</v>
      </c>
      <c r="AO73" s="21">
        <f t="shared" si="14"/>
        <v>47</v>
      </c>
      <c r="AP73" s="16">
        <f t="shared" si="15"/>
        <v>47</v>
      </c>
      <c r="AS73" s="21">
        <f>IF(OR(C73=0,G73=0),0,IF(B73="P",IF(Input!N74&lt;100,C73/8+4*200+G73*3000,IF(Input!N74&lt;300,C73/8+10*200+G73*6000,C73/8+20*200+G73*10000)),IF(B73="C",IF(Input!O74&lt;200,C73/8+2*250+G73*3000,IF(Input!O74&lt;400,C73/8+4*250+G73*6000,C73/8+10*250+G73*10000)))))</f>
        <v>22125</v>
      </c>
      <c r="AT73" s="21">
        <f t="shared" si="16"/>
        <v>37</v>
      </c>
      <c r="AU73" s="110">
        <f t="shared" si="17"/>
        <v>37</v>
      </c>
    </row>
    <row r="74" spans="1:47" x14ac:dyDescent="0.25">
      <c r="A74" s="50" t="s">
        <v>104</v>
      </c>
      <c r="B74" s="102" t="str">
        <f>Input!C75</f>
        <v>P</v>
      </c>
      <c r="C74" s="2">
        <f>Input!R75</f>
        <v>68000</v>
      </c>
      <c r="D74" s="2">
        <f>Input!S75</f>
        <v>23800</v>
      </c>
      <c r="E74" s="2">
        <f>Input!T75</f>
        <v>2402</v>
      </c>
      <c r="F74" s="7">
        <f t="shared" si="18"/>
        <v>535.05412156536227</v>
      </c>
      <c r="G74" s="9">
        <f>Input!U75</f>
        <v>2</v>
      </c>
      <c r="H74" s="3">
        <f>IF(OR(C74=0,D74=0,E74=0,G74=0),0,IF(B74="P",IF(Input!N75&lt;100,F74*0.673*54+C74/5+G74*3000,IF(Input!N75&lt;300,F74*0.673*54+C74/5+G74*6000,F74*0.673*54+C74/5+G74*10000)),IF(B74="C",IF(Input!O75&lt;200,F74*0.673*54+C74/5+G74*3000,IF(Input!O75&lt;400,F74*0.673*54+C74/5+G74*6000,F74*0.673*54+C74/5+G74*10000)))))</f>
        <v>45044.9368859284</v>
      </c>
      <c r="I74" s="21">
        <f t="shared" si="1"/>
        <v>75</v>
      </c>
      <c r="J74" s="6">
        <f t="shared" ref="J74:J151" si="113">IF(I74&gt;1023,I74-(256*4),IF(I74&gt;767,I74-(256*3),IF(I74&gt;511,I74-(256*2),IF(I74&gt;255,I74-(256),I74))))</f>
        <v>75</v>
      </c>
      <c r="K74" s="16">
        <f t="shared" si="2"/>
        <v>75</v>
      </c>
      <c r="M74" s="22">
        <f t="shared" si="3"/>
        <v>45000</v>
      </c>
      <c r="N74" s="22">
        <f t="shared" si="4"/>
        <v>11250</v>
      </c>
      <c r="Q74" s="7">
        <f t="shared" si="60"/>
        <v>668.81765195670278</v>
      </c>
      <c r="S74" s="21">
        <f>IF(OR(C74=0,D74=0,E74=0,G74=0),0,IF(B74="P",IF(Input!N75&lt;100,Q74*0.673*54+C74/5+G74*3000,IF(Input!N75&lt;300,Q74*0.673*54+C74/5+G74*6000,Q74*0.673*54+C74/5+G74*10000)),IF(B74="C",IF(Input!O75&lt;200,Q74*0.673*54+C74/5+G74*3000,IF(Input!O75&lt;400,Q74*0.673*54+C74/5+G74*6000,Q74*0.673*54+C74/4+G74*10000)))))</f>
        <v>49906.171107410497</v>
      </c>
      <c r="T74" s="21">
        <f t="shared" si="6"/>
        <v>83</v>
      </c>
      <c r="U74" s="16">
        <f t="shared" si="7"/>
        <v>83</v>
      </c>
      <c r="X74" s="7">
        <f t="shared" si="8"/>
        <v>561.80682764363041</v>
      </c>
      <c r="Z74" s="21">
        <f>IF(OR(C74=0,D74=0,E74=0,G74=0),0,IF(B74="P",IF(Input!N75&lt;100,X74*0.673*54+C74/5+G74*3000,IF(Input!N75&lt;300,X74*0.673*54+C74/5+G74*6000,X74*0.673*54+C74/5+G74*10000)),IF(B74="C",IF(Input!O75&lt;200,X74*0.673*54+C74/5+G74*3000,IF(Input!O75&lt;400,X74*0.673*54+C74/5+G74*6000,X74*0.673*54+C74/5+G74*10000)))))</f>
        <v>46017.183730224817</v>
      </c>
      <c r="AA74" s="21">
        <f t="shared" si="9"/>
        <v>77</v>
      </c>
      <c r="AB74" s="10">
        <f t="shared" si="19"/>
        <v>77</v>
      </c>
      <c r="AE74" s="7">
        <f t="shared" si="10"/>
        <v>615.31223980016659</v>
      </c>
      <c r="AG74" s="21">
        <f>IF(OR(C74=0,D74=0,E74=0,G74=0),0,IF(B74="P",IF(Input!N75&lt;100,AE74*0.673*54+C74/5+G74*3000,IF(Input!N75&lt;300,AE74*0.673*54+C74/5+G74*6000,AE74*0.673*54+C74/5+G74*10000)),IF(B74="C",IF(Input!O75&lt;200,AE74*0.673*54+C74/5+G74*3000,IF(Input!O75&lt;400,AE74*0.673*54+C74/5+G74*6000,AE74*0.673*54+C74/5+G74*10000)))))</f>
        <v>47961.677418817657</v>
      </c>
      <c r="AH74" s="21">
        <f t="shared" si="11"/>
        <v>80</v>
      </c>
      <c r="AI74" s="16">
        <f t="shared" si="12"/>
        <v>80</v>
      </c>
      <c r="AL74" s="22">
        <f t="shared" si="13"/>
        <v>133.76353039134057</v>
      </c>
      <c r="AN74" s="21">
        <f>IF(OR(C74=0,D74=0,E74=0,G74=0),0,IF(B74="P",IF(Input!N75&lt;100,AL74*0.673*54+C74/6+G74*3000,IF(Input!N75&lt;300,AL74*0.673*54+C74/6+G74*6000,AL74*0.673*54+C74/6+G74*10000)),IF(B74="C",IF(Input!O75&lt;200,AL74*0.673*54+C74/6+G74*3000,IF(Input!O75&lt;400,AL74*0.673*54+C74/6+G74*6000,AL74*0.673*54+C74/6+G74*10000)))))</f>
        <v>28194.567554815432</v>
      </c>
      <c r="AO74" s="21">
        <f t="shared" si="14"/>
        <v>47</v>
      </c>
      <c r="AP74" s="16">
        <f t="shared" si="15"/>
        <v>47</v>
      </c>
      <c r="AS74" s="21">
        <f>IF(OR(C74=0,G74=0),0,IF(B74="P",IF(Input!N75&lt;100,C74/8+4*200+G74*3000,IF(Input!N75&lt;300,C74/8+10*200+G74*6000,C74/8+20*200+G74*10000)),IF(B74="C",IF(Input!O75&lt;200,C74/8+2*250+G74*3000,IF(Input!O75&lt;400,C74/8+4*250+G74*6000,C74/8+10*250+G74*10000)))))</f>
        <v>22500</v>
      </c>
      <c r="AT74" s="21">
        <f t="shared" si="16"/>
        <v>38</v>
      </c>
      <c r="AU74" s="110">
        <f t="shared" si="17"/>
        <v>38</v>
      </c>
    </row>
    <row r="75" spans="1:47" x14ac:dyDescent="0.25">
      <c r="A75" s="49" t="s">
        <v>105</v>
      </c>
      <c r="B75" s="102" t="str">
        <f>Input!C76</f>
        <v>P</v>
      </c>
      <c r="C75" s="2">
        <f>Input!R76</f>
        <v>66000</v>
      </c>
      <c r="D75" s="2">
        <f>Input!S76</f>
        <v>26020</v>
      </c>
      <c r="E75" s="2">
        <f>Input!T76</f>
        <v>3050</v>
      </c>
      <c r="F75" s="7">
        <f t="shared" si="18"/>
        <v>460.68196721311477</v>
      </c>
      <c r="G75" s="9">
        <f>Input!U76</f>
        <v>2</v>
      </c>
      <c r="H75" s="3">
        <f>IF(OR(C75=0,D75=0,E75=0,G75=0),0,IF(B75="P",IF(Input!N76&lt;100,F75*0.673*54+C75/5+G75*3000,IF(Input!N76&lt;300,F75*0.673*54+C75/5+G75*6000,F75*0.673*54+C75/5+G75*10000)),IF(B75="C",IF(Input!O76&lt;200,F75*0.673*54+C75/5+G75*3000,IF(Input!O76&lt;400,F75*0.673*54+C75/5+G75*6000,F75*0.673*54+C75/5+G75*10000)))))</f>
        <v>41942.104052459021</v>
      </c>
      <c r="I75" s="21">
        <f t="shared" si="1"/>
        <v>70</v>
      </c>
      <c r="J75" s="6">
        <f t="shared" si="113"/>
        <v>70</v>
      </c>
      <c r="K75" s="16">
        <f t="shared" si="2"/>
        <v>70</v>
      </c>
      <c r="M75" s="22">
        <f t="shared" si="3"/>
        <v>42000</v>
      </c>
      <c r="N75" s="22">
        <f t="shared" si="4"/>
        <v>10500</v>
      </c>
      <c r="Q75" s="7">
        <f t="shared" si="60"/>
        <v>575.85245901639348</v>
      </c>
      <c r="S75" s="21">
        <f>IF(OR(C75=0,D75=0,E75=0,G75=0),0,IF(B75="P",IF(Input!N76&lt;100,Q75*0.673*54+C75/5+G75*3000,IF(Input!N76&lt;300,Q75*0.673*54+C75/5+G75*6000,Q75*0.673*54+C75/5+G75*10000)),IF(B75="C",IF(Input!O76&lt;200,Q75*0.673*54+C75/5+G75*3000,IF(Input!O76&lt;400,Q75*0.673*54+C75/5+G75*6000,Q75*0.673*54+C75/4+G75*10000)))))</f>
        <v>46127.630065573772</v>
      </c>
      <c r="T75" s="21">
        <f t="shared" si="6"/>
        <v>77</v>
      </c>
      <c r="U75" s="16">
        <f t="shared" si="7"/>
        <v>77</v>
      </c>
      <c r="X75" s="7">
        <f t="shared" si="8"/>
        <v>483.71606557377055</v>
      </c>
      <c r="Z75" s="21">
        <f>IF(OR(C75=0,D75=0,E75=0,G75=0),0,IF(B75="P",IF(Input!N76&lt;100,X75*0.673*54+C75/5+G75*3000,IF(Input!N76&lt;300,X75*0.673*54+C75/5+G75*6000,X75*0.673*54+C75/5+G75*10000)),IF(B75="C",IF(Input!O76&lt;200,X75*0.673*54+C75/5+G75*3000,IF(Input!O76&lt;400,X75*0.673*54+C75/5+G75*6000,X75*0.673*54+C75/5+G75*10000)))))</f>
        <v>42779.209255081965</v>
      </c>
      <c r="AA75" s="21">
        <f t="shared" si="9"/>
        <v>71</v>
      </c>
      <c r="AB75" s="10">
        <f t="shared" si="19"/>
        <v>71</v>
      </c>
      <c r="AE75" s="7">
        <f t="shared" si="10"/>
        <v>529.78426229508193</v>
      </c>
      <c r="AG75" s="21">
        <f>IF(OR(C75=0,D75=0,E75=0,G75=0),0,IF(B75="P",IF(Input!N76&lt;100,AE75*0.673*54+C75/5+G75*3000,IF(Input!N76&lt;300,AE75*0.673*54+C75/5+G75*6000,AE75*0.673*54+C75/5+G75*10000)),IF(B75="C",IF(Input!O76&lt;200,AE75*0.673*54+C75/5+G75*3000,IF(Input!O76&lt;400,AE75*0.673*54+C75/5+G75*6000,AE75*0.673*54+C75/5+G75*10000)))))</f>
        <v>44453.419660327869</v>
      </c>
      <c r="AH75" s="21">
        <f t="shared" si="11"/>
        <v>74</v>
      </c>
      <c r="AI75" s="16">
        <f t="shared" si="12"/>
        <v>74</v>
      </c>
      <c r="AL75" s="22">
        <f t="shared" si="13"/>
        <v>115.17049180327869</v>
      </c>
      <c r="AN75" s="21">
        <f>IF(OR(C75=0,D75=0,E75=0,G75=0),0,IF(B75="P",IF(Input!N76&lt;100,AL75*0.673*54+C75/6+G75*3000,IF(Input!N76&lt;300,AL75*0.673*54+C75/6+G75*6000,AL75*0.673*54+C75/6+G75*10000)),IF(B75="C",IF(Input!O76&lt;200,AL75*0.673*54+C75/6+G75*3000,IF(Input!O76&lt;400,AL75*0.673*54+C75/6+G75*6000,AL75*0.673*54+C75/6+G75*10000)))))</f>
        <v>27185.526013114755</v>
      </c>
      <c r="AO75" s="21">
        <f t="shared" si="14"/>
        <v>45</v>
      </c>
      <c r="AP75" s="16">
        <f t="shared" si="15"/>
        <v>45</v>
      </c>
      <c r="AS75" s="21">
        <f>IF(OR(C75=0,G75=0),0,IF(B75="P",IF(Input!N76&lt;100,C75/8+4*200+G75*3000,IF(Input!N76&lt;300,C75/8+10*200+G75*6000,C75/8+20*200+G75*10000)),IF(B75="C",IF(Input!O76&lt;200,C75/8+2*250+G75*3000,IF(Input!O76&lt;400,C75/8+4*250+G75*6000,C75/8+10*250+G75*10000)))))</f>
        <v>22250</v>
      </c>
      <c r="AT75" s="21">
        <f t="shared" si="16"/>
        <v>37</v>
      </c>
      <c r="AU75" s="110">
        <f t="shared" si="17"/>
        <v>37</v>
      </c>
    </row>
    <row r="76" spans="1:47" x14ac:dyDescent="0.25">
      <c r="A76" s="49" t="s">
        <v>106</v>
      </c>
      <c r="B76" s="102" t="str">
        <f>Input!C77</f>
        <v>P</v>
      </c>
      <c r="C76" s="2">
        <f>Input!R77</f>
        <v>70080</v>
      </c>
      <c r="D76" s="2">
        <f>Input!S77</f>
        <v>26020</v>
      </c>
      <c r="E76" s="2">
        <f>Input!T77</f>
        <v>3365</v>
      </c>
      <c r="F76" s="7">
        <f t="shared" si="18"/>
        <v>417.55720653789007</v>
      </c>
      <c r="G76" s="9">
        <f>Input!U77</f>
        <v>2</v>
      </c>
      <c r="H76" s="3">
        <f>IF(OR(C76=0,D76=0,E76=0,G76=0),0,IF(B76="P",IF(Input!N77&lt;100,F76*0.673*54+C76/5+G76*3000,IF(Input!N77&lt;300,F76*0.673*54+C76/5+G76*6000,F76*0.673*54+C76/5+G76*10000)),IF(B76="C",IF(Input!O77&lt;200,F76*0.673*54+C76/5+G76*3000,IF(Input!O77&lt;400,F76*0.673*54+C76/5+G76*6000,F76*0.673*54+C76/5+G76*10000)))))</f>
        <v>41190.864000000001</v>
      </c>
      <c r="I76" s="21">
        <f t="shared" ref="I76:I161" si="114">ROUND(H76/600,0)</f>
        <v>69</v>
      </c>
      <c r="J76" s="6">
        <f t="shared" si="113"/>
        <v>69</v>
      </c>
      <c r="K76" s="16">
        <f t="shared" ref="K76:K161" si="115">I76</f>
        <v>69</v>
      </c>
      <c r="M76" s="22">
        <f t="shared" ref="M76:M161" si="116">I76*600</f>
        <v>41400</v>
      </c>
      <c r="N76" s="22">
        <f t="shared" ref="N76:N161" si="117">M76/4</f>
        <v>10350</v>
      </c>
      <c r="Q76" s="7">
        <f t="shared" si="60"/>
        <v>521.94650817236254</v>
      </c>
      <c r="S76" s="21">
        <f>IF(OR(C76=0,D76=0,E76=0,G76=0),0,IF(B76="P",IF(Input!N77&lt;100,Q76*0.673*54+C76/5+G76*3000,IF(Input!N77&lt;300,Q76*0.673*54+C76/5+G76*6000,Q76*0.673*54+C76/5+G76*10000)),IF(B76="C",IF(Input!O77&lt;200,Q76*0.673*54+C76/5+G76*3000,IF(Input!O77&lt;400,Q76*0.673*54+C76/5+G76*6000,Q76*0.673*54+C76/4+G76*10000)))))</f>
        <v>44984.58</v>
      </c>
      <c r="T76" s="21">
        <f t="shared" ref="T76:T161" si="118">ROUND(S76/600,0)</f>
        <v>75</v>
      </c>
      <c r="U76" s="16">
        <f t="shared" ref="U76:U161" si="119">T76</f>
        <v>75</v>
      </c>
      <c r="X76" s="7">
        <f t="shared" si="8"/>
        <v>438.43506686478457</v>
      </c>
      <c r="Z76" s="21">
        <f>IF(OR(C76=0,D76=0,E76=0,G76=0),0,IF(B76="P",IF(Input!N77&lt;100,X76*0.673*54+C76/5+G76*3000,IF(Input!N77&lt;300,X76*0.673*54+C76/5+G76*6000,X76*0.673*54+C76/5+G76*10000)),IF(B76="C",IF(Input!O77&lt;200,X76*0.673*54+C76/5+G76*3000,IF(Input!O77&lt;400,X76*0.673*54+C76/5+G76*6000,X76*0.673*54+C76/5+G76*10000)))))</f>
        <v>41949.607199999999</v>
      </c>
      <c r="AA76" s="21">
        <f t="shared" ref="AA76:AA166" si="120">ROUND(Z76/600,0)</f>
        <v>70</v>
      </c>
      <c r="AB76" s="10">
        <f t="shared" si="19"/>
        <v>70</v>
      </c>
      <c r="AE76" s="7">
        <f t="shared" si="10"/>
        <v>480.19078751857353</v>
      </c>
      <c r="AG76" s="21">
        <f>IF(OR(C76=0,D76=0,E76=0,G76=0),0,IF(B76="P",IF(Input!N77&lt;100,AE76*0.673*54+C76/5+G76*3000,IF(Input!N77&lt;300,AE76*0.673*54+C76/5+G76*6000,AE76*0.673*54+C76/5+G76*10000)),IF(B76="C",IF(Input!O77&lt;200,AE76*0.673*54+C76/5+G76*3000,IF(Input!O77&lt;400,AE76*0.673*54+C76/5+G76*6000,AE76*0.673*54+C76/5+G76*10000)))))</f>
        <v>43467.0936</v>
      </c>
      <c r="AH76" s="21">
        <f t="shared" ref="AH76:AH166" si="121">ROUND(AG76/600,0)</f>
        <v>72</v>
      </c>
      <c r="AI76" s="16">
        <f t="shared" ref="AI76:AI166" si="122">AH76</f>
        <v>72</v>
      </c>
      <c r="AL76" s="22">
        <f t="shared" ref="AL76:AL155" si="123">F76*0.25</f>
        <v>104.38930163447252</v>
      </c>
      <c r="AN76" s="21">
        <f>IF(OR(C76=0,D76=0,E76=0,G76=0),0,IF(B76="P",IF(Input!N77&lt;100,AL76*0.673*54+C76/6+G76*3000,IF(Input!N77&lt;300,AL76*0.673*54+C76/6+G76*6000,AL76*0.673*54+C76/6+G76*10000)),IF(B76="C",IF(Input!O77&lt;200,AL76*0.673*54+C76/6+G76*3000,IF(Input!O77&lt;400,AL76*0.673*54+C76/6+G76*6000,AL76*0.673*54+C76/6+G76*10000)))))</f>
        <v>27473.716</v>
      </c>
      <c r="AO76" s="21">
        <f t="shared" ref="AO76:AO166" si="124">ROUND(AN76/600,0)</f>
        <v>46</v>
      </c>
      <c r="AP76" s="16">
        <f t="shared" ref="AP76:AP166" si="125">AO76</f>
        <v>46</v>
      </c>
      <c r="AS76" s="21">
        <f>IF(OR(C76=0,G76=0),0,IF(B76="P",IF(Input!N77&lt;100,C76/8+4*200+G76*3000,IF(Input!N77&lt;300,C76/8+10*200+G76*6000,C76/8+20*200+G76*10000)),IF(B76="C",IF(Input!O77&lt;200,C76/8+2*250+G76*3000,IF(Input!O77&lt;400,C76/8+4*250+G76*6000,C76/8+10*250+G76*10000)))))</f>
        <v>22760</v>
      </c>
      <c r="AT76" s="21">
        <f t="shared" ref="AT76:AT166" si="126">ROUND(AS76/600,0)</f>
        <v>38</v>
      </c>
      <c r="AU76" s="110">
        <f t="shared" ref="AU76:AU166" si="127">AT76</f>
        <v>38</v>
      </c>
    </row>
    <row r="77" spans="1:47" x14ac:dyDescent="0.25">
      <c r="A77" s="49" t="s">
        <v>107</v>
      </c>
      <c r="B77" s="102" t="str">
        <f>Input!C78</f>
        <v>P</v>
      </c>
      <c r="C77" s="2">
        <f>Input!R78</f>
        <v>79000</v>
      </c>
      <c r="D77" s="2">
        <f>Input!S78</f>
        <v>26020</v>
      </c>
      <c r="E77" s="2">
        <f>Input!T78</f>
        <v>3060</v>
      </c>
      <c r="F77" s="7">
        <f t="shared" si="18"/>
        <v>459.1764705882353</v>
      </c>
      <c r="G77" s="9">
        <f>Input!U78</f>
        <v>2</v>
      </c>
      <c r="H77" s="3">
        <f>IF(OR(C77=0,D77=0,E77=0,G77=0),0,IF(B77="P",IF(Input!N78&lt;100,F77*0.673*54+C77/5+G77*3000,IF(Input!N78&lt;300,F77*0.673*54+C77/5+G77*6000,F77*0.673*54+C77/5+G77*10000)),IF(B77="C",IF(Input!O78&lt;200,F77*0.673*54+C77/5+G77*3000,IF(Input!O78&lt;400,F77*0.673*54+C77/5+G77*6000,F77*0.673*54+C77/5+G77*10000)))))</f>
        <v>44487.391294117646</v>
      </c>
      <c r="I77" s="21">
        <f t="shared" si="114"/>
        <v>74</v>
      </c>
      <c r="J77" s="6">
        <f t="shared" si="113"/>
        <v>74</v>
      </c>
      <c r="K77" s="16">
        <f t="shared" si="115"/>
        <v>74</v>
      </c>
      <c r="M77" s="22">
        <f t="shared" si="116"/>
        <v>44400</v>
      </c>
      <c r="N77" s="22">
        <f t="shared" si="117"/>
        <v>11100</v>
      </c>
      <c r="Q77" s="7">
        <f t="shared" si="60"/>
        <v>573.97058823529414</v>
      </c>
      <c r="S77" s="21">
        <f>IF(OR(C77=0,D77=0,E77=0,G77=0),0,IF(B77="P",IF(Input!N78&lt;100,Q77*0.673*54+C77/5+G77*3000,IF(Input!N78&lt;300,Q77*0.673*54+C77/5+G77*6000,Q77*0.673*54+C77/5+G77*10000)),IF(B77="C",IF(Input!O78&lt;200,Q77*0.673*54+C77/5+G77*3000,IF(Input!O78&lt;400,Q77*0.673*54+C77/5+G77*6000,Q77*0.673*54+C77/4+G77*10000)))))</f>
        <v>48659.239117647056</v>
      </c>
      <c r="T77" s="21">
        <f t="shared" si="118"/>
        <v>81</v>
      </c>
      <c r="U77" s="16">
        <f t="shared" si="119"/>
        <v>81</v>
      </c>
      <c r="X77" s="7">
        <f t="shared" ref="X77:X151" si="128">F77*1.05</f>
        <v>482.13529411764711</v>
      </c>
      <c r="Z77" s="21">
        <f>IF(OR(C77=0,D77=0,E77=0,G77=0),0,IF(B77="P",IF(Input!N78&lt;100,X77*0.673*54+C77/5+G77*3000,IF(Input!N78&lt;300,X77*0.673*54+C77/5+G77*6000,X77*0.673*54+C77/5+G77*10000)),IF(B77="C",IF(Input!O78&lt;200,X77*0.673*54+C77/5+G77*3000,IF(Input!O78&lt;400,X77*0.673*54+C77/5+G77*6000,X77*0.673*54+C77/5+G77*10000)))))</f>
        <v>45321.760858823531</v>
      </c>
      <c r="AA77" s="21">
        <f t="shared" si="120"/>
        <v>76</v>
      </c>
      <c r="AB77" s="10">
        <f t="shared" ref="AB77:AB167" si="129">AA77</f>
        <v>76</v>
      </c>
      <c r="AE77" s="7">
        <f t="shared" ref="AE77:AE151" si="130">F77*1.15</f>
        <v>528.05294117647054</v>
      </c>
      <c r="AG77" s="21">
        <f>IF(OR(C77=0,D77=0,E77=0,G77=0),0,IF(B77="P",IF(Input!N78&lt;100,AE77*0.673*54+C77/5+G77*3000,IF(Input!N78&lt;300,AE77*0.673*54+C77/5+G77*6000,AE77*0.673*54+C77/5+G77*10000)),IF(B77="C",IF(Input!O78&lt;200,AE77*0.673*54+C77/5+G77*3000,IF(Input!O78&lt;400,AE77*0.673*54+C77/5+G77*6000,AE77*0.673*54+C77/5+G77*10000)))))</f>
        <v>46990.499988235293</v>
      </c>
      <c r="AH77" s="21">
        <f t="shared" si="121"/>
        <v>78</v>
      </c>
      <c r="AI77" s="16">
        <f t="shared" si="122"/>
        <v>78</v>
      </c>
      <c r="AL77" s="22">
        <f t="shared" si="123"/>
        <v>114.79411764705883</v>
      </c>
      <c r="AN77" s="21">
        <f>IF(OR(C77=0,D77=0,E77=0,G77=0),0,IF(B77="P",IF(Input!N78&lt;100,AL77*0.673*54+C77/6+G77*3000,IF(Input!N78&lt;300,AL77*0.673*54+C77/6+G77*6000,AL77*0.673*54+C77/6+G77*10000)),IF(B77="C",IF(Input!O78&lt;200,AL77*0.673*54+C77/6+G77*3000,IF(Input!O78&lt;400,AL77*0.673*54+C77/6+G77*6000,AL77*0.673*54+C77/6+G77*10000)))))</f>
        <v>29338.514490196078</v>
      </c>
      <c r="AO77" s="21">
        <f t="shared" si="124"/>
        <v>49</v>
      </c>
      <c r="AP77" s="16">
        <f t="shared" si="125"/>
        <v>49</v>
      </c>
      <c r="AS77" s="21">
        <f>IF(OR(C77=0,G77=0),0,IF(B77="P",IF(Input!N78&lt;100,C77/8+4*200+G77*3000,IF(Input!N78&lt;300,C77/8+10*200+G77*6000,C77/8+20*200+G77*10000)),IF(B77="C",IF(Input!O78&lt;200,C77/8+2*250+G77*3000,IF(Input!O78&lt;400,C77/8+4*250+G77*6000,C77/8+10*250+G77*10000)))))</f>
        <v>23875</v>
      </c>
      <c r="AT77" s="21">
        <f t="shared" si="126"/>
        <v>40</v>
      </c>
      <c r="AU77" s="110">
        <f t="shared" si="127"/>
        <v>40</v>
      </c>
    </row>
    <row r="78" spans="1:47" x14ac:dyDescent="0.25">
      <c r="A78" s="49" t="s">
        <v>108</v>
      </c>
      <c r="B78" s="102" t="str">
        <f>Input!C79</f>
        <v>P</v>
      </c>
      <c r="C78" s="2">
        <f>Input!R79</f>
        <v>85130</v>
      </c>
      <c r="D78" s="2">
        <f>Input!S79</f>
        <v>26020</v>
      </c>
      <c r="E78" s="2">
        <f>Input!T79</f>
        <v>2060</v>
      </c>
      <c r="F78" s="7">
        <f t="shared" ref="F78:F151" si="131">D78/E78*54</f>
        <v>682.07766990291259</v>
      </c>
      <c r="G78" s="9">
        <f>Input!U79</f>
        <v>2</v>
      </c>
      <c r="H78" s="3">
        <f>IF(OR(C78=0,D78=0,E78=0,G78=0),0,IF(B78="P",IF(Input!N79&lt;100,F78*0.673*54+C78/5+G78*3000,IF(Input!N79&lt;300,F78*0.673*54+C78/5+G78*6000,F78*0.673*54+C78/5+G78*10000)),IF(B78="C",IF(Input!O79&lt;200,F78*0.673*54+C78/5+G78*3000,IF(Input!O79&lt;400,F78*0.673*54+C78/5+G78*6000,F78*0.673*54+C78/5+G78*10000)))))</f>
        <v>53814.066679611649</v>
      </c>
      <c r="I78" s="21">
        <f t="shared" si="114"/>
        <v>90</v>
      </c>
      <c r="J78" s="6">
        <f t="shared" si="113"/>
        <v>90</v>
      </c>
      <c r="K78" s="16">
        <f t="shared" si="115"/>
        <v>90</v>
      </c>
      <c r="M78" s="22">
        <f t="shared" si="116"/>
        <v>54000</v>
      </c>
      <c r="N78" s="22">
        <f t="shared" si="117"/>
        <v>13500</v>
      </c>
      <c r="Q78" s="7">
        <f t="shared" si="60"/>
        <v>852.59708737864071</v>
      </c>
      <c r="S78" s="21">
        <f>IF(OR(C78=0,D78=0,E78=0,G78=0),0,IF(B78="P",IF(Input!N79&lt;100,Q78*0.673*54+C78/5+G78*3000,IF(Input!N79&lt;300,Q78*0.673*54+C78/5+G78*6000,Q78*0.673*54+C78/5+G78*10000)),IF(B78="C",IF(Input!O79&lt;200,Q78*0.673*54+C78/5+G78*3000,IF(Input!O79&lt;400,Q78*0.673*54+C78/5+G78*6000,Q78*0.673*54+C78/4+G78*10000)))))</f>
        <v>60011.083349514563</v>
      </c>
      <c r="T78" s="21">
        <f t="shared" si="118"/>
        <v>100</v>
      </c>
      <c r="U78" s="16">
        <f t="shared" si="119"/>
        <v>100</v>
      </c>
      <c r="X78" s="7">
        <f t="shared" si="128"/>
        <v>716.18155339805821</v>
      </c>
      <c r="Z78" s="21">
        <f>IF(OR(C78=0,D78=0,E78=0,G78=0),0,IF(B78="P",IF(Input!N79&lt;100,X78*0.673*54+C78/5+G78*3000,IF(Input!N79&lt;300,X78*0.673*54+C78/5+G78*6000,X78*0.673*54+C78/5+G78*10000)),IF(B78="C",IF(Input!O79&lt;200,X78*0.673*54+C78/5+G78*3000,IF(Input!O79&lt;400,X78*0.673*54+C78/5+G78*6000,X78*0.673*54+C78/5+G78*10000)))))</f>
        <v>55053.470013592232</v>
      </c>
      <c r="AA78" s="21">
        <f t="shared" si="120"/>
        <v>92</v>
      </c>
      <c r="AB78" s="10">
        <f t="shared" si="129"/>
        <v>92</v>
      </c>
      <c r="AE78" s="7">
        <f t="shared" si="130"/>
        <v>784.38932038834946</v>
      </c>
      <c r="AG78" s="21">
        <f>IF(OR(C78=0,D78=0,E78=0,G78=0),0,IF(B78="P",IF(Input!N79&lt;100,AE78*0.673*54+C78/5+G78*3000,IF(Input!N79&lt;300,AE78*0.673*54+C78/5+G78*6000,AE78*0.673*54+C78/5+G78*10000)),IF(B78="C",IF(Input!O79&lt;200,AE78*0.673*54+C78/5+G78*3000,IF(Input!O79&lt;400,AE78*0.673*54+C78/5+G78*6000,AE78*0.673*54+C78/5+G78*10000)))))</f>
        <v>57532.276681553398</v>
      </c>
      <c r="AH78" s="21">
        <f t="shared" si="121"/>
        <v>96</v>
      </c>
      <c r="AI78" s="16">
        <f t="shared" si="122"/>
        <v>96</v>
      </c>
      <c r="AL78" s="22">
        <f t="shared" si="123"/>
        <v>170.51941747572815</v>
      </c>
      <c r="AN78" s="21">
        <f>IF(OR(C78=0,D78=0,E78=0,G78=0),0,IF(B78="P",IF(Input!N79&lt;100,AL78*0.673*54+C78/6+G78*3000,IF(Input!N79&lt;300,AL78*0.673*54+C78/6+G78*6000,AL78*0.673*54+C78/6+G78*10000)),IF(B78="C",IF(Input!O79&lt;200,AL78*0.673*54+C78/6+G78*3000,IF(Input!O79&lt;400,AL78*0.673*54+C78/6+G78*6000,AL78*0.673*54+C78/6+G78*10000)))))</f>
        <v>32385.350003236246</v>
      </c>
      <c r="AO78" s="21">
        <f t="shared" si="124"/>
        <v>54</v>
      </c>
      <c r="AP78" s="16">
        <f t="shared" si="125"/>
        <v>54</v>
      </c>
      <c r="AS78" s="21">
        <f>IF(OR(C78=0,G78=0),0,IF(B78="P",IF(Input!N79&lt;100,C78/8+4*200+G78*3000,IF(Input!N79&lt;300,C78/8+10*200+G78*6000,C78/8+20*200+G78*10000)),IF(B78="C",IF(Input!O79&lt;200,C78/8+2*250+G78*3000,IF(Input!O79&lt;400,C78/8+4*250+G78*6000,C78/8+10*250+G78*10000)))))</f>
        <v>24641.25</v>
      </c>
      <c r="AT78" s="21">
        <f t="shared" si="126"/>
        <v>41</v>
      </c>
      <c r="AU78" s="110">
        <f t="shared" si="127"/>
        <v>41</v>
      </c>
    </row>
    <row r="79" spans="1:47" x14ac:dyDescent="0.25">
      <c r="A79" s="49" t="s">
        <v>109</v>
      </c>
      <c r="B79" s="102" t="str">
        <f>Input!C80</f>
        <v>P</v>
      </c>
      <c r="C79" s="2">
        <f>Input!R80</f>
        <v>85140</v>
      </c>
      <c r="D79" s="2">
        <f>Input!S80</f>
        <v>29660</v>
      </c>
      <c r="E79" s="2">
        <f>Input!T80</f>
        <v>2700</v>
      </c>
      <c r="F79" s="7">
        <f t="shared" si="131"/>
        <v>593.20000000000005</v>
      </c>
      <c r="G79" s="9">
        <f>Input!U80</f>
        <v>2</v>
      </c>
      <c r="H79" s="3">
        <f>IF(OR(C79=0,D79=0,E79=0,G79=0),0,IF(B79="P",IF(Input!N80&lt;100,F79*0.673*54+C79/5+G79*3000,IF(Input!N80&lt;300,F79*0.673*54+C79/5+G79*6000,F79*0.673*54+C79/5+G79*10000)),IF(B79="C",IF(Input!O80&lt;200,F79*0.673*54+C79/5+G79*3000,IF(Input!O80&lt;400,F79*0.673*54+C79/5+G79*6000,F79*0.673*54+C79/5+G79*10000)))))</f>
        <v>50586.074399999998</v>
      </c>
      <c r="I79" s="21">
        <f t="shared" si="114"/>
        <v>84</v>
      </c>
      <c r="J79" s="6">
        <f t="shared" si="113"/>
        <v>84</v>
      </c>
      <c r="K79" s="16">
        <f t="shared" si="115"/>
        <v>84</v>
      </c>
      <c r="M79" s="22">
        <f t="shared" si="116"/>
        <v>50400</v>
      </c>
      <c r="N79" s="22">
        <f t="shared" si="117"/>
        <v>12600</v>
      </c>
      <c r="Q79" s="7">
        <f t="shared" si="60"/>
        <v>741.5</v>
      </c>
      <c r="S79" s="21">
        <f>IF(OR(C79=0,D79=0,E79=0,G79=0),0,IF(B79="P",IF(Input!N80&lt;100,Q79*0.673*54+C79/5+G79*3000,IF(Input!N80&lt;300,Q79*0.673*54+C79/5+G79*6000,Q79*0.673*54+C79/5+G79*10000)),IF(B79="C",IF(Input!O80&lt;200,Q79*0.673*54+C79/5+G79*3000,IF(Input!O80&lt;400,Q79*0.673*54+C79/5+G79*6000,Q79*0.673*54+C79/4+G79*10000)))))</f>
        <v>55975.593000000001</v>
      </c>
      <c r="T79" s="21">
        <f t="shared" si="118"/>
        <v>93</v>
      </c>
      <c r="U79" s="16">
        <f t="shared" si="119"/>
        <v>93</v>
      </c>
      <c r="X79" s="7">
        <f t="shared" si="128"/>
        <v>622.86000000000013</v>
      </c>
      <c r="Z79" s="21">
        <f>IF(OR(C79=0,D79=0,E79=0,G79=0),0,IF(B79="P",IF(Input!N80&lt;100,X79*0.673*54+C79/5+G79*3000,IF(Input!N80&lt;300,X79*0.673*54+C79/5+G79*6000,X79*0.673*54+C79/5+G79*10000)),IF(B79="C",IF(Input!O80&lt;200,X79*0.673*54+C79/5+G79*3000,IF(Input!O80&lt;400,X79*0.673*54+C79/5+G79*6000,X79*0.673*54+C79/5+G79*10000)))))</f>
        <v>51663.978120000007</v>
      </c>
      <c r="AA79" s="21">
        <f t="shared" si="120"/>
        <v>86</v>
      </c>
      <c r="AB79" s="10">
        <f t="shared" si="129"/>
        <v>86</v>
      </c>
      <c r="AE79" s="7">
        <f t="shared" si="130"/>
        <v>682.18</v>
      </c>
      <c r="AG79" s="21">
        <f>IF(OR(C79=0,D79=0,E79=0,G79=0),0,IF(B79="P",IF(Input!N80&lt;100,AE79*0.673*54+C79/5+G79*3000,IF(Input!N80&lt;300,AE79*0.673*54+C79/5+G79*6000,AE79*0.673*54+C79/5+G79*10000)),IF(B79="C",IF(Input!O80&lt;200,AE79*0.673*54+C79/5+G79*3000,IF(Input!O80&lt;400,AE79*0.673*54+C79/5+G79*6000,AE79*0.673*54+C79/5+G79*10000)))))</f>
        <v>53819.785560000004</v>
      </c>
      <c r="AH79" s="21">
        <f t="shared" si="121"/>
        <v>90</v>
      </c>
      <c r="AI79" s="16">
        <f t="shared" si="122"/>
        <v>90</v>
      </c>
      <c r="AL79" s="22">
        <f t="shared" si="123"/>
        <v>148.30000000000001</v>
      </c>
      <c r="AN79" s="21">
        <f>IF(OR(C79=0,D79=0,E79=0,G79=0),0,IF(B79="P",IF(Input!N80&lt;100,AL79*0.673*54+C79/6+G79*3000,IF(Input!N80&lt;300,AL79*0.673*54+C79/6+G79*6000,AL79*0.673*54+C79/6+G79*10000)),IF(B79="C",IF(Input!O80&lt;200,AL79*0.673*54+C79/6+G79*3000,IF(Input!O80&lt;400,AL79*0.673*54+C79/6+G79*6000,AL79*0.673*54+C79/6+G79*10000)))))</f>
        <v>31579.518599999999</v>
      </c>
      <c r="AO79" s="21">
        <f t="shared" si="124"/>
        <v>53</v>
      </c>
      <c r="AP79" s="16">
        <f t="shared" si="125"/>
        <v>53</v>
      </c>
      <c r="AS79" s="21">
        <f>IF(OR(C79=0,G79=0),0,IF(B79="P",IF(Input!N80&lt;100,C79/8+4*200+G79*3000,IF(Input!N80&lt;300,C79/8+10*200+G79*6000,C79/8+20*200+G79*10000)),IF(B79="C",IF(Input!O80&lt;200,C79/8+2*250+G79*3000,IF(Input!O80&lt;400,C79/8+4*250+G79*6000,C79/8+10*250+G79*10000)))))</f>
        <v>24642.5</v>
      </c>
      <c r="AT79" s="21">
        <f t="shared" si="126"/>
        <v>41</v>
      </c>
      <c r="AU79" s="110">
        <f t="shared" si="127"/>
        <v>41</v>
      </c>
    </row>
    <row r="80" spans="1:47" x14ac:dyDescent="0.25">
      <c r="A80" s="49" t="s">
        <v>110</v>
      </c>
      <c r="B80" s="102" t="str">
        <f>Input!C81</f>
        <v>P</v>
      </c>
      <c r="C80" s="2">
        <f>Input!R81</f>
        <v>82191</v>
      </c>
      <c r="D80" s="2">
        <f>Input!S81</f>
        <v>25817</v>
      </c>
      <c r="E80" s="2">
        <f>Input!T81</f>
        <v>3610</v>
      </c>
      <c r="F80" s="7">
        <f t="shared" ref="F80" si="132">D80/E80*54</f>
        <v>386.18227146814405</v>
      </c>
      <c r="G80" s="9">
        <f>Input!U81</f>
        <v>2</v>
      </c>
      <c r="H80" s="3">
        <f>IF(OR(C80=0,D80=0,E80=0,G80=0),0,IF(B80="P",IF(Input!N81&lt;100,F80*0.673*54+C80/5+G80*3000,IF(Input!N81&lt;300,F80*0.673*54+C80/5+G80*6000,F80*0.673*54+C80/5+G80*10000)),IF(B80="C",IF(Input!O81&lt;200,F80*0.673*54+C80/5+G80*3000,IF(Input!O81&lt;400,F80*0.673*54+C80/5+G80*6000,F80*0.673*54+C80/5+G80*10000)))))</f>
        <v>42472.836109695294</v>
      </c>
      <c r="I80" s="21">
        <f t="shared" ref="I80" si="133">ROUND(H80/600,0)</f>
        <v>71</v>
      </c>
      <c r="J80" s="6">
        <f t="shared" ref="J80" si="134">IF(I80&gt;1023,I80-(256*4),IF(I80&gt;767,I80-(256*3),IF(I80&gt;511,I80-(256*2),IF(I80&gt;255,I80-(256),I80))))</f>
        <v>71</v>
      </c>
      <c r="K80" s="16">
        <f t="shared" ref="K80" si="135">I80</f>
        <v>71</v>
      </c>
      <c r="M80" s="22">
        <f t="shared" ref="M80" si="136">I80*600</f>
        <v>42600</v>
      </c>
      <c r="N80" s="22">
        <f t="shared" ref="N80" si="137">M80/4</f>
        <v>10650</v>
      </c>
      <c r="Q80" s="7">
        <f t="shared" ref="Q80" si="138">F80*1.25</f>
        <v>482.72783933518008</v>
      </c>
      <c r="S80" s="21">
        <f>IF(OR(C80=0,D80=0,E80=0,G80=0),0,IF(B80="P",IF(Input!N81&lt;100,Q80*0.673*54+C80/5+G80*3000,IF(Input!N81&lt;300,Q80*0.673*54+C80/5+G80*6000,Q80*0.673*54+C80/5+G80*10000)),IF(B80="C",IF(Input!O81&lt;200,Q80*0.673*54+C80/5+G80*3000,IF(Input!O81&lt;400,Q80*0.673*54+C80/5+G80*6000,Q80*0.673*54+C80/4+G80*10000)))))</f>
        <v>45981.495137119113</v>
      </c>
      <c r="T80" s="21">
        <f t="shared" ref="T80" si="139">ROUND(S80/600,0)</f>
        <v>77</v>
      </c>
      <c r="U80" s="16">
        <f t="shared" ref="U80" si="140">T80</f>
        <v>77</v>
      </c>
      <c r="X80" s="7">
        <f t="shared" ref="X80" si="141">F80*1.05</f>
        <v>405.49138504155127</v>
      </c>
      <c r="Z80" s="21">
        <f>IF(OR(C80=0,D80=0,E80=0,G80=0),0,IF(B80="P",IF(Input!N81&lt;100,X80*0.673*54+C80/5+G80*3000,IF(Input!N81&lt;300,X80*0.673*54+C80/5+G80*6000,X80*0.673*54+C80/5+G80*10000)),IF(B80="C",IF(Input!O81&lt;200,X80*0.673*54+C80/5+G80*3000,IF(Input!O81&lt;400,X80*0.673*54+C80/5+G80*6000,X80*0.673*54+C80/5+G80*10000)))))</f>
        <v>43174.567915180058</v>
      </c>
      <c r="AA80" s="21">
        <f t="shared" ref="AA80" si="142">ROUND(Z80/600,0)</f>
        <v>72</v>
      </c>
      <c r="AB80" s="10">
        <f t="shared" ref="AB80" si="143">AA80</f>
        <v>72</v>
      </c>
      <c r="AE80" s="7">
        <f t="shared" ref="AE80" si="144">F80*1.15</f>
        <v>444.10961218836565</v>
      </c>
      <c r="AG80" s="21">
        <f>IF(OR(C80=0,D80=0,E80=0,G80=0),0,IF(B80="P",IF(Input!N81&lt;100,AE80*0.673*54+C80/5+G80*3000,IF(Input!N81&lt;300,AE80*0.673*54+C80/5+G80*6000,AE80*0.673*54+C80/5+G80*10000)),IF(B80="C",IF(Input!O81&lt;200,AE80*0.673*54+C80/5+G80*3000,IF(Input!O81&lt;400,AE80*0.673*54+C80/5+G80*6000,AE80*0.673*54+C80/5+G80*10000)))))</f>
        <v>44578.031526149585</v>
      </c>
      <c r="AH80" s="21">
        <f t="shared" ref="AH80" si="145">ROUND(AG80/600,0)</f>
        <v>74</v>
      </c>
      <c r="AI80" s="16">
        <f t="shared" ref="AI80" si="146">AH80</f>
        <v>74</v>
      </c>
      <c r="AL80" s="22">
        <f t="shared" ref="AL80" si="147">F80*0.25</f>
        <v>96.545567867036013</v>
      </c>
      <c r="AN80" s="21">
        <f>IF(OR(C80=0,D80=0,E80=0,G80=0),0,IF(B80="P",IF(Input!N81&lt;100,AL80*0.673*54+C80/6+G80*3000,IF(Input!N81&lt;300,AL80*0.673*54+C80/6+G80*6000,AL80*0.673*54+C80/6+G80*10000)),IF(B80="C",IF(Input!O81&lt;200,AL80*0.673*54+C80/6+G80*3000,IF(Input!O81&lt;400,AL80*0.673*54+C80/6+G80*6000,AL80*0.673*54+C80/6+G80*10000)))))</f>
        <v>29207.159027423822</v>
      </c>
      <c r="AO80" s="21">
        <f t="shared" ref="AO80" si="148">ROUND(AN80/600,0)</f>
        <v>49</v>
      </c>
      <c r="AP80" s="16">
        <f t="shared" ref="AP80" si="149">AO80</f>
        <v>49</v>
      </c>
      <c r="AS80" s="21">
        <f>IF(OR(C80=0,G80=0),0,IF(B80="P",IF(Input!N81&lt;100,C80/8+4*200+G80*3000,IF(Input!N81&lt;300,C80/8+10*200+G80*6000,C80/8+20*200+G80*10000)),IF(B80="C",IF(Input!O81&lt;200,C80/8+2*250+G80*3000,IF(Input!O81&lt;400,C80/8+4*250+G80*6000,C80/8+10*250+G80*10000)))))</f>
        <v>24273.875</v>
      </c>
      <c r="AT80" s="21">
        <f t="shared" ref="AT80" si="150">ROUND(AS80/600,0)</f>
        <v>40</v>
      </c>
      <c r="AU80" s="110">
        <f t="shared" ref="AU80" si="151">AT80</f>
        <v>40</v>
      </c>
    </row>
    <row r="81" spans="1:47" x14ac:dyDescent="0.25">
      <c r="A81" s="49" t="s">
        <v>111</v>
      </c>
      <c r="B81" s="102" t="str">
        <f>Input!C82</f>
        <v>P</v>
      </c>
      <c r="C81" s="2">
        <f>Input!R82</f>
        <v>304000</v>
      </c>
      <c r="D81" s="2">
        <f>Input!S82</f>
        <v>190000</v>
      </c>
      <c r="E81" s="2">
        <f>Input!T82</f>
        <v>6650</v>
      </c>
      <c r="F81" s="7">
        <f t="shared" si="131"/>
        <v>1542.8571428571429</v>
      </c>
      <c r="G81" s="9">
        <f>Input!U82</f>
        <v>3</v>
      </c>
      <c r="H81" s="3">
        <f>IF(OR(C81=0,D81=0,E81=0,G81=0),0,IF(B81="P",IF(Input!N82&lt;100,F81*0.673*54+C81/5+G81*3000,IF(Input!N82&lt;300,F81*0.673*54+C81/5+G81*6000,F81*0.673*54+C81/5+G81*10000)),IF(B81="C",IF(Input!O82&lt;200,F81*0.673*54+C81/5+G81*3000,IF(Input!O82&lt;400,F81*0.673*54+C81/5+G81*6000,F81*0.673*54+C81/5+G81*10000)))))</f>
        <v>134870.51428571428</v>
      </c>
      <c r="I81" s="21">
        <f t="shared" si="114"/>
        <v>225</v>
      </c>
      <c r="J81" s="6">
        <f t="shared" si="113"/>
        <v>225</v>
      </c>
      <c r="K81" s="16">
        <f t="shared" si="115"/>
        <v>225</v>
      </c>
      <c r="M81" s="22">
        <f t="shared" si="116"/>
        <v>135000</v>
      </c>
      <c r="N81" s="22">
        <f t="shared" si="117"/>
        <v>33750</v>
      </c>
      <c r="Q81" s="7">
        <f t="shared" si="60"/>
        <v>1928.5714285714287</v>
      </c>
      <c r="S81" s="21">
        <f>IF(OR(C81=0,D81=0,E81=0,G81=0),0,IF(B81="P",IF(Input!N82&lt;100,Q81*0.673*54+C81/5+G81*3000,IF(Input!N82&lt;300,Q81*0.673*54+C81/5+G81*6000,Q81*0.673*54+C81/5+G81*10000)),IF(B81="C",IF(Input!O82&lt;200,Q81*0.673*54+C81/5+G81*3000,IF(Input!O82&lt;400,Q81*0.673*54+C81/5+G81*6000,Q81*0.673*54+C81/4+G81*10000)))))</f>
        <v>148888.14285714287</v>
      </c>
      <c r="T81" s="21">
        <f t="shared" si="118"/>
        <v>248</v>
      </c>
      <c r="U81" s="16">
        <f t="shared" si="119"/>
        <v>248</v>
      </c>
      <c r="X81" s="7">
        <f t="shared" si="128"/>
        <v>1620</v>
      </c>
      <c r="Z81" s="21">
        <f>IF(OR(C81=0,D81=0,E81=0,G81=0),0,IF(B81="P",IF(Input!N82&lt;100,X81*0.673*54+C81/5+G81*3000,IF(Input!N82&lt;300,X81*0.673*54+C81/5+G81*6000,X81*0.673*54+C81/5+G81*10000)),IF(B81="C",IF(Input!O82&lt;200,X81*0.673*54+C81/5+G81*3000,IF(Input!O82&lt;400,X81*0.673*54+C81/5+G81*6000,X81*0.673*54+C81/5+G81*10000)))))</f>
        <v>137674.04</v>
      </c>
      <c r="AA81" s="21">
        <f t="shared" si="120"/>
        <v>229</v>
      </c>
      <c r="AB81" s="10">
        <f t="shared" si="129"/>
        <v>229</v>
      </c>
      <c r="AE81" s="7">
        <f t="shared" si="130"/>
        <v>1774.2857142857142</v>
      </c>
      <c r="AG81" s="21">
        <f>IF(OR(C81=0,D81=0,E81=0,G81=0),0,IF(B81="P",IF(Input!N82&lt;100,AE81*0.673*54+C81/5+G81*3000,IF(Input!N82&lt;300,AE81*0.673*54+C81/5+G81*6000,AE81*0.673*54+C81/5+G81*10000)),IF(B81="C",IF(Input!O82&lt;200,AE81*0.673*54+C81/5+G81*3000,IF(Input!O82&lt;400,AE81*0.673*54+C81/5+G81*6000,AE81*0.673*54+C81/5+G81*10000)))))</f>
        <v>143281.09142857144</v>
      </c>
      <c r="AH81" s="21">
        <f t="shared" si="121"/>
        <v>239</v>
      </c>
      <c r="AI81" s="16">
        <f t="shared" si="122"/>
        <v>239</v>
      </c>
      <c r="AL81" s="22">
        <f t="shared" si="123"/>
        <v>385.71428571428572</v>
      </c>
      <c r="AN81" s="21">
        <f>IF(OR(C81=0,D81=0,E81=0,G81=0),0,IF(B81="P",IF(Input!N82&lt;100,AL81*0.673*54+C81/6+G81*3000,IF(Input!N82&lt;300,AL81*0.673*54+C81/6+G81*6000,AL81*0.673*54+C81/6+G81*10000)),IF(B81="C",IF(Input!O82&lt;200,AL81*0.673*54+C81/6+G81*3000,IF(Input!O82&lt;400,AL81*0.673*54+C81/6+G81*6000,AL81*0.673*54+C81/6+G81*10000)))))</f>
        <v>82684.295238095234</v>
      </c>
      <c r="AO81" s="21">
        <f t="shared" si="124"/>
        <v>138</v>
      </c>
      <c r="AP81" s="16">
        <f t="shared" si="125"/>
        <v>138</v>
      </c>
      <c r="AS81" s="21">
        <f>IF(OR(C81=0,G81=0),0,IF(B81="P",IF(Input!N82&lt;100,C81/8+4*200+G81*3000,IF(Input!N82&lt;300,C81/8+10*200+G81*6000,C81/8+20*200+G81*10000)),IF(B81="C",IF(Input!O82&lt;200,C81/8+2*250+G81*3000,IF(Input!O82&lt;400,C81/8+4*250+G81*6000,C81/8+10*250+G81*10000)))))</f>
        <v>58000</v>
      </c>
      <c r="AT81" s="21">
        <f t="shared" si="126"/>
        <v>97</v>
      </c>
      <c r="AU81" s="110">
        <f t="shared" si="127"/>
        <v>97</v>
      </c>
    </row>
    <row r="82" spans="1:47" x14ac:dyDescent="0.25">
      <c r="A82" s="49" t="s">
        <v>112</v>
      </c>
      <c r="B82" s="102" t="str">
        <f>Input!C83</f>
        <v>P</v>
      </c>
      <c r="C82" s="2">
        <f>Input!R83</f>
        <v>333400</v>
      </c>
      <c r="D82" s="2">
        <f>Input!S83</f>
        <v>183380</v>
      </c>
      <c r="E82" s="2">
        <f>Input!T83</f>
        <v>5000</v>
      </c>
      <c r="F82" s="7">
        <f t="shared" si="131"/>
        <v>1980.5040000000001</v>
      </c>
      <c r="G82" s="9">
        <f>Input!U83</f>
        <v>3</v>
      </c>
      <c r="H82" s="3">
        <f>IF(OR(C82=0,D82=0,E82=0,G82=0),0,IF(B82="P",IF(Input!N83&lt;100,F82*0.673*54+C82/5+G82*3000,IF(Input!N83&lt;300,F82*0.673*54+C82/5+G82*6000,F82*0.673*54+C82/5+G82*10000)),IF(B82="C",IF(Input!O83&lt;200,F82*0.673*54+C82/5+G82*3000,IF(Input!O83&lt;400,F82*0.673*54+C82/5+G82*6000,F82*0.673*54+C82/5+G82*10000)))))</f>
        <v>168655.476368</v>
      </c>
      <c r="I82" s="21">
        <f t="shared" si="114"/>
        <v>281</v>
      </c>
      <c r="J82" s="6">
        <f t="shared" si="113"/>
        <v>25</v>
      </c>
      <c r="K82" s="16">
        <f t="shared" si="115"/>
        <v>281</v>
      </c>
      <c r="M82" s="22">
        <f t="shared" si="116"/>
        <v>168600</v>
      </c>
      <c r="N82" s="22">
        <f t="shared" si="117"/>
        <v>42150</v>
      </c>
      <c r="Q82" s="7">
        <f t="shared" si="60"/>
        <v>2475.63</v>
      </c>
      <c r="S82" s="21">
        <f>IF(OR(C82=0,D82=0,E82=0,G82=0),0,IF(B82="P",IF(Input!N83&lt;100,Q82*0.673*54+C82/5+G82*3000,IF(Input!N83&lt;300,Q82*0.673*54+C82/5+G82*6000,Q82*0.673*54+C82/5+G82*10000)),IF(B82="C",IF(Input!O83&lt;200,Q82*0.673*54+C82/5+G82*3000,IF(Input!O83&lt;400,Q82*0.673*54+C82/5+G82*6000,Q82*0.673*54+C82/4+G82*10000)))))</f>
        <v>186649.34546000001</v>
      </c>
      <c r="T82" s="21">
        <f t="shared" si="118"/>
        <v>311</v>
      </c>
      <c r="U82" s="16">
        <f t="shared" si="119"/>
        <v>311</v>
      </c>
      <c r="X82" s="7">
        <f t="shared" si="128"/>
        <v>2079.5292000000004</v>
      </c>
      <c r="Z82" s="21">
        <f>IF(OR(C82=0,D82=0,E82=0,G82=0),0,IF(B82="P",IF(Input!N83&lt;100,X82*0.673*54+C82/5+G82*3000,IF(Input!N83&lt;300,X82*0.673*54+C82/5+G82*6000,X82*0.673*54+C82/5+G82*10000)),IF(B82="C",IF(Input!O83&lt;200,X82*0.673*54+C82/5+G82*3000,IF(Input!O83&lt;400,X82*0.673*54+C82/5+G82*6000,X82*0.673*54+C82/5+G82*10000)))))</f>
        <v>172254.25018640002</v>
      </c>
      <c r="AA82" s="21">
        <f t="shared" si="120"/>
        <v>287</v>
      </c>
      <c r="AB82" s="10">
        <f t="shared" si="129"/>
        <v>287</v>
      </c>
      <c r="AE82" s="7">
        <f t="shared" si="130"/>
        <v>2277.5796</v>
      </c>
      <c r="AG82" s="21">
        <f>IF(OR(C82=0,D82=0,E82=0,G82=0),0,IF(B82="P",IF(Input!N83&lt;100,AE82*0.673*54+C82/5+G82*3000,IF(Input!N83&lt;300,AE82*0.673*54+C82/5+G82*6000,AE82*0.673*54+C82/5+G82*10000)),IF(B82="C",IF(Input!O83&lt;200,AE82*0.673*54+C82/5+G82*3000,IF(Input!O83&lt;400,AE82*0.673*54+C82/5+G82*6000,AE82*0.673*54+C82/5+G82*10000)))))</f>
        <v>179451.7978232</v>
      </c>
      <c r="AH82" s="21">
        <f t="shared" si="121"/>
        <v>299</v>
      </c>
      <c r="AI82" s="16">
        <f t="shared" si="122"/>
        <v>299</v>
      </c>
      <c r="AL82" s="22">
        <f t="shared" si="123"/>
        <v>495.12600000000003</v>
      </c>
      <c r="AN82" s="21">
        <f>IF(OR(C82=0,D82=0,E82=0,G82=0),0,IF(B82="P",IF(Input!N83&lt;100,AL82*0.673*54+C82/6+G82*3000,IF(Input!N83&lt;300,AL82*0.673*54+C82/6+G82*6000,AL82*0.673*54+C82/6+G82*10000)),IF(B82="C",IF(Input!O83&lt;200,AL82*0.673*54+C82/6+G82*3000,IF(Input!O83&lt;400,AL82*0.673*54+C82/6+G82*6000,AL82*0.673*54+C82/6+G82*10000)))))</f>
        <v>103560.53575866667</v>
      </c>
      <c r="AO82" s="21">
        <f t="shared" si="124"/>
        <v>173</v>
      </c>
      <c r="AP82" s="16">
        <f t="shared" si="125"/>
        <v>173</v>
      </c>
      <c r="AS82" s="21">
        <f>IF(OR(C82=0,G82=0),0,IF(B82="P",IF(Input!N83&lt;100,C82/8+4*200+G82*3000,IF(Input!N83&lt;300,C82/8+10*200+G82*6000,C82/8+20*200+G82*10000)),IF(B82="C",IF(Input!O83&lt;200,C82/8+2*250+G82*3000,IF(Input!O83&lt;400,C82/8+4*250+G82*6000,C82/8+10*250+G82*10000)))))</f>
        <v>75675</v>
      </c>
      <c r="AT82" s="21">
        <f t="shared" si="126"/>
        <v>126</v>
      </c>
      <c r="AU82" s="110">
        <f t="shared" si="127"/>
        <v>126</v>
      </c>
    </row>
    <row r="83" spans="1:47" x14ac:dyDescent="0.25">
      <c r="A83" s="49" t="s">
        <v>113</v>
      </c>
      <c r="B83" s="102" t="str">
        <f>Input!C84</f>
        <v>P</v>
      </c>
      <c r="C83" s="2">
        <f>Input!R84</f>
        <v>333400</v>
      </c>
      <c r="D83" s="2">
        <f>Input!S84</f>
        <v>183380</v>
      </c>
      <c r="E83" s="2">
        <f>Input!T84</f>
        <v>4850</v>
      </c>
      <c r="F83" s="7">
        <f t="shared" si="131"/>
        <v>2041.7567010309278</v>
      </c>
      <c r="G83" s="9">
        <f>Input!U84</f>
        <v>3</v>
      </c>
      <c r="H83" s="3">
        <f>IF(OR(C83=0,D83=0,E83=0,G83=0),0,IF(B83="P",IF(Input!N84&lt;100,F83*0.673*54+C83/5+G83*3000,IF(Input!N84&lt;300,F83*0.673*54+C83/5+G83*6000,F83*0.673*54+C83/5+G83*10000)),IF(B83="C",IF(Input!O84&lt;200,F83*0.673*54+C83/5+G83*3000,IF(Input!O84&lt;400,F83*0.673*54+C83/5+G83*6000,F83*0.673*54+C83/5+G83*10000)))))</f>
        <v>170881.52202886599</v>
      </c>
      <c r="I83" s="21">
        <f t="shared" si="114"/>
        <v>285</v>
      </c>
      <c r="J83" s="6">
        <f t="shared" si="113"/>
        <v>29</v>
      </c>
      <c r="K83" s="16">
        <f t="shared" si="115"/>
        <v>285</v>
      </c>
      <c r="M83" s="22">
        <f t="shared" si="116"/>
        <v>171000</v>
      </c>
      <c r="N83" s="22">
        <f t="shared" si="117"/>
        <v>42750</v>
      </c>
      <c r="Q83" s="7">
        <f t="shared" si="60"/>
        <v>2552.1958762886597</v>
      </c>
      <c r="S83" s="21">
        <f>IF(OR(C83=0,D83=0,E83=0,G83=0),0,IF(B83="P",IF(Input!N84&lt;100,Q83*0.673*54+C83/5+G83*3000,IF(Input!N84&lt;300,Q83*0.673*54+C83/5+G83*6000,Q83*0.673*54+C83/5+G83*10000)),IF(B83="C",IF(Input!O84&lt;200,Q83*0.673*54+C83/5+G83*3000,IF(Input!O84&lt;400,Q83*0.673*54+C83/5+G83*6000,Q83*0.673*54+C83/4+G83*10000)))))</f>
        <v>189431.90253608249</v>
      </c>
      <c r="T83" s="21">
        <f t="shared" si="118"/>
        <v>316</v>
      </c>
      <c r="U83" s="16">
        <f t="shared" si="119"/>
        <v>316</v>
      </c>
      <c r="X83" s="7">
        <f t="shared" si="128"/>
        <v>2143.8445360824744</v>
      </c>
      <c r="Z83" s="21">
        <f>IF(OR(C83=0,D83=0,E83=0,G83=0),0,IF(B83="P",IF(Input!N84&lt;100,X83*0.673*54+C83/5+G83*3000,IF(Input!N84&lt;300,X83*0.673*54+C83/5+G83*6000,X83*0.673*54+C83/5+G83*10000)),IF(B83="C",IF(Input!O84&lt;200,X83*0.673*54+C83/5+G83*3000,IF(Input!O84&lt;400,X83*0.673*54+C83/5+G83*6000,X83*0.673*54+C83/5+G83*10000)))))</f>
        <v>174591.59813030928</v>
      </c>
      <c r="AA83" s="21">
        <f t="shared" si="120"/>
        <v>291</v>
      </c>
      <c r="AB83" s="10">
        <f t="shared" si="129"/>
        <v>291</v>
      </c>
      <c r="AE83" s="7">
        <f t="shared" si="130"/>
        <v>2348.0202061855666</v>
      </c>
      <c r="AG83" s="21">
        <f>IF(OR(C83=0,D83=0,E83=0,G83=0),0,IF(B83="P",IF(Input!N84&lt;100,AE83*0.673*54+C83/5+G83*3000,IF(Input!N84&lt;300,AE83*0.673*54+C83/5+G83*6000,AE83*0.673*54+C83/5+G83*10000)),IF(B83="C",IF(Input!O84&lt;200,AE83*0.673*54+C83/5+G83*3000,IF(Input!O84&lt;400,AE83*0.673*54+C83/5+G83*6000,AE83*0.673*54+C83/5+G83*10000)))))</f>
        <v>182011.75033319584</v>
      </c>
      <c r="AH83" s="21">
        <f t="shared" si="121"/>
        <v>303</v>
      </c>
      <c r="AI83" s="16">
        <f t="shared" si="122"/>
        <v>303</v>
      </c>
      <c r="AL83" s="22">
        <f t="shared" si="123"/>
        <v>510.43917525773196</v>
      </c>
      <c r="AN83" s="21">
        <f>IF(OR(C83=0,D83=0,E83=0,G83=0),0,IF(B83="P",IF(Input!N84&lt;100,AL83*0.673*54+C83/6+G83*3000,IF(Input!N84&lt;300,AL83*0.673*54+C83/6+G83*6000,AL83*0.673*54+C83/6+G83*10000)),IF(B83="C",IF(Input!O84&lt;200,AL83*0.673*54+C83/6+G83*3000,IF(Input!O84&lt;400,AL83*0.673*54+C83/6+G83*6000,AL83*0.673*54+C83/6+G83*10000)))))</f>
        <v>104117.04717388315</v>
      </c>
      <c r="AO83" s="21">
        <f t="shared" si="124"/>
        <v>174</v>
      </c>
      <c r="AP83" s="16">
        <f t="shared" si="125"/>
        <v>174</v>
      </c>
      <c r="AS83" s="21">
        <f>IF(OR(C83=0,G83=0),0,IF(B83="P",IF(Input!N84&lt;100,C83/8+4*200+G83*3000,IF(Input!N84&lt;300,C83/8+10*200+G83*6000,C83/8+20*200+G83*10000)),IF(B83="C",IF(Input!O84&lt;200,C83/8+2*250+G83*3000,IF(Input!O84&lt;400,C83/8+4*250+G83*6000,C83/8+10*250+G83*10000)))))</f>
        <v>75675</v>
      </c>
      <c r="AT83" s="21">
        <f t="shared" si="126"/>
        <v>126</v>
      </c>
      <c r="AU83" s="110">
        <f t="shared" si="127"/>
        <v>126</v>
      </c>
    </row>
    <row r="84" spans="1:47" x14ac:dyDescent="0.25">
      <c r="A84" s="49" t="s">
        <v>114</v>
      </c>
      <c r="B84" s="102" t="str">
        <f>Input!C85</f>
        <v>C</v>
      </c>
      <c r="C84" s="2">
        <f>Input!R85</f>
        <v>333000</v>
      </c>
      <c r="D84" s="2">
        <f>Input!S85</f>
        <v>183000</v>
      </c>
      <c r="E84" s="2">
        <f>Input!T85</f>
        <v>4500</v>
      </c>
      <c r="F84" s="7">
        <f t="shared" si="131"/>
        <v>2196</v>
      </c>
      <c r="G84" s="9">
        <f>Input!U85</f>
        <v>3</v>
      </c>
      <c r="H84" s="3">
        <f>IF(OR(C84=0,D84=0,E84=0,G84=0),0,IF(B84="P",IF(Input!N85&lt;100,F84*0.673*54+C84/5+G84*3000,IF(Input!N85&lt;300,F84*0.673*54+C84/5+G84*6000,F84*0.673*54+C84/5+G84*10000)),IF(B84="C",IF(Input!O85&lt;200,F84*0.673*54+C84/5+G84*3000,IF(Input!O85&lt;400,F84*0.673*54+C84/5+G84*6000,F84*0.673*54+C84/5+G84*10000)))))</f>
        <v>176407.03200000001</v>
      </c>
      <c r="I84" s="21">
        <f t="shared" si="114"/>
        <v>294</v>
      </c>
      <c r="J84" s="6">
        <f t="shared" si="113"/>
        <v>38</v>
      </c>
      <c r="K84" s="16">
        <f t="shared" si="115"/>
        <v>294</v>
      </c>
      <c r="M84" s="22">
        <f t="shared" si="116"/>
        <v>176400</v>
      </c>
      <c r="N84" s="22">
        <f t="shared" si="117"/>
        <v>44100</v>
      </c>
      <c r="Q84" s="7">
        <f t="shared" si="60"/>
        <v>2745</v>
      </c>
      <c r="S84" s="21">
        <f>IF(OR(C84=0,D84=0,E84=0,G84=0),0,IF(B84="P",IF(Input!N85&lt;100,Q84*0.673*54+C84/5+G84*3000,IF(Input!N85&lt;300,Q84*0.673*54+C84/5+G84*6000,Q84*0.673*54+C84/5+G84*10000)),IF(B84="C",IF(Input!O85&lt;200,Q84*0.673*54+C84/5+G84*3000,IF(Input!O85&lt;400,Q84*0.673*54+C84/5+G84*6000,Q84*0.673*54+C84/4+G84*10000)))))</f>
        <v>213008.79</v>
      </c>
      <c r="T84" s="21">
        <f t="shared" si="118"/>
        <v>355</v>
      </c>
      <c r="U84" s="16">
        <f t="shared" si="119"/>
        <v>355</v>
      </c>
      <c r="X84" s="7">
        <f t="shared" si="128"/>
        <v>2305.8000000000002</v>
      </c>
      <c r="Z84" s="21">
        <f>IF(OR(C84=0,D84=0,E84=0,G84=0),0,IF(B84="P",IF(Input!N85&lt;100,X84*0.673*54+C84/5+G84*3000,IF(Input!N85&lt;300,X84*0.673*54+C84/5+G84*6000,X84*0.673*54+C84/5+G84*10000)),IF(B84="C",IF(Input!O85&lt;200,X84*0.673*54+C84/5+G84*3000,IF(Input!O85&lt;400,X84*0.673*54+C84/5+G84*6000,X84*0.673*54+C84/5+G84*10000)))))</f>
        <v>180397.3836</v>
      </c>
      <c r="AA84" s="21">
        <f t="shared" si="120"/>
        <v>301</v>
      </c>
      <c r="AB84" s="10">
        <f t="shared" si="129"/>
        <v>301</v>
      </c>
      <c r="AE84" s="7">
        <f t="shared" si="130"/>
        <v>2525.3999999999996</v>
      </c>
      <c r="AG84" s="21">
        <f>IF(OR(C84=0,D84=0,E84=0,G84=0),0,IF(B84="P",IF(Input!N85&lt;100,AE84*0.673*54+C84/5+G84*3000,IF(Input!N85&lt;300,AE84*0.673*54+C84/5+G84*6000,AE84*0.673*54+C84/5+G84*10000)),IF(B84="C",IF(Input!O85&lt;200,AE84*0.673*54+C84/5+G84*3000,IF(Input!O85&lt;400,AE84*0.673*54+C84/5+G84*6000,AE84*0.673*54+C84/5+G84*10000)))))</f>
        <v>188378.08679999999</v>
      </c>
      <c r="AH84" s="21">
        <f t="shared" si="121"/>
        <v>314</v>
      </c>
      <c r="AI84" s="16">
        <f t="shared" si="122"/>
        <v>314</v>
      </c>
      <c r="AL84" s="22">
        <f t="shared" si="123"/>
        <v>549</v>
      </c>
      <c r="AN84" s="21">
        <f>IF(OR(C84=0,D84=0,E84=0,G84=0),0,IF(B84="P",IF(Input!N85&lt;100,AL84*0.673*54+C84/6+G84*3000,IF(Input!N85&lt;300,AL84*0.673*54+C84/6+G84*6000,AL84*0.673*54+C84/6+G84*10000)),IF(B84="C",IF(Input!O85&lt;200,AL84*0.673*54+C84/6+G84*3000,IF(Input!O85&lt;400,AL84*0.673*54+C84/6+G84*6000,AL84*0.673*54+C84/6+G84*10000)))))</f>
        <v>105451.758</v>
      </c>
      <c r="AO84" s="21">
        <f t="shared" si="124"/>
        <v>176</v>
      </c>
      <c r="AP84" s="16">
        <f t="shared" si="125"/>
        <v>176</v>
      </c>
      <c r="AS84" s="21">
        <f>IF(OR(C84=0,G84=0),0,IF(B84="P",IF(Input!N85&lt;100,C84/8+4*200+G84*3000,IF(Input!N85&lt;300,C84/8+10*200+G84*6000,C84/8+20*200+G84*10000)),IF(B84="C",IF(Input!O85&lt;200,C84/8+2*250+G84*3000,IF(Input!O85&lt;400,C84/8+4*250+G84*6000,C84/8+10*250+G84*10000)))))</f>
        <v>74125</v>
      </c>
      <c r="AT84" s="21">
        <f t="shared" si="126"/>
        <v>124</v>
      </c>
      <c r="AU84" s="110">
        <f t="shared" si="127"/>
        <v>124</v>
      </c>
    </row>
    <row r="85" spans="1:47" x14ac:dyDescent="0.25">
      <c r="A85" s="49" t="s">
        <v>115</v>
      </c>
      <c r="B85" s="102" t="str">
        <f>Input!C86</f>
        <v>P</v>
      </c>
      <c r="C85" s="2">
        <f>Input!R86</f>
        <v>377800</v>
      </c>
      <c r="D85" s="2">
        <f>Input!S86</f>
        <v>199160</v>
      </c>
      <c r="E85" s="2">
        <f>Input!T86</f>
        <v>6000</v>
      </c>
      <c r="F85" s="7">
        <f t="shared" si="131"/>
        <v>1792.44</v>
      </c>
      <c r="G85" s="9">
        <f>Input!U86</f>
        <v>3</v>
      </c>
      <c r="H85" s="3">
        <f>IF(OR(C85=0,D85=0,E85=0,G85=0),0,IF(B85="P",IF(Input!N86&lt;100,F85*0.673*54+C85/5+G85*3000,IF(Input!N86&lt;300,F85*0.673*54+C85/5+G85*6000,F85*0.673*54+C85/5+G85*10000)),IF(B85="C",IF(Input!O86&lt;200,F85*0.673*54+C85/5+G85*3000,IF(Input!O86&lt;400,F85*0.673*54+C85/5+G85*6000,F85*0.673*54+C85/5+G85*10000)))))</f>
        <v>170700.85448000001</v>
      </c>
      <c r="I85" s="21">
        <f t="shared" si="114"/>
        <v>285</v>
      </c>
      <c r="J85" s="6">
        <f t="shared" si="113"/>
        <v>29</v>
      </c>
      <c r="K85" s="16">
        <f t="shared" si="115"/>
        <v>285</v>
      </c>
      <c r="M85" s="22">
        <f t="shared" si="116"/>
        <v>171000</v>
      </c>
      <c r="N85" s="22">
        <f t="shared" si="117"/>
        <v>42750</v>
      </c>
      <c r="Q85" s="7">
        <f t="shared" si="60"/>
        <v>2240.5500000000002</v>
      </c>
      <c r="S85" s="21">
        <f>IF(OR(C85=0,D85=0,E85=0,G85=0),0,IF(B85="P",IF(Input!N86&lt;100,Q85*0.673*54+C85/5+G85*3000,IF(Input!N86&lt;300,Q85*0.673*54+C85/5+G85*6000,Q85*0.673*54+C85/5+G85*10000)),IF(B85="C",IF(Input!O86&lt;200,Q85*0.673*54+C85/5+G85*3000,IF(Input!O86&lt;400,Q85*0.673*54+C85/5+G85*6000,Q85*0.673*54+C85/4+G85*10000)))))</f>
        <v>186986.0681</v>
      </c>
      <c r="T85" s="21">
        <f t="shared" si="118"/>
        <v>312</v>
      </c>
      <c r="U85" s="16">
        <f t="shared" si="119"/>
        <v>312</v>
      </c>
      <c r="X85" s="7">
        <f t="shared" si="128"/>
        <v>1882.0620000000001</v>
      </c>
      <c r="Z85" s="21">
        <f>IF(OR(C85=0,D85=0,E85=0,G85=0),0,IF(B85="P",IF(Input!N86&lt;100,X85*0.673*54+C85/5+G85*3000,IF(Input!N86&lt;300,X85*0.673*54+C85/5+G85*6000,X85*0.673*54+C85/5+G85*10000)),IF(B85="C",IF(Input!O86&lt;200,X85*0.673*54+C85/5+G85*3000,IF(Input!O86&lt;400,X85*0.673*54+C85/5+G85*6000,X85*0.673*54+C85/5+G85*10000)))))</f>
        <v>173957.89720400001</v>
      </c>
      <c r="AA85" s="21">
        <f t="shared" si="120"/>
        <v>290</v>
      </c>
      <c r="AB85" s="10">
        <f t="shared" si="129"/>
        <v>290</v>
      </c>
      <c r="AE85" s="7">
        <f t="shared" si="130"/>
        <v>2061.306</v>
      </c>
      <c r="AG85" s="21">
        <f>IF(OR(C85=0,D85=0,E85=0,G85=0),0,IF(B85="P",IF(Input!N86&lt;100,AE85*0.673*54+C85/5+G85*3000,IF(Input!N86&lt;300,AE85*0.673*54+C85/5+G85*6000,AE85*0.673*54+C85/5+G85*10000)),IF(B85="C",IF(Input!O86&lt;200,AE85*0.673*54+C85/5+G85*3000,IF(Input!O86&lt;400,AE85*0.673*54+C85/5+G85*6000,AE85*0.673*54+C85/5+G85*10000)))))</f>
        <v>180471.98265200001</v>
      </c>
      <c r="AH85" s="21">
        <f t="shared" si="121"/>
        <v>301</v>
      </c>
      <c r="AI85" s="16">
        <f t="shared" si="122"/>
        <v>301</v>
      </c>
      <c r="AL85" s="22">
        <f t="shared" si="123"/>
        <v>448.11</v>
      </c>
      <c r="AN85" s="21">
        <f>IF(OR(C85=0,D85=0,E85=0,G85=0),0,IF(B85="P",IF(Input!N86&lt;100,AL85*0.673*54+C85/6+G85*3000,IF(Input!N86&lt;300,AL85*0.673*54+C85/6+G85*6000,AL85*0.673*54+C85/6+G85*10000)),IF(B85="C",IF(Input!O86&lt;200,AL85*0.673*54+C85/6+G85*3000,IF(Input!O86&lt;400,AL85*0.673*54+C85/6+G85*6000,AL85*0.673*54+C85/6+G85*10000)))))</f>
        <v>109251.88028666667</v>
      </c>
      <c r="AO85" s="21">
        <f t="shared" si="124"/>
        <v>182</v>
      </c>
      <c r="AP85" s="16">
        <f t="shared" si="125"/>
        <v>182</v>
      </c>
      <c r="AS85" s="21">
        <f>IF(OR(C85=0,G85=0),0,IF(B85="P",IF(Input!N86&lt;100,C85/8+4*200+G85*3000,IF(Input!N86&lt;300,C85/8+10*200+G85*6000,C85/8+20*200+G85*10000)),IF(B85="C",IF(Input!O86&lt;200,C85/8+2*250+G85*3000,IF(Input!O86&lt;400,C85/8+4*250+G85*6000,C85/8+10*250+G85*10000)))))</f>
        <v>81225</v>
      </c>
      <c r="AT85" s="21">
        <f t="shared" si="126"/>
        <v>135</v>
      </c>
      <c r="AU85" s="110">
        <f t="shared" si="127"/>
        <v>135</v>
      </c>
    </row>
    <row r="86" spans="1:47" x14ac:dyDescent="0.25">
      <c r="A86" s="49" t="s">
        <v>116</v>
      </c>
      <c r="B86" s="102" t="str">
        <f>Input!C87</f>
        <v>P</v>
      </c>
      <c r="C86" s="2">
        <f>Input!R87</f>
        <v>377800</v>
      </c>
      <c r="D86" s="2">
        <f>Input!S87</f>
        <v>199160</v>
      </c>
      <c r="E86" s="2">
        <f>Input!T87</f>
        <v>5850</v>
      </c>
      <c r="F86" s="7">
        <f t="shared" si="131"/>
        <v>1838.4</v>
      </c>
      <c r="G86" s="9">
        <f>Input!U87</f>
        <v>3</v>
      </c>
      <c r="H86" s="3">
        <f>IF(OR(C86=0,D86=0,E86=0,G86=0),0,IF(B86="P",IF(Input!N87&lt;100,F86*0.673*54+C86/5+G86*3000,IF(Input!N87&lt;300,F86*0.673*54+C86/5+G86*6000,F86*0.673*54+C86/5+G86*10000)),IF(B86="C",IF(Input!O87&lt;200,F86*0.673*54+C86/5+G86*3000,IF(Input!O87&lt;400,F86*0.673*54+C86/5+G86*6000,F86*0.673*54+C86/5+G86*10000)))))</f>
        <v>172371.13280000002</v>
      </c>
      <c r="I86" s="21">
        <f t="shared" si="114"/>
        <v>287</v>
      </c>
      <c r="J86" s="6">
        <f t="shared" si="113"/>
        <v>31</v>
      </c>
      <c r="K86" s="16">
        <f t="shared" si="115"/>
        <v>287</v>
      </c>
      <c r="M86" s="22">
        <f t="shared" si="116"/>
        <v>172200</v>
      </c>
      <c r="N86" s="22">
        <f t="shared" si="117"/>
        <v>43050</v>
      </c>
      <c r="Q86" s="7">
        <f t="shared" si="60"/>
        <v>2298</v>
      </c>
      <c r="S86" s="21">
        <f>IF(OR(C86=0,D86=0,E86=0,G86=0),0,IF(B86="P",IF(Input!N87&lt;100,Q86*0.673*54+C86/5+G86*3000,IF(Input!N87&lt;300,Q86*0.673*54+C86/5+G86*6000,Q86*0.673*54+C86/5+G86*10000)),IF(B86="C",IF(Input!O87&lt;200,Q86*0.673*54+C86/5+G86*3000,IF(Input!O87&lt;400,Q86*0.673*54+C86/5+G86*6000,Q86*0.673*54+C86/4+G86*10000)))))</f>
        <v>189073.916</v>
      </c>
      <c r="T86" s="21">
        <f t="shared" si="118"/>
        <v>315</v>
      </c>
      <c r="U86" s="16">
        <f t="shared" si="119"/>
        <v>315</v>
      </c>
      <c r="X86" s="7">
        <f t="shared" si="128"/>
        <v>1930.3200000000002</v>
      </c>
      <c r="Z86" s="21">
        <f>IF(OR(C86=0,D86=0,E86=0,G86=0),0,IF(B86="P",IF(Input!N87&lt;100,X86*0.673*54+C86/5+G86*3000,IF(Input!N87&lt;300,X86*0.673*54+C86/5+G86*6000,X86*0.673*54+C86/5+G86*10000)),IF(B86="C",IF(Input!O87&lt;200,X86*0.673*54+C86/5+G86*3000,IF(Input!O87&lt;400,X86*0.673*54+C86/5+G86*6000,X86*0.673*54+C86/5+G86*10000)))))</f>
        <v>175711.68944000002</v>
      </c>
      <c r="AA86" s="21">
        <f t="shared" si="120"/>
        <v>293</v>
      </c>
      <c r="AB86" s="10">
        <f t="shared" si="129"/>
        <v>293</v>
      </c>
      <c r="AE86" s="7">
        <f t="shared" si="130"/>
        <v>2114.16</v>
      </c>
      <c r="AG86" s="21">
        <f>IF(OR(C86=0,D86=0,E86=0,G86=0),0,IF(B86="P",IF(Input!N87&lt;100,AE86*0.673*54+C86/5+G86*3000,IF(Input!N87&lt;300,AE86*0.673*54+C86/5+G86*6000,AE86*0.673*54+C86/5+G86*10000)),IF(B86="C",IF(Input!O87&lt;200,AE86*0.673*54+C86/5+G86*3000,IF(Input!O87&lt;400,AE86*0.673*54+C86/5+G86*6000,AE86*0.673*54+C86/5+G86*10000)))))</f>
        <v>182392.80272000001</v>
      </c>
      <c r="AH86" s="21">
        <f t="shared" si="121"/>
        <v>304</v>
      </c>
      <c r="AI86" s="16">
        <f t="shared" si="122"/>
        <v>304</v>
      </c>
      <c r="AL86" s="22">
        <f t="shared" si="123"/>
        <v>459.6</v>
      </c>
      <c r="AN86" s="21">
        <f>IF(OR(C86=0,D86=0,E86=0,G86=0),0,IF(B86="P",IF(Input!N87&lt;100,AL86*0.673*54+C86/6+G86*3000,IF(Input!N87&lt;300,AL86*0.673*54+C86/6+G86*6000,AL86*0.673*54+C86/6+G86*10000)),IF(B86="C",IF(Input!O87&lt;200,AL86*0.673*54+C86/6+G86*3000,IF(Input!O87&lt;400,AL86*0.673*54+C86/6+G86*6000,AL86*0.673*54+C86/6+G86*10000)))))</f>
        <v>109669.44986666666</v>
      </c>
      <c r="AO86" s="21">
        <f t="shared" si="124"/>
        <v>183</v>
      </c>
      <c r="AP86" s="16">
        <f t="shared" si="125"/>
        <v>183</v>
      </c>
      <c r="AS86" s="21">
        <f>IF(OR(C86=0,G86=0),0,IF(B86="P",IF(Input!N87&lt;100,C86/8+4*200+G86*3000,IF(Input!N87&lt;300,C86/8+10*200+G86*6000,C86/8+20*200+G86*10000)),IF(B86="C",IF(Input!O87&lt;200,C86/8+2*250+G86*3000,IF(Input!O87&lt;400,C86/8+4*250+G86*6000,C86/8+10*250+G86*10000)))))</f>
        <v>81225</v>
      </c>
      <c r="AT86" s="21">
        <f t="shared" si="126"/>
        <v>135</v>
      </c>
      <c r="AU86" s="110">
        <f t="shared" si="127"/>
        <v>135</v>
      </c>
    </row>
    <row r="87" spans="1:47" x14ac:dyDescent="0.25">
      <c r="A87" s="49" t="s">
        <v>117</v>
      </c>
      <c r="B87" s="102" t="str">
        <f>Input!C88</f>
        <v>C</v>
      </c>
      <c r="C87" s="2">
        <f>Input!R88</f>
        <v>377800</v>
      </c>
      <c r="D87" s="2">
        <f>Input!S88</f>
        <v>199160</v>
      </c>
      <c r="E87" s="2">
        <f>Input!T88</f>
        <v>5500</v>
      </c>
      <c r="F87" s="7">
        <f t="shared" si="131"/>
        <v>1955.389090909091</v>
      </c>
      <c r="G87" s="9">
        <f>Input!U88</f>
        <v>3</v>
      </c>
      <c r="H87" s="3">
        <f>IF(OR(C87=0,D87=0,E87=0,G87=0),0,IF(B87="P",IF(Input!N88&lt;100,F87*0.673*54+C87/5+G87*3000,IF(Input!N88&lt;300,F87*0.673*54+C87/5+G87*6000,F87*0.673*54+C87/5+G87*10000)),IF(B87="C",IF(Input!O88&lt;200,F87*0.673*54+C87/5+G87*3000,IF(Input!O88&lt;400,F87*0.673*54+C87/5+G87*6000,F87*0.673*54+C87/5+G87*10000)))))</f>
        <v>176622.7503418182</v>
      </c>
      <c r="I87" s="21">
        <f t="shared" si="114"/>
        <v>294</v>
      </c>
      <c r="J87" s="6">
        <f t="shared" si="113"/>
        <v>38</v>
      </c>
      <c r="K87" s="16">
        <f t="shared" si="115"/>
        <v>294</v>
      </c>
      <c r="M87" s="22">
        <f t="shared" si="116"/>
        <v>176400</v>
      </c>
      <c r="N87" s="22">
        <f t="shared" si="117"/>
        <v>44100</v>
      </c>
      <c r="Q87" s="7">
        <f t="shared" si="60"/>
        <v>2444.2363636363639</v>
      </c>
      <c r="S87" s="21">
        <f>IF(OR(C87=0,D87=0,E87=0,G87=0),0,IF(B87="P",IF(Input!N88&lt;100,Q87*0.673*54+C87/5+G87*3000,IF(Input!N88&lt;300,Q87*0.673*54+C87/5+G87*6000,Q87*0.673*54+C87/5+G87*10000)),IF(B87="C",IF(Input!O88&lt;200,Q87*0.673*54+C87/5+G87*3000,IF(Input!O88&lt;400,Q87*0.673*54+C87/5+G87*6000,Q87*0.673*54+C87/4+G87*10000)))))</f>
        <v>213278.43792727275</v>
      </c>
      <c r="T87" s="21">
        <f t="shared" si="118"/>
        <v>355</v>
      </c>
      <c r="U87" s="16">
        <f t="shared" si="119"/>
        <v>355</v>
      </c>
      <c r="X87" s="7">
        <f t="shared" si="128"/>
        <v>2053.1585454545457</v>
      </c>
      <c r="Z87" s="21">
        <f>IF(OR(C87=0,D87=0,E87=0,G87=0),0,IF(B87="P",IF(Input!N88&lt;100,X87*0.673*54+C87/5+G87*3000,IF(Input!N88&lt;300,X87*0.673*54+C87/5+G87*6000,X87*0.673*54+C87/5+G87*10000)),IF(B87="C",IF(Input!O88&lt;200,X87*0.673*54+C87/5+G87*3000,IF(Input!O88&lt;400,X87*0.673*54+C87/5+G87*6000,X87*0.673*54+C87/5+G87*10000)))))</f>
        <v>180175.88785890909</v>
      </c>
      <c r="AA87" s="21">
        <f t="shared" si="120"/>
        <v>300</v>
      </c>
      <c r="AB87" s="10">
        <f t="shared" si="129"/>
        <v>300</v>
      </c>
      <c r="AE87" s="7">
        <f t="shared" si="130"/>
        <v>2248.6974545454545</v>
      </c>
      <c r="AG87" s="21">
        <f>IF(OR(C87=0,D87=0,E87=0,G87=0),0,IF(B87="P",IF(Input!N88&lt;100,AE87*0.673*54+C87/5+G87*3000,IF(Input!N88&lt;300,AE87*0.673*54+C87/5+G87*6000,AE87*0.673*54+C87/5+G87*10000)),IF(B87="C",IF(Input!O88&lt;200,AE87*0.673*54+C87/5+G87*3000,IF(Input!O88&lt;400,AE87*0.673*54+C87/5+G87*6000,AE87*0.673*54+C87/5+G87*10000)))))</f>
        <v>187282.16289309092</v>
      </c>
      <c r="AH87" s="21">
        <f t="shared" si="121"/>
        <v>312</v>
      </c>
      <c r="AI87" s="16">
        <f t="shared" si="122"/>
        <v>312</v>
      </c>
      <c r="AL87" s="22">
        <f t="shared" si="123"/>
        <v>488.84727272727275</v>
      </c>
      <c r="AN87" s="21">
        <f>IF(OR(C87=0,D87=0,E87=0,G87=0),0,IF(B87="P",IF(Input!N88&lt;100,AL87*0.673*54+C87/6+G87*3000,IF(Input!N88&lt;300,AL87*0.673*54+C87/6+G87*6000,AL87*0.673*54+C87/6+G87*10000)),IF(B87="C",IF(Input!O88&lt;200,AL87*0.673*54+C87/6+G87*3000,IF(Input!O88&lt;400,AL87*0.673*54+C87/6+G87*6000,AL87*0.673*54+C87/6+G87*10000)))))</f>
        <v>110732.35425212121</v>
      </c>
      <c r="AO87" s="21">
        <f t="shared" si="124"/>
        <v>185</v>
      </c>
      <c r="AP87" s="16">
        <f t="shared" si="125"/>
        <v>185</v>
      </c>
      <c r="AS87" s="21">
        <f>IF(OR(C87=0,G87=0),0,IF(B87="P",IF(Input!N88&lt;100,C87/8+4*200+G87*3000,IF(Input!N88&lt;300,C87/8+10*200+G87*6000,C87/8+20*200+G87*10000)),IF(B87="C",IF(Input!O88&lt;200,C87/8+2*250+G87*3000,IF(Input!O88&lt;400,C87/8+4*250+G87*6000,C87/8+10*250+G87*10000)))))</f>
        <v>79725</v>
      </c>
      <c r="AT87" s="21">
        <f t="shared" si="126"/>
        <v>133</v>
      </c>
      <c r="AU87" s="110">
        <f t="shared" si="127"/>
        <v>133</v>
      </c>
    </row>
    <row r="88" spans="1:47" x14ac:dyDescent="0.25">
      <c r="A88" s="49" t="s">
        <v>118</v>
      </c>
      <c r="B88" s="102" t="str">
        <f>Input!C89</f>
        <v>P</v>
      </c>
      <c r="C88" s="2">
        <f>Input!R89</f>
        <v>340100</v>
      </c>
      <c r="D88" s="2">
        <f>Input!S89</f>
        <v>199160</v>
      </c>
      <c r="E88" s="2">
        <f>Input!T89</f>
        <v>6700</v>
      </c>
      <c r="F88" s="7">
        <f t="shared" si="131"/>
        <v>1605.1701492537313</v>
      </c>
      <c r="G88" s="9">
        <f>Input!U89</f>
        <v>3</v>
      </c>
      <c r="H88" s="3">
        <f>IF(OR(C88=0,D88=0,E88=0,G88=0),0,IF(B88="P",IF(Input!N89&lt;100,F88*0.673*54+C88/5+G88*3000,IF(Input!N89&lt;300,F88*0.673*54+C88/5+G88*6000,F88*0.673*54+C88/5+G88*10000)),IF(B88="C",IF(Input!O89&lt;200,F88*0.673*54+C88/5+G88*3000,IF(Input!O89&lt;400,F88*0.673*54+C88/5+G88*6000,F88*0.673*54+C88/5+G88*10000)))))</f>
        <v>156355.09356417909</v>
      </c>
      <c r="I88" s="21">
        <f t="shared" si="114"/>
        <v>261</v>
      </c>
      <c r="J88" s="6">
        <f t="shared" si="113"/>
        <v>5</v>
      </c>
      <c r="K88" s="16">
        <f t="shared" si="115"/>
        <v>261</v>
      </c>
      <c r="M88" s="22">
        <f t="shared" si="116"/>
        <v>156600</v>
      </c>
      <c r="N88" s="22">
        <f t="shared" si="117"/>
        <v>39150</v>
      </c>
      <c r="Q88" s="7">
        <f t="shared" si="60"/>
        <v>2006.4626865671642</v>
      </c>
      <c r="S88" s="21">
        <f>IF(OR(C88=0,D88=0,E88=0,G88=0),0,IF(B88="P",IF(Input!N89&lt;100,Q88*0.673*54+C88/5+G88*3000,IF(Input!N89&lt;300,Q88*0.673*54+C88/5+G88*6000,Q88*0.673*54+C88/5+G88*10000)),IF(B88="C",IF(Input!O89&lt;200,Q88*0.673*54+C88/5+G88*3000,IF(Input!O89&lt;400,Q88*0.673*54+C88/5+G88*6000,Q88*0.673*54+C88/4+G88*10000)))))</f>
        <v>170938.8669552239</v>
      </c>
      <c r="T88" s="21">
        <f t="shared" si="118"/>
        <v>285</v>
      </c>
      <c r="U88" s="16">
        <f t="shared" si="119"/>
        <v>285</v>
      </c>
      <c r="X88" s="7">
        <f t="shared" si="128"/>
        <v>1685.4286567164179</v>
      </c>
      <c r="Z88" s="21">
        <f>IF(OR(C88=0,D88=0,E88=0,G88=0),0,IF(B88="P",IF(Input!N89&lt;100,X88*0.673*54+C88/5+G88*3000,IF(Input!N89&lt;300,X88*0.673*54+C88/5+G88*6000,X88*0.673*54+C88/5+G88*10000)),IF(B88="C",IF(Input!O89&lt;200,X88*0.673*54+C88/5+G88*3000,IF(Input!O89&lt;400,X88*0.673*54+C88/5+G88*6000,X88*0.673*54+C88/5+G88*10000)))))</f>
        <v>159271.84824238805</v>
      </c>
      <c r="AA88" s="21">
        <f t="shared" si="120"/>
        <v>265</v>
      </c>
      <c r="AB88" s="10">
        <f t="shared" si="129"/>
        <v>265</v>
      </c>
      <c r="AE88" s="7">
        <f t="shared" si="130"/>
        <v>1845.9456716417908</v>
      </c>
      <c r="AG88" s="21">
        <f>IF(OR(C88=0,D88=0,E88=0,G88=0),0,IF(B88="P",IF(Input!N89&lt;100,AE88*0.673*54+C88/5+G88*3000,IF(Input!N89&lt;300,AE88*0.673*54+C88/5+G88*6000,AE88*0.673*54+C88/5+G88*10000)),IF(B88="C",IF(Input!O89&lt;200,AE88*0.673*54+C88/5+G88*3000,IF(Input!O89&lt;400,AE88*0.673*54+C88/5+G88*6000,AE88*0.673*54+C88/5+G88*10000)))))</f>
        <v>165105.35759880597</v>
      </c>
      <c r="AH88" s="21">
        <f t="shared" si="121"/>
        <v>275</v>
      </c>
      <c r="AI88" s="16">
        <f t="shared" si="122"/>
        <v>275</v>
      </c>
      <c r="AL88" s="22">
        <f t="shared" si="123"/>
        <v>401.29253731343283</v>
      </c>
      <c r="AN88" s="21">
        <f>IF(OR(C88=0,D88=0,E88=0,G88=0),0,IF(B88="P",IF(Input!N89&lt;100,AL88*0.673*54+C88/6+G88*3000,IF(Input!N89&lt;300,AL88*0.673*54+C88/6+G88*6000,AL88*0.673*54+C88/6+G88*10000)),IF(B88="C",IF(Input!O89&lt;200,AL88*0.673*54+C88/6+G88*3000,IF(Input!O89&lt;400,AL88*0.673*54+C88/6+G88*6000,AL88*0.673*54+C88/6+G88*10000)))))</f>
        <v>101267.10672437811</v>
      </c>
      <c r="AO88" s="21">
        <f t="shared" si="124"/>
        <v>169</v>
      </c>
      <c r="AP88" s="16">
        <f t="shared" si="125"/>
        <v>169</v>
      </c>
      <c r="AS88" s="21">
        <f>IF(OR(C88=0,G88=0),0,IF(B88="P",IF(Input!N89&lt;100,C88/8+4*200+G88*3000,IF(Input!N89&lt;300,C88/8+10*200+G88*6000,C88/8+20*200+G88*10000)),IF(B88="C",IF(Input!O89&lt;200,C88/8+2*250+G88*3000,IF(Input!O89&lt;400,C88/8+4*250+G88*6000,C88/8+10*250+G88*10000)))))</f>
        <v>76512.5</v>
      </c>
      <c r="AT88" s="21">
        <f t="shared" si="126"/>
        <v>128</v>
      </c>
      <c r="AU88" s="110">
        <f t="shared" si="127"/>
        <v>128</v>
      </c>
    </row>
    <row r="89" spans="1:47" x14ac:dyDescent="0.25">
      <c r="A89" s="49" t="s">
        <v>119</v>
      </c>
      <c r="B89" s="102" t="str">
        <f>Input!C90</f>
        <v>P</v>
      </c>
      <c r="C89" s="2">
        <f>Input!R90</f>
        <v>340100</v>
      </c>
      <c r="D89" s="2">
        <f>Input!S90</f>
        <v>199160</v>
      </c>
      <c r="E89" s="2">
        <f>Input!T90</f>
        <v>6500</v>
      </c>
      <c r="F89" s="7">
        <f t="shared" si="131"/>
        <v>1654.56</v>
      </c>
      <c r="G89" s="9">
        <f>Input!U90</f>
        <v>3</v>
      </c>
      <c r="H89" s="3">
        <f>IF(OR(C89=0,D89=0,E89=0,G89=0),0,IF(B89="P",IF(Input!N90&lt;100,F89*0.673*54+C89/5+G89*3000,IF(Input!N90&lt;300,F89*0.673*54+C89/5+G89*6000,F89*0.673*54+C89/5+G89*10000)),IF(B89="C",IF(Input!O90&lt;200,F89*0.673*54+C89/5+G89*3000,IF(Input!O90&lt;400,F89*0.673*54+C89/5+G89*6000,F89*0.673*54+C89/5+G89*10000)))))</f>
        <v>146150.01952</v>
      </c>
      <c r="I89" s="21">
        <f t="shared" si="114"/>
        <v>244</v>
      </c>
      <c r="J89" s="6">
        <f t="shared" si="113"/>
        <v>244</v>
      </c>
      <c r="K89" s="16">
        <f t="shared" si="115"/>
        <v>244</v>
      </c>
      <c r="M89" s="22">
        <f t="shared" si="116"/>
        <v>146400</v>
      </c>
      <c r="N89" s="22">
        <f t="shared" si="117"/>
        <v>36600</v>
      </c>
      <c r="Q89" s="7">
        <f t="shared" si="60"/>
        <v>2068.1999999999998</v>
      </c>
      <c r="S89" s="21">
        <f>IF(OR(C89=0,D89=0,E89=0,G89=0),0,IF(B89="P",IF(Input!N90&lt;100,Q89*0.673*54+C89/5+G89*3000,IF(Input!N90&lt;300,Q89*0.673*54+C89/5+G89*6000,Q89*0.673*54+C89/5+G89*10000)),IF(B89="C",IF(Input!O90&lt;200,Q89*0.673*54+C89/5+G89*3000,IF(Input!O90&lt;400,Q89*0.673*54+C89/5+G89*6000,Q89*0.673*54+C89/4+G89*10000)))))</f>
        <v>161182.52439999999</v>
      </c>
      <c r="T89" s="21">
        <f t="shared" si="118"/>
        <v>269</v>
      </c>
      <c r="U89" s="16">
        <f t="shared" si="119"/>
        <v>269</v>
      </c>
      <c r="X89" s="7">
        <f t="shared" si="128"/>
        <v>1737.288</v>
      </c>
      <c r="Z89" s="21">
        <f>IF(OR(C89=0,D89=0,E89=0,G89=0),0,IF(B89="P",IF(Input!N90&lt;100,X89*0.673*54+C89/5+G89*3000,IF(Input!N90&lt;300,X89*0.673*54+C89/5+G89*6000,X89*0.673*54+C89/5+G89*10000)),IF(B89="C",IF(Input!O90&lt;200,X89*0.673*54+C89/5+G89*3000,IF(Input!O90&lt;400,X89*0.673*54+C89/5+G89*6000,X89*0.673*54+C89/5+G89*10000)))))</f>
        <v>149156.52049600001</v>
      </c>
      <c r="AA89" s="21">
        <f t="shared" si="120"/>
        <v>249</v>
      </c>
      <c r="AB89" s="10">
        <f t="shared" si="129"/>
        <v>249</v>
      </c>
      <c r="AE89" s="7">
        <f t="shared" si="130"/>
        <v>1902.7439999999997</v>
      </c>
      <c r="AG89" s="21">
        <f>IF(OR(C89=0,D89=0,E89=0,G89=0),0,IF(B89="P",IF(Input!N90&lt;100,AE89*0.673*54+C89/5+G89*3000,IF(Input!N90&lt;300,AE89*0.673*54+C89/5+G89*6000,AE89*0.673*54+C89/5+G89*10000)),IF(B89="C",IF(Input!O90&lt;200,AE89*0.673*54+C89/5+G89*3000,IF(Input!O90&lt;400,AE89*0.673*54+C89/5+G89*6000,AE89*0.673*54+C89/5+G89*10000)))))</f>
        <v>155169.52244799997</v>
      </c>
      <c r="AH89" s="21">
        <f t="shared" si="121"/>
        <v>259</v>
      </c>
      <c r="AI89" s="16">
        <f t="shared" si="122"/>
        <v>259</v>
      </c>
      <c r="AL89" s="22">
        <f t="shared" si="123"/>
        <v>413.64</v>
      </c>
      <c r="AN89" s="21">
        <f>IF(OR(C89=0,D89=0,E89=0,G89=0),0,IF(B89="P",IF(Input!N90&lt;100,AL89*0.673*54+C89/6+G89*3000,IF(Input!N90&lt;300,AL89*0.673*54+C89/6+G89*6000,AL89*0.673*54+C89/6+G89*10000)),IF(B89="C",IF(Input!O90&lt;200,AL89*0.673*54+C89/6+G89*3000,IF(Input!O90&lt;400,AL89*0.673*54+C89/6+G89*6000,AL89*0.673*54+C89/6+G89*10000)))))</f>
        <v>89715.838213333336</v>
      </c>
      <c r="AO89" s="21">
        <f t="shared" si="124"/>
        <v>150</v>
      </c>
      <c r="AP89" s="16">
        <f t="shared" si="125"/>
        <v>150</v>
      </c>
      <c r="AS89" s="21">
        <f>IF(OR(C89=0,G89=0),0,IF(B89="P",IF(Input!N90&lt;100,C89/8+4*200+G89*3000,IF(Input!N90&lt;300,C89/8+10*200+G89*6000,C89/8+20*200+G89*10000)),IF(B89="C",IF(Input!O90&lt;200,C89/8+2*250+G89*3000,IF(Input!O90&lt;400,C89/8+4*250+G89*6000,C89/8+10*250+G89*10000)))))</f>
        <v>62512.5</v>
      </c>
      <c r="AT89" s="21">
        <f t="shared" si="126"/>
        <v>104</v>
      </c>
      <c r="AU89" s="110">
        <f t="shared" si="127"/>
        <v>104</v>
      </c>
    </row>
    <row r="90" spans="1:47" x14ac:dyDescent="0.25">
      <c r="A90" s="49" t="s">
        <v>120</v>
      </c>
      <c r="B90" s="102" t="str">
        <f>Input!C91</f>
        <v>C</v>
      </c>
      <c r="C90" s="2">
        <f>Input!R91</f>
        <v>340100</v>
      </c>
      <c r="D90" s="2">
        <f>Input!S91</f>
        <v>199000</v>
      </c>
      <c r="E90" s="2">
        <f>Input!T91</f>
        <v>6150</v>
      </c>
      <c r="F90" s="7">
        <f t="shared" si="131"/>
        <v>1747.3170731707319</v>
      </c>
      <c r="G90" s="9">
        <f>Input!U91</f>
        <v>3</v>
      </c>
      <c r="H90" s="3">
        <f>IF(OR(C90=0,D90=0,E90=0,G90=0),0,IF(B90="P",IF(Input!N91&lt;100,F90*0.673*54+C90/5+G90*3000,IF(Input!N91&lt;300,F90*0.673*54+C90/5+G90*6000,F90*0.673*54+C90/5+G90*10000)),IF(B90="C",IF(Input!O91&lt;200,F90*0.673*54+C90/5+G90*3000,IF(Input!O91&lt;400,F90*0.673*54+C90/5+G90*6000,F90*0.673*54+C90/5+G90*10000)))))</f>
        <v>161520.99707317073</v>
      </c>
      <c r="I90" s="21">
        <f t="shared" si="114"/>
        <v>269</v>
      </c>
      <c r="J90" s="6">
        <f t="shared" si="113"/>
        <v>13</v>
      </c>
      <c r="K90" s="16">
        <f t="shared" si="115"/>
        <v>269</v>
      </c>
      <c r="M90" s="22">
        <f t="shared" si="116"/>
        <v>161400</v>
      </c>
      <c r="N90" s="22">
        <f t="shared" si="117"/>
        <v>40350</v>
      </c>
      <c r="Q90" s="7">
        <f t="shared" si="60"/>
        <v>2184.146341463415</v>
      </c>
      <c r="S90" s="21">
        <f>IF(OR(C90=0,D90=0,E90=0,G90=0),0,IF(B90="P",IF(Input!N91&lt;100,Q90*0.673*54+C90/5+G90*3000,IF(Input!N91&lt;300,Q90*0.673*54+C90/5+G90*6000,Q90*0.673*54+C90/5+G90*10000)),IF(B90="C",IF(Input!O91&lt;200,Q90*0.673*54+C90/5+G90*3000,IF(Input!O91&lt;400,Q90*0.673*54+C90/5+G90*6000,Q90*0.673*54+C90/4+G90*10000)))))</f>
        <v>194401.24634146341</v>
      </c>
      <c r="T90" s="21">
        <f t="shared" si="118"/>
        <v>324</v>
      </c>
      <c r="U90" s="16">
        <f t="shared" si="119"/>
        <v>324</v>
      </c>
      <c r="X90" s="7">
        <f t="shared" si="128"/>
        <v>1834.6829268292686</v>
      </c>
      <c r="Z90" s="21">
        <f>IF(OR(C90=0,D90=0,E90=0,G90=0),0,IF(B90="P",IF(Input!N91&lt;100,X90*0.673*54+C90/5+G90*3000,IF(Input!N91&lt;300,X90*0.673*54+C90/5+G90*6000,X90*0.673*54+C90/5+G90*10000)),IF(B90="C",IF(Input!O91&lt;200,X90*0.673*54+C90/5+G90*3000,IF(Input!O91&lt;400,X90*0.673*54+C90/5+G90*6000,X90*0.673*54+C90/5+G90*10000)))))</f>
        <v>164696.04692682927</v>
      </c>
      <c r="AA90" s="21">
        <f t="shared" si="120"/>
        <v>274</v>
      </c>
      <c r="AB90" s="10">
        <f t="shared" si="129"/>
        <v>274</v>
      </c>
      <c r="AE90" s="7">
        <f t="shared" si="130"/>
        <v>2009.4146341463415</v>
      </c>
      <c r="AG90" s="21">
        <f>IF(OR(C90=0,D90=0,E90=0,G90=0),0,IF(B90="P",IF(Input!N91&lt;100,AE90*0.673*54+C90/5+G90*3000,IF(Input!N91&lt;300,AE90*0.673*54+C90/5+G90*6000,AE90*0.673*54+C90/5+G90*10000)),IF(B90="C",IF(Input!O91&lt;200,AE90*0.673*54+C90/5+G90*3000,IF(Input!O91&lt;400,AE90*0.673*54+C90/5+G90*6000,AE90*0.673*54+C90/5+G90*10000)))))</f>
        <v>171046.14663414634</v>
      </c>
      <c r="AH90" s="21">
        <f t="shared" si="121"/>
        <v>285</v>
      </c>
      <c r="AI90" s="16">
        <f t="shared" si="122"/>
        <v>285</v>
      </c>
      <c r="AL90" s="22">
        <f t="shared" si="123"/>
        <v>436.82926829268297</v>
      </c>
      <c r="AN90" s="21">
        <f>IF(OR(C90=0,D90=0,E90=0,G90=0),0,IF(B90="P",IF(Input!N91&lt;100,AL90*0.673*54+C90/6+G90*3000,IF(Input!N91&lt;300,AL90*0.673*54+C90/6+G90*6000,AL90*0.673*54+C90/6+G90*10000)),IF(B90="C",IF(Input!O91&lt;200,AL90*0.673*54+C90/6+G90*3000,IF(Input!O91&lt;400,AL90*0.673*54+C90/6+G90*6000,AL90*0.673*54+C90/6+G90*10000)))))</f>
        <v>102558.58260162603</v>
      </c>
      <c r="AO90" s="21">
        <f t="shared" si="124"/>
        <v>171</v>
      </c>
      <c r="AP90" s="16">
        <f t="shared" si="125"/>
        <v>171</v>
      </c>
      <c r="AS90" s="21">
        <f>IF(OR(C90=0,G90=0),0,IF(B90="P",IF(Input!N91&lt;100,C90/8+4*200+G90*3000,IF(Input!N91&lt;300,C90/8+10*200+G90*6000,C90/8+20*200+G90*10000)),IF(B90="C",IF(Input!O91&lt;200,C90/8+2*250+G90*3000,IF(Input!O91&lt;400,C90/8+4*250+G90*6000,C90/8+10*250+G90*10000)))))</f>
        <v>75012.5</v>
      </c>
      <c r="AT90" s="21">
        <f t="shared" si="126"/>
        <v>125</v>
      </c>
      <c r="AU90" s="110">
        <f t="shared" si="127"/>
        <v>125</v>
      </c>
    </row>
    <row r="91" spans="1:47" x14ac:dyDescent="0.25">
      <c r="A91" s="50" t="s">
        <v>121</v>
      </c>
      <c r="B91" s="102" t="str">
        <f>Input!C92</f>
        <v>P</v>
      </c>
      <c r="C91" s="2">
        <f>Input!R92</f>
        <v>396890</v>
      </c>
      <c r="D91" s="2">
        <f>Input!S92</f>
        <v>216840</v>
      </c>
      <c r="E91" s="2">
        <f>Input!T92</f>
        <v>7260</v>
      </c>
      <c r="F91" s="7">
        <f t="shared" si="131"/>
        <v>1612.8595041322315</v>
      </c>
      <c r="G91" s="9">
        <f>Input!U92</f>
        <v>2</v>
      </c>
      <c r="H91" s="3">
        <f>IF(OR(C91=0,D91=0,E91=0,G91=0),0,IF(B91="P",IF(Input!N92&lt;100,F91*0.673*54+C91/5+G91*3000,IF(Input!N92&lt;300,F91*0.673*54+C91/5+G91*6000,F91*0.673*54+C91/5+G91*10000)),IF(B91="C",IF(Input!O92&lt;200,F91*0.673*54+C91/5+G91*3000,IF(Input!O92&lt;400,F91*0.673*54+C91/5+G91*6000,F91*0.673*54+C91/5+G91*10000)))))</f>
        <v>157992.54009917355</v>
      </c>
      <c r="I91" s="21">
        <f t="shared" si="114"/>
        <v>263</v>
      </c>
      <c r="J91" s="6">
        <f t="shared" si="113"/>
        <v>7</v>
      </c>
      <c r="K91" s="16">
        <f t="shared" si="115"/>
        <v>263</v>
      </c>
      <c r="M91" s="22">
        <f t="shared" si="116"/>
        <v>157800</v>
      </c>
      <c r="N91" s="22">
        <f t="shared" si="117"/>
        <v>39450</v>
      </c>
      <c r="Q91" s="7">
        <f t="shared" si="60"/>
        <v>2016.0743801652893</v>
      </c>
      <c r="S91" s="21">
        <f>IF(OR(C91=0,D91=0,E91=0,G91=0),0,IF(B91="P",IF(Input!N92&lt;100,Q91*0.673*54+C91/5+G91*3000,IF(Input!N92&lt;300,Q91*0.673*54+C91/5+G91*6000,Q91*0.673*54+C91/5+G91*10000)),IF(B91="C",IF(Input!O92&lt;200,Q91*0.673*54+C91/5+G91*3000,IF(Input!O92&lt;400,Q91*0.673*54+C91/5+G91*6000,Q91*0.673*54+C91/4+G91*10000)))))</f>
        <v>172646.17512396694</v>
      </c>
      <c r="T91" s="21">
        <f t="shared" si="118"/>
        <v>288</v>
      </c>
      <c r="U91" s="16">
        <f t="shared" si="119"/>
        <v>288</v>
      </c>
      <c r="X91" s="7">
        <f t="shared" si="128"/>
        <v>1693.5024793388432</v>
      </c>
      <c r="Z91" s="21">
        <f>IF(OR(C91=0,D91=0,E91=0,G91=0),0,IF(B91="P",IF(Input!N92&lt;100,X91*0.673*54+C91/5+G91*3000,IF(Input!N92&lt;300,X91*0.673*54+C91/5+G91*6000,X91*0.673*54+C91/5+G91*10000)),IF(B91="C",IF(Input!O92&lt;200,X91*0.673*54+C91/5+G91*3000,IF(Input!O92&lt;400,X91*0.673*54+C91/5+G91*6000,X91*0.673*54+C91/5+G91*10000)))))</f>
        <v>160923.26710413225</v>
      </c>
      <c r="AA91" s="21">
        <f t="shared" si="120"/>
        <v>268</v>
      </c>
      <c r="AB91" s="10">
        <f t="shared" si="129"/>
        <v>268</v>
      </c>
      <c r="AE91" s="7">
        <f t="shared" si="130"/>
        <v>1854.7884297520661</v>
      </c>
      <c r="AG91" s="21">
        <f>IF(OR(C91=0,D91=0,E91=0,G91=0),0,IF(B91="P",IF(Input!N92&lt;100,AE91*0.673*54+C91/5+G91*3000,IF(Input!N92&lt;300,AE91*0.673*54+C91/5+G91*6000,AE91*0.673*54+C91/5+G91*10000)),IF(B91="C",IF(Input!O92&lt;200,AE91*0.673*54+C91/5+G91*3000,IF(Input!O92&lt;400,AE91*0.673*54+C91/5+G91*6000,AE91*0.673*54+C91/5+G91*10000)))))</f>
        <v>166784.72111404961</v>
      </c>
      <c r="AH91" s="21">
        <f t="shared" si="121"/>
        <v>278</v>
      </c>
      <c r="AI91" s="16">
        <f t="shared" si="122"/>
        <v>278</v>
      </c>
      <c r="AL91" s="22">
        <f t="shared" si="123"/>
        <v>403.21487603305786</v>
      </c>
      <c r="AN91" s="21">
        <f>IF(OR(C91=0,D91=0,E91=0,G91=0),0,IF(B91="P",IF(Input!N92&lt;100,AL91*0.673*54+C91/6+G91*3000,IF(Input!N92&lt;300,AL91*0.673*54+C91/6+G91*6000,AL91*0.673*54+C91/6+G91*10000)),IF(B91="C",IF(Input!O92&lt;200,AL91*0.673*54+C91/6+G91*3000,IF(Input!O92&lt;400,AL91*0.673*54+C91/6+G91*6000,AL91*0.673*54+C91/6+G91*10000)))))</f>
        <v>100801.96835812672</v>
      </c>
      <c r="AO91" s="21">
        <f t="shared" si="124"/>
        <v>168</v>
      </c>
      <c r="AP91" s="16">
        <f t="shared" si="125"/>
        <v>168</v>
      </c>
      <c r="AS91" s="21">
        <f>IF(OR(C91=0,G91=0),0,IF(B91="P",IF(Input!N92&lt;100,C91/8+4*200+G91*3000,IF(Input!N92&lt;300,C91/8+10*200+G91*6000,C91/8+20*200+G91*10000)),IF(B91="C",IF(Input!O92&lt;200,C91/8+2*250+G91*3000,IF(Input!O92&lt;400,C91/8+4*250+G91*6000,C91/8+10*250+G91*10000)))))</f>
        <v>73611.25</v>
      </c>
      <c r="AT91" s="21">
        <f t="shared" si="126"/>
        <v>123</v>
      </c>
      <c r="AU91" s="110">
        <f t="shared" si="127"/>
        <v>123</v>
      </c>
    </row>
    <row r="92" spans="1:47" x14ac:dyDescent="0.25">
      <c r="A92" s="50" t="s">
        <v>122</v>
      </c>
      <c r="B92" s="102" t="str">
        <f>Input!C93</f>
        <v>P</v>
      </c>
      <c r="C92" s="2">
        <f>Input!R93</f>
        <v>378180</v>
      </c>
      <c r="D92" s="2">
        <f>Input!S93</f>
        <v>144355</v>
      </c>
      <c r="E92" s="2">
        <f>Input!T93</f>
        <v>1805</v>
      </c>
      <c r="F92" s="7">
        <f t="shared" si="131"/>
        <v>4318.6537396121885</v>
      </c>
      <c r="G92" s="9">
        <f>Input!U93</f>
        <v>2</v>
      </c>
      <c r="H92" s="3">
        <f>IF(OR(C92=0,D92=0,E92=0,G92=0),0,IF(B92="P",IF(Input!N93&lt;100,F92*0.673*54+C92/5+G92*3000,IF(Input!N93&lt;300,F92*0.673*54+C92/5+G92*6000,F92*0.673*54+C92/5+G92*10000)),IF(B92="C",IF(Input!O93&lt;200,F92*0.673*54+C92/5+G92*3000,IF(Input!O93&lt;400,F92*0.673*54+C92/5+G92*6000,F92*0.673*54+C92/5+G92*10000)))))</f>
        <v>252584.51420498616</v>
      </c>
      <c r="I92" s="21">
        <f t="shared" si="114"/>
        <v>421</v>
      </c>
      <c r="J92" s="6">
        <f t="shared" si="113"/>
        <v>165</v>
      </c>
      <c r="K92" s="16">
        <f t="shared" si="115"/>
        <v>421</v>
      </c>
      <c r="M92" s="22">
        <f t="shared" si="116"/>
        <v>252600</v>
      </c>
      <c r="N92" s="22">
        <f t="shared" si="117"/>
        <v>63150</v>
      </c>
      <c r="Q92" s="7">
        <f t="shared" si="60"/>
        <v>5398.3171745152358</v>
      </c>
      <c r="S92" s="21">
        <f>IF(OR(C92=0,D92=0,E92=0,G92=0),0,IF(B92="P",IF(Input!N93&lt;100,Q92*0.673*54+C92/5+G92*3000,IF(Input!N93&lt;300,Q92*0.673*54+C92/5+G92*6000,Q92*0.673*54+C92/5+G92*10000)),IF(B92="C",IF(Input!O93&lt;200,Q92*0.673*54+C92/5+G92*3000,IF(Input!O93&lt;400,Q92*0.673*54+C92/5+G92*6000,Q92*0.673*54+C92/4+G92*10000)))))</f>
        <v>291821.6427562327</v>
      </c>
      <c r="T92" s="21">
        <f t="shared" si="118"/>
        <v>486</v>
      </c>
      <c r="U92" s="16">
        <f t="shared" si="119"/>
        <v>486</v>
      </c>
      <c r="X92" s="7">
        <f t="shared" si="128"/>
        <v>4534.5864265927985</v>
      </c>
      <c r="Z92" s="21">
        <f>IF(OR(C92=0,D92=0,E92=0,G92=0),0,IF(B92="P",IF(Input!N93&lt;100,X92*0.673*54+C92/5+G92*3000,IF(Input!N93&lt;300,X92*0.673*54+C92/5+G92*6000,X92*0.673*54+C92/5+G92*10000)),IF(B92="C",IF(Input!O93&lt;200,X92*0.673*54+C92/5+G92*3000,IF(Input!O93&lt;400,X92*0.673*54+C92/5+G92*6000,X92*0.673*54+C92/5+G92*10000)))))</f>
        <v>260431.93991523547</v>
      </c>
      <c r="AA92" s="21">
        <f t="shared" si="120"/>
        <v>434</v>
      </c>
      <c r="AB92" s="10">
        <f t="shared" si="129"/>
        <v>434</v>
      </c>
      <c r="AE92" s="7">
        <f t="shared" si="130"/>
        <v>4966.4518005540167</v>
      </c>
      <c r="AG92" s="21">
        <f>IF(OR(C92=0,D92=0,E92=0,G92=0),0,IF(B92="P",IF(Input!N93&lt;100,AE92*0.673*54+C92/5+G92*3000,IF(Input!N93&lt;300,AE92*0.673*54+C92/5+G92*6000,AE92*0.673*54+C92/5+G92*10000)),IF(B92="C",IF(Input!O93&lt;200,AE92*0.673*54+C92/5+G92*3000,IF(Input!O93&lt;400,AE92*0.673*54+C92/5+G92*6000,AE92*0.673*54+C92/5+G92*10000)))))</f>
        <v>276126.79133573407</v>
      </c>
      <c r="AH92" s="21">
        <f t="shared" si="121"/>
        <v>460</v>
      </c>
      <c r="AI92" s="16">
        <f t="shared" si="122"/>
        <v>460</v>
      </c>
      <c r="AL92" s="22">
        <f t="shared" si="123"/>
        <v>1079.6634349030471</v>
      </c>
      <c r="AN92" s="21">
        <f>IF(OR(C92=0,D92=0,E92=0,G92=0),0,IF(B92="P",IF(Input!N93&lt;100,AL92*0.673*54+C92/6+G92*3000,IF(Input!N93&lt;300,AL92*0.673*54+C92/6+G92*6000,AL92*0.673*54+C92/6+G92*10000)),IF(B92="C",IF(Input!O93&lt;200,AL92*0.673*54+C92/6+G92*3000,IF(Input!O93&lt;400,AL92*0.673*54+C92/6+G92*6000,AL92*0.673*54+C92/6+G92*10000)))))</f>
        <v>122267.12855124654</v>
      </c>
      <c r="AO92" s="21">
        <f t="shared" si="124"/>
        <v>204</v>
      </c>
      <c r="AP92" s="16">
        <f t="shared" si="125"/>
        <v>204</v>
      </c>
      <c r="AS92" s="21">
        <f>IF(OR(C92=0,G92=0),0,IF(B92="P",IF(Input!N93&lt;100,C92/8+4*200+G92*3000,IF(Input!N93&lt;300,C92/8+10*200+G92*6000,C92/8+20*200+G92*10000)),IF(B92="C",IF(Input!O93&lt;200,C92/8+2*250+G92*3000,IF(Input!O93&lt;400,C92/8+4*250+G92*6000,C92/8+10*250+G92*10000)))))</f>
        <v>71272.5</v>
      </c>
      <c r="AT92" s="21">
        <f t="shared" si="126"/>
        <v>119</v>
      </c>
      <c r="AU92" s="110">
        <f t="shared" si="127"/>
        <v>119</v>
      </c>
    </row>
    <row r="93" spans="1:47" x14ac:dyDescent="0.25">
      <c r="A93" s="50" t="s">
        <v>123</v>
      </c>
      <c r="B93" s="102" t="str">
        <f>Input!C94</f>
        <v>C</v>
      </c>
      <c r="C93" s="2">
        <f>Input!R94</f>
        <v>600000</v>
      </c>
      <c r="D93" s="2">
        <f>Input!S94</f>
        <v>204355</v>
      </c>
      <c r="E93" s="2">
        <f>Input!T94</f>
        <v>4100</v>
      </c>
      <c r="F93" s="7">
        <f t="shared" si="131"/>
        <v>2691.5048780487805</v>
      </c>
      <c r="G93" s="9">
        <f>Input!U94</f>
        <v>2</v>
      </c>
      <c r="H93" s="3">
        <f>IF(OR(C93=0,D93=0,E93=0,G93=0),0,IF(B93="P",IF(Input!N94&lt;100,F93*0.673*54+C93/5+G93*3000,IF(Input!N94&lt;300,F93*0.673*54+C93/5+G93*6000,F93*0.673*54+C93/5+G93*10000)),IF(B93="C",IF(Input!O94&lt;200,F93*0.673*54+C93/5+G93*3000,IF(Input!O94&lt;400,F93*0.673*54+C93/5+G93*6000,F93*0.673*54+C93/5+G93*10000)))))</f>
        <v>237814.67027804878</v>
      </c>
      <c r="I93" s="21">
        <f t="shared" si="114"/>
        <v>396</v>
      </c>
      <c r="J93" s="6">
        <f t="shared" si="113"/>
        <v>140</v>
      </c>
      <c r="K93" s="16">
        <f t="shared" si="115"/>
        <v>396</v>
      </c>
      <c r="M93" s="22">
        <f t="shared" si="116"/>
        <v>237600</v>
      </c>
      <c r="N93" s="22">
        <f t="shared" si="117"/>
        <v>59400</v>
      </c>
      <c r="Q93" s="7">
        <f t="shared" si="60"/>
        <v>3364.3810975609758</v>
      </c>
      <c r="S93" s="21">
        <f>IF(OR(C93=0,D93=0,E93=0,G93=0),0,IF(B93="P",IF(Input!N94&lt;100,Q93*0.673*54+C93/5+G93*3000,IF(Input!N94&lt;300,Q93*0.673*54+C93/5+G93*6000,Q93*0.673*54+C93/5+G93*10000)),IF(B93="C",IF(Input!O94&lt;200,Q93*0.673*54+C93/5+G93*3000,IF(Input!O94&lt;400,Q93*0.673*54+C93/5+G93*6000,Q93*0.673*54+C93/4+G93*10000)))))</f>
        <v>292268.33784756099</v>
      </c>
      <c r="T93" s="21">
        <f t="shared" si="118"/>
        <v>487</v>
      </c>
      <c r="U93" s="16">
        <f t="shared" si="119"/>
        <v>487</v>
      </c>
      <c r="X93" s="7">
        <f t="shared" si="128"/>
        <v>2826.0801219512196</v>
      </c>
      <c r="Z93" s="21">
        <f>IF(OR(C93=0,D93=0,E93=0,G93=0),0,IF(B93="P",IF(Input!N94&lt;100,X93*0.673*54+C93/5+G93*3000,IF(Input!N94&lt;300,X93*0.673*54+C93/5+G93*6000,X93*0.673*54+C93/5+G93*10000)),IF(B93="C",IF(Input!O94&lt;200,X93*0.673*54+C93/5+G93*3000,IF(Input!O94&lt;400,X93*0.673*54+C93/5+G93*6000,X93*0.673*54+C93/5+G93*10000)))))</f>
        <v>242705.40379195122</v>
      </c>
      <c r="AA93" s="21">
        <f t="shared" si="120"/>
        <v>405</v>
      </c>
      <c r="AB93" s="10">
        <f t="shared" si="129"/>
        <v>405</v>
      </c>
      <c r="AE93" s="7">
        <f t="shared" si="130"/>
        <v>3095.2306097560972</v>
      </c>
      <c r="AG93" s="21">
        <f>IF(OR(C93=0,D93=0,E93=0,G93=0),0,IF(B93="P",IF(Input!N94&lt;100,AE93*0.673*54+C93/5+G93*3000,IF(Input!N94&lt;300,AE93*0.673*54+C93/5+G93*6000,AE93*0.673*54+C93/5+G93*10000)),IF(B93="C",IF(Input!O94&lt;200,AE93*0.673*54+C93/5+G93*3000,IF(Input!O94&lt;400,AE93*0.673*54+C93/5+G93*6000,AE93*0.673*54+C93/5+G93*10000)))))</f>
        <v>252486.87081975609</v>
      </c>
      <c r="AH93" s="21">
        <f t="shared" si="121"/>
        <v>421</v>
      </c>
      <c r="AI93" s="16">
        <f t="shared" si="122"/>
        <v>421</v>
      </c>
      <c r="AL93" s="22">
        <f t="shared" si="123"/>
        <v>672.87621951219512</v>
      </c>
      <c r="AN93" s="21">
        <f>IF(OR(C93=0,D93=0,E93=0,G93=0),0,IF(B93="P",IF(Input!N94&lt;100,AL93*0.673*54+C93/6+G93*3000,IF(Input!N94&lt;300,AL93*0.673*54+C93/6+G93*6000,AL93*0.673*54+C93/6+G93*10000)),IF(B93="C",IF(Input!O94&lt;200,AL93*0.673*54+C93/6+G93*3000,IF(Input!O94&lt;400,AL93*0.673*54+C93/6+G93*6000,AL93*0.673*54+C93/6+G93*10000)))))</f>
        <v>144453.66756951221</v>
      </c>
      <c r="AO93" s="21">
        <f t="shared" si="124"/>
        <v>241</v>
      </c>
      <c r="AP93" s="16">
        <f t="shared" si="125"/>
        <v>241</v>
      </c>
      <c r="AS93" s="21">
        <f>IF(OR(C93=0,G93=0),0,IF(B93="P",IF(Input!N94&lt;100,C93/8+4*200+G93*3000,IF(Input!N94&lt;300,C93/8+10*200+G93*6000,C93/8+20*200+G93*10000)),IF(B93="C",IF(Input!O94&lt;200,C93/8+2*250+G93*3000,IF(Input!O94&lt;400,C93/8+4*250+G93*6000,C93/8+10*250+G93*10000)))))</f>
        <v>97500</v>
      </c>
      <c r="AT93" s="21">
        <f t="shared" si="126"/>
        <v>163</v>
      </c>
      <c r="AU93" s="110">
        <f t="shared" si="127"/>
        <v>163</v>
      </c>
    </row>
    <row r="94" spans="1:47" x14ac:dyDescent="0.25">
      <c r="A94" s="50" t="s">
        <v>124</v>
      </c>
      <c r="B94" s="102" t="str">
        <f>Input!C95</f>
        <v>C</v>
      </c>
      <c r="C94" s="2">
        <f>Input!R95</f>
        <v>396890</v>
      </c>
      <c r="D94" s="2">
        <f>Input!S95</f>
        <v>216840</v>
      </c>
      <c r="E94" s="2">
        <f>Input!T95</f>
        <v>4445</v>
      </c>
      <c r="F94" s="7">
        <f t="shared" si="131"/>
        <v>2634.2767154105736</v>
      </c>
      <c r="G94" s="9">
        <f>Input!U95</f>
        <v>2</v>
      </c>
      <c r="H94" s="3">
        <f>IF(OR(C94=0,D94=0,E94=0,G94=0),0,IF(B94="P",IF(Input!N95&lt;100,F94*0.673*54+C94/5+G94*3000,IF(Input!N95&lt;300,F94*0.673*54+C94/5+G94*6000,F94*0.673*54+C94/5+G94*10000)),IF(B94="C",IF(Input!O95&lt;200,F94*0.673*54+C94/5+G94*3000,IF(Input!O95&lt;400,F94*0.673*54+C94/5+G94*6000,F94*0.673*54+C94/5+G94*10000)))))</f>
        <v>195112.88439145108</v>
      </c>
      <c r="I94" s="21">
        <f t="shared" si="114"/>
        <v>325</v>
      </c>
      <c r="J94" s="6">
        <f t="shared" si="113"/>
        <v>69</v>
      </c>
      <c r="K94" s="16">
        <f t="shared" si="115"/>
        <v>325</v>
      </c>
      <c r="M94" s="22">
        <f t="shared" si="116"/>
        <v>195000</v>
      </c>
      <c r="N94" s="22">
        <f t="shared" si="117"/>
        <v>48750</v>
      </c>
      <c r="Q94" s="7">
        <f t="shared" si="60"/>
        <v>3292.8458942632169</v>
      </c>
      <c r="S94" s="21">
        <f>IF(OR(C94=0,D94=0,E94=0,G94=0),0,IF(B94="P",IF(Input!N95&lt;100,Q94*0.673*54+C94/5+G94*3000,IF(Input!N95&lt;300,Q94*0.673*54+C94/5+G94*6000,Q94*0.673*54+C94/5+G94*10000)),IF(B94="C",IF(Input!O95&lt;200,Q94*0.673*54+C94/5+G94*3000,IF(Input!O95&lt;400,Q94*0.673*54+C94/5+G94*6000,Q94*0.673*54+C94/4+G94*10000)))))</f>
        <v>238891.10548931384</v>
      </c>
      <c r="T94" s="21">
        <f t="shared" si="118"/>
        <v>398</v>
      </c>
      <c r="U94" s="16">
        <f t="shared" si="119"/>
        <v>398</v>
      </c>
      <c r="X94" s="7">
        <f t="shared" si="128"/>
        <v>2765.9905511811025</v>
      </c>
      <c r="Z94" s="21">
        <f>IF(OR(C94=0,D94=0,E94=0,G94=0),0,IF(B94="P",IF(Input!N95&lt;100,X94*0.673*54+C94/5+G94*3000,IF(Input!N95&lt;300,X94*0.673*54+C94/5+G94*6000,X94*0.673*54+C94/5+G94*10000)),IF(B94="C",IF(Input!O95&lt;200,X94*0.673*54+C94/5+G94*3000,IF(Input!O95&lt;400,X94*0.673*54+C94/5+G94*6000,X94*0.673*54+C94/5+G94*10000)))))</f>
        <v>199899.62861102365</v>
      </c>
      <c r="AA94" s="21">
        <f t="shared" si="120"/>
        <v>333</v>
      </c>
      <c r="AB94" s="10">
        <f t="shared" si="129"/>
        <v>333</v>
      </c>
      <c r="AE94" s="7">
        <f t="shared" si="130"/>
        <v>3029.4182227221595</v>
      </c>
      <c r="AG94" s="21">
        <f>IF(OR(C94=0,D94=0,E94=0,G94=0),0,IF(B94="P",IF(Input!N95&lt;100,AE94*0.673*54+C94/5+G94*3000,IF(Input!N95&lt;300,AE94*0.673*54+C94/5+G94*6000,AE94*0.673*54+C94/5+G94*10000)),IF(B94="C",IF(Input!O95&lt;200,AE94*0.673*54+C94/5+G94*3000,IF(Input!O95&lt;400,AE94*0.673*54+C94/5+G94*6000,AE94*0.673*54+C94/5+G94*10000)))))</f>
        <v>209473.11705016872</v>
      </c>
      <c r="AH94" s="21">
        <f t="shared" si="121"/>
        <v>349</v>
      </c>
      <c r="AI94" s="16">
        <f t="shared" si="122"/>
        <v>349</v>
      </c>
      <c r="AL94" s="22">
        <f t="shared" si="123"/>
        <v>658.5691788526434</v>
      </c>
      <c r="AN94" s="21">
        <f>IF(OR(C94=0,D94=0,E94=0,G94=0),0,IF(B94="P",IF(Input!N95&lt;100,AL94*0.673*54+C94/6+G94*3000,IF(Input!N95&lt;300,AL94*0.673*54+C94/6+G94*6000,AL94*0.673*54+C94/6+G94*10000)),IF(B94="C",IF(Input!O95&lt;200,AL94*0.673*54+C94/6+G94*3000,IF(Input!O95&lt;400,AL94*0.673*54+C94/6+G94*6000,AL94*0.673*54+C94/6+G94*10000)))))</f>
        <v>110082.0544311961</v>
      </c>
      <c r="AO94" s="21">
        <f t="shared" si="124"/>
        <v>183</v>
      </c>
      <c r="AP94" s="16">
        <f t="shared" si="125"/>
        <v>183</v>
      </c>
      <c r="AS94" s="21">
        <f>IF(OR(C94=0,G94=0),0,IF(B94="P",IF(Input!N95&lt;100,C94/8+4*200+G94*3000,IF(Input!N95&lt;300,C94/8+10*200+G94*6000,C94/8+20*200+G94*10000)),IF(B94="C",IF(Input!O95&lt;200,C94/8+2*250+G94*3000,IF(Input!O95&lt;400,C94/8+4*250+G94*6000,C94/8+10*250+G94*10000)))))</f>
        <v>72111.25</v>
      </c>
      <c r="AT94" s="21">
        <f t="shared" si="126"/>
        <v>120</v>
      </c>
      <c r="AU94" s="110">
        <f t="shared" si="127"/>
        <v>120</v>
      </c>
    </row>
    <row r="95" spans="1:47" x14ac:dyDescent="0.25">
      <c r="A95" s="66" t="s">
        <v>125</v>
      </c>
      <c r="B95" s="102" t="str">
        <f>Input!C96</f>
        <v>C</v>
      </c>
      <c r="C95" s="2">
        <f>Input!R96</f>
        <v>412770</v>
      </c>
      <c r="D95" s="2">
        <f>Input!S96</f>
        <v>241140</v>
      </c>
      <c r="E95" s="2">
        <f>Input!T96</f>
        <v>4970</v>
      </c>
      <c r="F95" s="7">
        <f t="shared" ref="F95" si="152">D95/E95*54</f>
        <v>2620.0321931589538</v>
      </c>
      <c r="G95" s="9">
        <f>Input!U96</f>
        <v>2</v>
      </c>
      <c r="H95" s="3">
        <f>IF(OR(C95=0,D95=0,E95=0,G95=0),0,IF(B95="P",IF(Input!N96&lt;100,F95*0.673*54+C95/5+G95*3000,IF(Input!N96&lt;300,F95*0.673*54+C95/5+G95*6000,F95*0.673*54+C95/5+G95*10000)),IF(B95="C",IF(Input!O96&lt;200,F95*0.673*54+C95/5+G95*3000,IF(Input!O96&lt;400,F95*0.673*54+C95/5+G95*6000,F95*0.673*54+C95/5+G95*10000)))))</f>
        <v>197771.20996378269</v>
      </c>
      <c r="I95" s="21">
        <f t="shared" ref="I95" si="153">ROUND(H95/600,0)</f>
        <v>330</v>
      </c>
      <c r="J95" s="6">
        <f t="shared" ref="J95" si="154">IF(I95&gt;1023,I95-(256*4),IF(I95&gt;767,I95-(256*3),IF(I95&gt;511,I95-(256*2),IF(I95&gt;255,I95-(256),I95))))</f>
        <v>74</v>
      </c>
      <c r="K95" s="16">
        <f t="shared" ref="K95" si="155">I95</f>
        <v>330</v>
      </c>
      <c r="M95" s="22">
        <f t="shared" ref="M95" si="156">I95*600</f>
        <v>198000</v>
      </c>
      <c r="N95" s="22">
        <f t="shared" ref="N95" si="157">M95/4</f>
        <v>49500</v>
      </c>
      <c r="Q95" s="7">
        <f t="shared" ref="Q95" si="158">F95*1.25</f>
        <v>3275.0402414486921</v>
      </c>
      <c r="S95" s="21">
        <f>IF(OR(C95=0,D95=0,E95=0,G95=0),0,IF(B95="P",IF(Input!N96&lt;100,Q95*0.673*54+C95/5+G95*3000,IF(Input!N96&lt;300,Q95*0.673*54+C95/5+G95*6000,Q95*0.673*54+C95/5+G95*10000)),IF(B95="C",IF(Input!O96&lt;200,Q95*0.673*54+C95/5+G95*3000,IF(Input!O96&lt;400,Q95*0.673*54+C95/5+G95*6000,Q95*0.673*54+C95/4+G95*10000)))))</f>
        <v>242214.01245472839</v>
      </c>
      <c r="T95" s="21">
        <f t="shared" ref="T95" si="159">ROUND(S95/600,0)</f>
        <v>404</v>
      </c>
      <c r="U95" s="16">
        <f t="shared" ref="U95" si="160">T95</f>
        <v>404</v>
      </c>
      <c r="X95" s="7">
        <f t="shared" ref="X95" si="161">F95*1.05</f>
        <v>2751.0338028169017</v>
      </c>
      <c r="Z95" s="21">
        <f>IF(OR(C95=0,D95=0,E95=0,G95=0),0,IF(B95="P",IF(Input!N96&lt;100,X95*0.673*54+C95/5+G95*3000,IF(Input!N96&lt;300,X95*0.673*54+C95/5+G95*6000,X95*0.673*54+C95/5+G95*10000)),IF(B95="C",IF(Input!O96&lt;200,X95*0.673*54+C95/5+G95*3000,IF(Input!O96&lt;400,X95*0.673*54+C95/5+G95*6000,X95*0.673*54+C95/5+G95*10000)))))</f>
        <v>202532.07046197186</v>
      </c>
      <c r="AA95" s="21">
        <f t="shared" ref="AA95" si="162">ROUND(Z95/600,0)</f>
        <v>338</v>
      </c>
      <c r="AB95" s="10">
        <f t="shared" ref="AB95" si="163">AA95</f>
        <v>338</v>
      </c>
      <c r="AE95" s="7">
        <f t="shared" ref="AE95" si="164">F95*1.15</f>
        <v>3013.0370221327967</v>
      </c>
      <c r="AG95" s="21">
        <f>IF(OR(C95=0,D95=0,E95=0,G95=0),0,IF(B95="P",IF(Input!N96&lt;100,AE95*0.673*54+C95/5+G95*3000,IF(Input!N96&lt;300,AE95*0.673*54+C95/5+G95*6000,AE95*0.673*54+C95/5+G95*10000)),IF(B95="C",IF(Input!O96&lt;200,AE95*0.673*54+C95/5+G95*3000,IF(Input!O96&lt;400,AE95*0.673*54+C95/5+G95*6000,AE95*0.673*54+C95/5+G95*10000)))))</f>
        <v>212053.79145835008</v>
      </c>
      <c r="AH95" s="21">
        <f t="shared" ref="AH95" si="165">ROUND(AG95/600,0)</f>
        <v>353</v>
      </c>
      <c r="AI95" s="16">
        <f t="shared" ref="AI95" si="166">AH95</f>
        <v>353</v>
      </c>
      <c r="AL95" s="22">
        <f t="shared" ref="AL95" si="167">F95*0.25</f>
        <v>655.00804828973844</v>
      </c>
      <c r="AN95" s="21">
        <f>IF(OR(C95=0,D95=0,E95=0,G95=0),0,IF(B95="P",IF(Input!N96&lt;100,AL95*0.673*54+C95/6+G95*3000,IF(Input!N96&lt;300,AL95*0.673*54+C95/6+G95*6000,AL95*0.673*54+C95/6+G95*10000)),IF(B95="C",IF(Input!O96&lt;200,AL95*0.673*54+C95/6+G95*3000,IF(Input!O96&lt;400,AL95*0.673*54+C95/6+G95*6000,AL95*0.673*54+C95/6+G95*10000)))))</f>
        <v>112599.30249094567</v>
      </c>
      <c r="AO95" s="21">
        <f t="shared" ref="AO95" si="168">ROUND(AN95/600,0)</f>
        <v>188</v>
      </c>
      <c r="AP95" s="16">
        <f t="shared" ref="AP95" si="169">AO95</f>
        <v>188</v>
      </c>
      <c r="AS95" s="21">
        <f>IF(OR(C95=0,G95=0),0,IF(B95="P",IF(Input!N96&lt;100,C95/8+4*200+G95*3000,IF(Input!N96&lt;300,C95/8+10*200+G95*6000,C95/8+20*200+G95*10000)),IF(B95="C",IF(Input!O96&lt;200,C95/8+2*250+G95*3000,IF(Input!O96&lt;400,C95/8+4*250+G95*6000,C95/8+10*250+G95*10000)))))</f>
        <v>74096.25</v>
      </c>
      <c r="AT95" s="21">
        <f t="shared" ref="AT95" si="170">ROUND(AS95/600,0)</f>
        <v>123</v>
      </c>
      <c r="AU95" s="110">
        <f t="shared" ref="AU95" si="171">AT95</f>
        <v>123</v>
      </c>
    </row>
    <row r="96" spans="1:47" x14ac:dyDescent="0.25">
      <c r="A96" s="50" t="s">
        <v>126</v>
      </c>
      <c r="B96" s="102" t="str">
        <f>Input!C97</f>
        <v>P</v>
      </c>
      <c r="C96" s="2">
        <f>Input!R97</f>
        <v>396890</v>
      </c>
      <c r="D96" s="2">
        <f>Input!S97</f>
        <v>216840</v>
      </c>
      <c r="E96" s="2">
        <f>Input!T97</f>
        <v>7200</v>
      </c>
      <c r="F96" s="7">
        <f t="shared" si="131"/>
        <v>1626.3</v>
      </c>
      <c r="G96" s="9">
        <f>Input!U97</f>
        <v>2</v>
      </c>
      <c r="H96" s="3">
        <f>IF(OR(C96=0,D96=0,E96=0,G96=0),0,IF(B96="P",IF(Input!N97&lt;100,F96*0.673*54+C96/5+G96*3000,IF(Input!N97&lt;300,F96*0.673*54+C96/5+G96*6000,F96*0.673*54+C96/5+G96*10000)),IF(B96="C",IF(Input!O97&lt;200,F96*0.673*54+C96/5+G96*3000,IF(Input!O97&lt;400,F96*0.673*54+C96/5+G96*6000,F96*0.673*54+C96/5+G96*10000)))))</f>
        <v>150480.99460000001</v>
      </c>
      <c r="I96" s="21">
        <f t="shared" si="114"/>
        <v>251</v>
      </c>
      <c r="J96" s="6">
        <f t="shared" si="113"/>
        <v>251</v>
      </c>
      <c r="K96" s="16">
        <f t="shared" si="115"/>
        <v>251</v>
      </c>
      <c r="M96" s="22">
        <f t="shared" si="116"/>
        <v>150600</v>
      </c>
      <c r="N96" s="22">
        <f t="shared" si="117"/>
        <v>37650</v>
      </c>
      <c r="Q96" s="7">
        <f t="shared" si="60"/>
        <v>2032.875</v>
      </c>
      <c r="S96" s="21">
        <f>IF(OR(C96=0,D96=0,E96=0,G96=0),0,IF(B96="P",IF(Input!N97&lt;100,Q96*0.673*54+C96/5+G96*3000,IF(Input!N97&lt;300,Q96*0.673*54+C96/5+G96*6000,Q96*0.673*54+C96/5+G96*10000)),IF(B96="C",IF(Input!O97&lt;200,Q96*0.673*54+C96/5+G96*3000,IF(Input!O97&lt;400,Q96*0.673*54+C96/5+G96*6000,Q96*0.673*54+C96/4+G96*10000)))))</f>
        <v>165256.74325</v>
      </c>
      <c r="T96" s="21">
        <f t="shared" si="118"/>
        <v>275</v>
      </c>
      <c r="U96" s="16">
        <f t="shared" si="119"/>
        <v>275</v>
      </c>
      <c r="X96" s="7">
        <f t="shared" si="128"/>
        <v>1707.615</v>
      </c>
      <c r="Z96" s="21">
        <f>IF(OR(C96=0,D96=0,E96=0,G96=0),0,IF(B96="P",IF(Input!N97&lt;100,X96*0.673*54+C96/5+G96*3000,IF(Input!N97&lt;300,X96*0.673*54+C96/5+G96*6000,X96*0.673*54+C96/5+G96*10000)),IF(B96="C",IF(Input!O97&lt;200,X96*0.673*54+C96/5+G96*3000,IF(Input!O97&lt;400,X96*0.673*54+C96/5+G96*6000,X96*0.673*54+C96/5+G96*10000)))))</f>
        <v>153436.14433000001</v>
      </c>
      <c r="AA96" s="21">
        <f t="shared" si="120"/>
        <v>256</v>
      </c>
      <c r="AB96" s="10">
        <f t="shared" si="129"/>
        <v>256</v>
      </c>
      <c r="AE96" s="7">
        <f t="shared" si="130"/>
        <v>1870.2449999999999</v>
      </c>
      <c r="AG96" s="21">
        <f>IF(OR(C96=0,D96=0,E96=0,G96=0),0,IF(B96="P",IF(Input!N97&lt;100,AE96*0.673*54+C96/5+G96*3000,IF(Input!N97&lt;300,AE96*0.673*54+C96/5+G96*6000,AE96*0.673*54+C96/5+G96*10000)),IF(B96="C",IF(Input!O97&lt;200,AE96*0.673*54+C96/5+G96*3000,IF(Input!O97&lt;400,AE96*0.673*54+C96/5+G96*6000,AE96*0.673*54+C96/5+G96*10000)))))</f>
        <v>159346.44378999999</v>
      </c>
      <c r="AH96" s="21">
        <f t="shared" si="121"/>
        <v>266</v>
      </c>
      <c r="AI96" s="16">
        <f t="shared" si="122"/>
        <v>266</v>
      </c>
      <c r="AL96" s="22">
        <f t="shared" si="123"/>
        <v>406.57499999999999</v>
      </c>
      <c r="AN96" s="21">
        <f>IF(OR(C96=0,D96=0,E96=0,G96=0),0,IF(B96="P",IF(Input!N97&lt;100,AL96*0.673*54+C96/6+G96*3000,IF(Input!N97&lt;300,AL96*0.673*54+C96/6+G96*6000,AL96*0.673*54+C96/6+G96*10000)),IF(B96="C",IF(Input!O97&lt;200,AL96*0.673*54+C96/6+G96*3000,IF(Input!O97&lt;400,AL96*0.673*54+C96/6+G96*6000,AL96*0.673*54+C96/6+G96*10000)))))</f>
        <v>92924.081983333323</v>
      </c>
      <c r="AO96" s="21">
        <f t="shared" si="124"/>
        <v>155</v>
      </c>
      <c r="AP96" s="16">
        <f t="shared" si="125"/>
        <v>155</v>
      </c>
      <c r="AS96" s="21">
        <f>IF(OR(C96=0,G96=0),0,IF(B96="P",IF(Input!N97&lt;100,C96/8+4*200+G96*3000,IF(Input!N97&lt;300,C96/8+10*200+G96*6000,C96/8+20*200+G96*10000)),IF(B96="C",IF(Input!O97&lt;200,C96/8+2*250+G96*3000,IF(Input!O97&lt;400,C96/8+4*250+G96*6000,C96/8+10*250+G96*10000)))))</f>
        <v>63611.25</v>
      </c>
      <c r="AT96" s="21">
        <f t="shared" si="126"/>
        <v>106</v>
      </c>
      <c r="AU96" s="110">
        <f t="shared" si="127"/>
        <v>106</v>
      </c>
    </row>
    <row r="97" spans="1:47" x14ac:dyDescent="0.25">
      <c r="A97" s="50" t="s">
        <v>127</v>
      </c>
      <c r="B97" s="102" t="str">
        <f>Input!C98</f>
        <v>P</v>
      </c>
      <c r="C97" s="2">
        <f>Input!R98</f>
        <v>442000</v>
      </c>
      <c r="D97" s="2">
        <f>Input!S98</f>
        <v>242470</v>
      </c>
      <c r="E97" s="2">
        <f>Input!T98</f>
        <v>8000</v>
      </c>
      <c r="F97" s="7">
        <f t="shared" si="131"/>
        <v>1636.6724999999999</v>
      </c>
      <c r="G97" s="9">
        <f>Input!U98</f>
        <v>2</v>
      </c>
      <c r="H97" s="3">
        <f>IF(OR(C97=0,D97=0,E97=0,G97=0),0,IF(B97="P",IF(Input!N98&lt;100,F97*0.673*54+C97/5+G97*3000,IF(Input!N98&lt;300,F97*0.673*54+C97/5+G97*6000,F97*0.673*54+C97/5+G97*10000)),IF(B97="C",IF(Input!O98&lt;200,F97*0.673*54+C97/5+G97*3000,IF(Input!O98&lt;400,F97*0.673*54+C97/5+G97*6000,F97*0.673*54+C97/5+G97*10000)))))</f>
        <v>167879.95199500001</v>
      </c>
      <c r="I97" s="21">
        <f t="shared" si="114"/>
        <v>280</v>
      </c>
      <c r="J97" s="6">
        <f t="shared" si="113"/>
        <v>24</v>
      </c>
      <c r="K97" s="16">
        <f t="shared" si="115"/>
        <v>280</v>
      </c>
      <c r="M97" s="22">
        <f t="shared" si="116"/>
        <v>168000</v>
      </c>
      <c r="N97" s="22">
        <f t="shared" si="117"/>
        <v>42000</v>
      </c>
      <c r="Q97" s="7">
        <f t="shared" si="60"/>
        <v>2045.8406249999998</v>
      </c>
      <c r="S97" s="21">
        <f>IF(OR(C97=0,D97=0,E97=0,G97=0),0,IF(B97="P",IF(Input!N98&lt;100,Q97*0.673*54+C97/5+G97*3000,IF(Input!N98&lt;300,Q97*0.673*54+C97/5+G97*6000,Q97*0.673*54+C97/5+G97*10000)),IF(B97="C",IF(Input!O98&lt;200,Q97*0.673*54+C97/5+G97*3000,IF(Input!O98&lt;400,Q97*0.673*54+C97/5+G97*6000,Q97*0.673*54+C97/4+G97*10000)))))</f>
        <v>182749.93999375001</v>
      </c>
      <c r="T97" s="21">
        <f t="shared" si="118"/>
        <v>305</v>
      </c>
      <c r="U97" s="16">
        <f t="shared" si="119"/>
        <v>305</v>
      </c>
      <c r="X97" s="7">
        <f t="shared" si="128"/>
        <v>1718.5061249999999</v>
      </c>
      <c r="Z97" s="21">
        <f>IF(OR(C97=0,D97=0,E97=0,G97=0),0,IF(B97="P",IF(Input!N98&lt;100,X97*0.673*54+C97/5+G97*3000,IF(Input!N98&lt;300,X97*0.673*54+C97/5+G97*6000,X97*0.673*54+C97/5+G97*10000)),IF(B97="C",IF(Input!O98&lt;200,X97*0.673*54+C97/5+G97*3000,IF(Input!O98&lt;400,X97*0.673*54+C97/5+G97*6000,X97*0.673*54+C97/5+G97*10000)))))</f>
        <v>170853.94959475001</v>
      </c>
      <c r="AA97" s="21">
        <f t="shared" si="120"/>
        <v>285</v>
      </c>
      <c r="AB97" s="10">
        <f t="shared" si="129"/>
        <v>285</v>
      </c>
      <c r="AE97" s="7">
        <f t="shared" si="130"/>
        <v>1882.1733749999999</v>
      </c>
      <c r="AG97" s="21">
        <f>IF(OR(C97=0,D97=0,E97=0,G97=0),0,IF(B97="P",IF(Input!N98&lt;100,AE97*0.673*54+C97/5+G97*3000,IF(Input!N98&lt;300,AE97*0.673*54+C97/5+G97*6000,AE97*0.673*54+C97/5+G97*10000)),IF(B97="C",IF(Input!O98&lt;200,AE97*0.673*54+C97/5+G97*3000,IF(Input!O98&lt;400,AE97*0.673*54+C97/5+G97*6000,AE97*0.673*54+C97/5+G97*10000)))))</f>
        <v>176801.94479425001</v>
      </c>
      <c r="AH97" s="21">
        <f t="shared" si="121"/>
        <v>295</v>
      </c>
      <c r="AI97" s="16">
        <f t="shared" si="122"/>
        <v>295</v>
      </c>
      <c r="AL97" s="22">
        <f t="shared" si="123"/>
        <v>409.16812499999997</v>
      </c>
      <c r="AN97" s="21">
        <f>IF(OR(C97=0,D97=0,E97=0,G97=0),0,IF(B97="P",IF(Input!N98&lt;100,AL97*0.673*54+C97/6+G97*3000,IF(Input!N98&lt;300,AL97*0.673*54+C97/6+G97*6000,AL97*0.673*54+C97/6+G97*10000)),IF(B97="C",IF(Input!O98&lt;200,AL97*0.673*54+C97/6+G97*3000,IF(Input!O98&lt;400,AL97*0.673*54+C97/6+G97*6000,AL97*0.673*54+C97/6+G97*10000)))))</f>
        <v>108536.65466541667</v>
      </c>
      <c r="AO97" s="21">
        <f t="shared" si="124"/>
        <v>181</v>
      </c>
      <c r="AP97" s="16">
        <f t="shared" si="125"/>
        <v>181</v>
      </c>
      <c r="AS97" s="21">
        <f>IF(OR(C97=0,G97=0),0,IF(B97="P",IF(Input!N98&lt;100,C97/8+4*200+G97*3000,IF(Input!N98&lt;300,C97/8+10*200+G97*6000,C97/8+20*200+G97*10000)),IF(B97="C",IF(Input!O98&lt;200,C97/8+2*250+G97*3000,IF(Input!O98&lt;400,C97/8+4*250+G97*6000,C97/8+10*250+G97*10000)))))</f>
        <v>79250</v>
      </c>
      <c r="AT97" s="21">
        <f t="shared" si="126"/>
        <v>132</v>
      </c>
      <c r="AU97" s="110">
        <f t="shared" si="127"/>
        <v>132</v>
      </c>
    </row>
    <row r="98" spans="1:47" x14ac:dyDescent="0.25">
      <c r="A98" s="50" t="s">
        <v>128</v>
      </c>
      <c r="B98" s="102" t="str">
        <f>Input!C99</f>
        <v>C</v>
      </c>
      <c r="C98" s="2">
        <f>Input!R99</f>
        <v>442000</v>
      </c>
      <c r="D98" s="2">
        <f>Input!S99</f>
        <v>229980</v>
      </c>
      <c r="E98" s="2">
        <f>Input!T99</f>
        <v>4475</v>
      </c>
      <c r="F98" s="7">
        <f t="shared" si="131"/>
        <v>2775.177653631285</v>
      </c>
      <c r="G98" s="9">
        <f>Input!U99</f>
        <v>2</v>
      </c>
      <c r="H98" s="3">
        <f>IF(OR(C98=0,D98=0,E98=0,G98=0),0,IF(B98="P",IF(Input!N99&lt;100,F98*0.673*54+C98/5+G98*3000,IF(Input!N99&lt;300,F98*0.673*54+C98/5+G98*6000,F98*0.673*54+C98/5+G98*10000)),IF(B98="C",IF(Input!O99&lt;200,F98*0.673*54+C98/5+G98*3000,IF(Input!O99&lt;400,F98*0.673*54+C98/5+G98*6000,F98*0.673*54+C98/5+G98*10000)))))</f>
        <v>209255.50628826817</v>
      </c>
      <c r="I98" s="21">
        <f t="shared" si="114"/>
        <v>349</v>
      </c>
      <c r="J98" s="6">
        <f t="shared" si="113"/>
        <v>93</v>
      </c>
      <c r="K98" s="16">
        <f t="shared" si="115"/>
        <v>349</v>
      </c>
      <c r="M98" s="22">
        <f t="shared" si="116"/>
        <v>209400</v>
      </c>
      <c r="N98" s="22">
        <f t="shared" si="117"/>
        <v>52350</v>
      </c>
      <c r="Q98" s="7">
        <f t="shared" si="60"/>
        <v>3468.9720670391062</v>
      </c>
      <c r="S98" s="21">
        <f>IF(OR(C98=0,D98=0,E98=0,G98=0),0,IF(B98="P",IF(Input!N99&lt;100,Q98*0.673*54+C98/5+G98*3000,IF(Input!N99&lt;300,Q98*0.673*54+C98/5+G98*6000,Q98*0.673*54+C98/5+G98*10000)),IF(B98="C",IF(Input!O99&lt;200,Q98*0.673*54+C98/5+G98*3000,IF(Input!O99&lt;400,Q98*0.673*54+C98/5+G98*6000,Q98*0.673*54+C98/4+G98*10000)))))</f>
        <v>256569.3828603352</v>
      </c>
      <c r="T98" s="21">
        <f t="shared" si="118"/>
        <v>428</v>
      </c>
      <c r="U98" s="16">
        <f t="shared" si="119"/>
        <v>428</v>
      </c>
      <c r="X98" s="7">
        <f t="shared" si="128"/>
        <v>2913.9365363128495</v>
      </c>
      <c r="Z98" s="21">
        <f>IF(OR(C98=0,D98=0,E98=0,G98=0),0,IF(B98="P",IF(Input!N99&lt;100,X98*0.673*54+C98/5+G98*3000,IF(Input!N99&lt;300,X98*0.673*54+C98/5+G98*6000,X98*0.673*54+C98/5+G98*10000)),IF(B98="C",IF(Input!O99&lt;200,X98*0.673*54+C98/5+G98*3000,IF(Input!O99&lt;400,X98*0.673*54+C98/5+G98*6000,X98*0.673*54+C98/5+G98*10000)))))</f>
        <v>214298.28160268156</v>
      </c>
      <c r="AA98" s="21">
        <f t="shared" si="120"/>
        <v>357</v>
      </c>
      <c r="AB98" s="10">
        <f t="shared" si="129"/>
        <v>357</v>
      </c>
      <c r="AE98" s="7">
        <f t="shared" si="130"/>
        <v>3191.4543016759776</v>
      </c>
      <c r="AG98" s="21">
        <f>IF(OR(C98=0,D98=0,E98=0,G98=0),0,IF(B98="P",IF(Input!N99&lt;100,AE98*0.673*54+C98/5+G98*3000,IF(Input!N99&lt;300,AE98*0.673*54+C98/5+G98*6000,AE98*0.673*54+C98/5+G98*10000)),IF(B98="C",IF(Input!O99&lt;200,AE98*0.673*54+C98/5+G98*3000,IF(Input!O99&lt;400,AE98*0.673*54+C98/5+G98*6000,AE98*0.673*54+C98/5+G98*10000)))))</f>
        <v>224383.83223150839</v>
      </c>
      <c r="AH98" s="21">
        <f t="shared" si="121"/>
        <v>374</v>
      </c>
      <c r="AI98" s="16">
        <f t="shared" si="122"/>
        <v>374</v>
      </c>
      <c r="AL98" s="22">
        <f t="shared" si="123"/>
        <v>693.79441340782125</v>
      </c>
      <c r="AN98" s="21">
        <f>IF(OR(C98=0,D98=0,E98=0,G98=0),0,IF(B98="P",IF(Input!N99&lt;100,AL98*0.673*54+C98/6+G98*3000,IF(Input!N99&lt;300,AL98*0.673*54+C98/6+G98*6000,AL98*0.673*54+C98/6+G98*10000)),IF(B98="C",IF(Input!O99&lt;200,AL98*0.673*54+C98/6+G98*3000,IF(Input!O99&lt;400,AL98*0.673*54+C98/6+G98*6000,AL98*0.673*54+C98/6+G98*10000)))))</f>
        <v>118880.54323873372</v>
      </c>
      <c r="AO98" s="21">
        <f t="shared" si="124"/>
        <v>198</v>
      </c>
      <c r="AP98" s="16">
        <f t="shared" si="125"/>
        <v>198</v>
      </c>
      <c r="AS98" s="21">
        <f>IF(OR(C98=0,G98=0),0,IF(B98="P",IF(Input!N99&lt;100,C98/8+4*200+G98*3000,IF(Input!N99&lt;300,C98/8+10*200+G98*6000,C98/8+20*200+G98*10000)),IF(B98="C",IF(Input!O99&lt;200,C98/8+2*250+G98*3000,IF(Input!O99&lt;400,C98/8+4*250+G98*6000,C98/8+10*250+G98*10000)))))</f>
        <v>77750</v>
      </c>
      <c r="AT98" s="21">
        <f t="shared" si="126"/>
        <v>130</v>
      </c>
      <c r="AU98" s="110">
        <f t="shared" si="127"/>
        <v>130</v>
      </c>
    </row>
    <row r="99" spans="1:47" x14ac:dyDescent="0.25">
      <c r="A99" s="50" t="s">
        <v>129</v>
      </c>
      <c r="B99" s="102" t="str">
        <f>Input!C100</f>
        <v>P</v>
      </c>
      <c r="C99" s="2">
        <f>Input!R100</f>
        <v>115680</v>
      </c>
      <c r="D99" s="2">
        <f>Input!S100</f>
        <v>43490</v>
      </c>
      <c r="E99" s="2">
        <f>Input!T100</f>
        <v>4100</v>
      </c>
      <c r="F99" s="7">
        <f t="shared" si="131"/>
        <v>572.79512195121947</v>
      </c>
      <c r="G99" s="9">
        <f>Input!U100</f>
        <v>2</v>
      </c>
      <c r="H99" s="3">
        <f>IF(OR(C99=0,D99=0,E99=0,G99=0),0,IF(B99="P",IF(Input!N100&lt;100,F99*0.673*54+C99/5+G99*3000,IF(Input!N100&lt;300,F99*0.673*54+C99/5+G99*6000,F99*0.673*54+C99/5+G99*10000)),IF(B99="C",IF(Input!O100&lt;200,F99*0.673*54+C99/5+G99*3000,IF(Input!O100&lt;400,F99*0.673*54+C99/5+G99*6000,F99*0.673*54+C99/5+G99*10000)))))</f>
        <v>55952.520321951219</v>
      </c>
      <c r="I99" s="21">
        <f t="shared" si="114"/>
        <v>93</v>
      </c>
      <c r="J99" s="6">
        <f t="shared" si="113"/>
        <v>93</v>
      </c>
      <c r="K99" s="16">
        <f t="shared" si="115"/>
        <v>93</v>
      </c>
      <c r="M99" s="22">
        <f t="shared" si="116"/>
        <v>55800</v>
      </c>
      <c r="N99" s="22">
        <f t="shared" si="117"/>
        <v>13950</v>
      </c>
      <c r="Q99" s="7">
        <f t="shared" ref="Q99:Q151" si="172">F99*1.25</f>
        <v>715.9939024390244</v>
      </c>
      <c r="S99" s="21">
        <f>IF(OR(C99=0,D99=0,E99=0,G99=0),0,IF(B99="P",IF(Input!N100&lt;100,Q99*0.673*54+C99/5+G99*3000,IF(Input!N100&lt;300,Q99*0.673*54+C99/5+G99*6000,Q99*0.673*54+C99/5+G99*10000)),IF(B99="C",IF(Input!O100&lt;200,Q99*0.673*54+C99/5+G99*3000,IF(Input!O100&lt;400,Q99*0.673*54+C99/5+G99*6000,Q99*0.673*54+C99/4+G99*10000)))))</f>
        <v>61156.650402439031</v>
      </c>
      <c r="T99" s="21">
        <f t="shared" si="118"/>
        <v>102</v>
      </c>
      <c r="U99" s="16">
        <f t="shared" si="119"/>
        <v>102</v>
      </c>
      <c r="X99" s="7">
        <f t="shared" si="128"/>
        <v>601.43487804878043</v>
      </c>
      <c r="Z99" s="21">
        <f>IF(OR(C99=0,D99=0,E99=0,G99=0),0,IF(B99="P",IF(Input!N100&lt;100,X99*0.673*54+C99/5+G99*3000,IF(Input!N100&lt;300,X99*0.673*54+C99/5+G99*6000,X99*0.673*54+C99/5+G99*10000)),IF(B99="C",IF(Input!O100&lt;200,X99*0.673*54+C99/5+G99*3000,IF(Input!O100&lt;400,X99*0.673*54+C99/5+G99*6000,X99*0.673*54+C99/5+G99*10000)))))</f>
        <v>56993.346338048781</v>
      </c>
      <c r="AA99" s="21">
        <f t="shared" si="120"/>
        <v>95</v>
      </c>
      <c r="AB99" s="10">
        <f t="shared" si="129"/>
        <v>95</v>
      </c>
      <c r="AE99" s="7">
        <f t="shared" si="130"/>
        <v>658.71439024390236</v>
      </c>
      <c r="AG99" s="21">
        <f>IF(OR(C99=0,D99=0,E99=0,G99=0),0,IF(B99="P",IF(Input!N100&lt;100,AE99*0.673*54+C99/5+G99*3000,IF(Input!N100&lt;300,AE99*0.673*54+C99/5+G99*6000,AE99*0.673*54+C99/5+G99*10000)),IF(B99="C",IF(Input!O100&lt;200,AE99*0.673*54+C99/5+G99*3000,IF(Input!O100&lt;400,AE99*0.673*54+C99/5+G99*6000,AE99*0.673*54+C99/5+G99*10000)))))</f>
        <v>59074.998370243899</v>
      </c>
      <c r="AH99" s="21">
        <f t="shared" si="121"/>
        <v>98</v>
      </c>
      <c r="AI99" s="16">
        <f t="shared" si="122"/>
        <v>98</v>
      </c>
      <c r="AL99" s="22">
        <f t="shared" si="123"/>
        <v>143.19878048780487</v>
      </c>
      <c r="AN99" s="21">
        <f>IF(OR(C99=0,D99=0,E99=0,G99=0),0,IF(B99="P",IF(Input!N100&lt;100,AL99*0.673*54+C99/6+G99*3000,IF(Input!N100&lt;300,AL99*0.673*54+C99/6+G99*6000,AL99*0.673*54+C99/6+G99*10000)),IF(B99="C",IF(Input!O100&lt;200,AL99*0.673*54+C99/6+G99*3000,IF(Input!O100&lt;400,AL99*0.673*54+C99/6+G99*6000,AL99*0.673*54+C99/6+G99*10000)))))</f>
        <v>36484.130080487805</v>
      </c>
      <c r="AO99" s="21">
        <f t="shared" si="124"/>
        <v>61</v>
      </c>
      <c r="AP99" s="16">
        <f t="shared" si="125"/>
        <v>61</v>
      </c>
      <c r="AS99" s="21">
        <f>IF(OR(C99=0,G99=0),0,IF(B99="P",IF(Input!N100&lt;100,C99/8+4*200+G99*3000,IF(Input!N100&lt;300,C99/8+10*200+G99*6000,C99/8+20*200+G99*10000)),IF(B99="C",IF(Input!O100&lt;200,C99/8+2*250+G99*3000,IF(Input!O100&lt;400,C99/8+4*250+G99*6000,C99/8+10*250+G99*10000)))))</f>
        <v>28460</v>
      </c>
      <c r="AT99" s="21">
        <f t="shared" si="126"/>
        <v>47</v>
      </c>
      <c r="AU99" s="110">
        <f t="shared" si="127"/>
        <v>47</v>
      </c>
    </row>
    <row r="100" spans="1:47" x14ac:dyDescent="0.25">
      <c r="A100" s="50" t="s">
        <v>130</v>
      </c>
      <c r="B100" s="102" t="str">
        <f>Input!C101</f>
        <v>C</v>
      </c>
      <c r="C100" s="2">
        <f>Input!R101</f>
        <v>115680</v>
      </c>
      <c r="D100" s="2">
        <f>Input!S101</f>
        <v>42680</v>
      </c>
      <c r="E100" s="2">
        <f>Input!T101</f>
        <v>3150</v>
      </c>
      <c r="F100" s="7">
        <f t="shared" si="131"/>
        <v>731.65714285714284</v>
      </c>
      <c r="G100" s="9">
        <f>Input!U101</f>
        <v>2</v>
      </c>
      <c r="H100" s="3">
        <f>IF(OR(C100=0,D100=0,E100=0,G100=0),0,IF(B100="P",IF(Input!N101&lt;100,F100*0.673*54+C100/5+G100*3000,IF(Input!N101&lt;300,F100*0.673*54+C100/5+G100*6000,F100*0.673*54+C100/5+G100*10000)),IF(B100="C",IF(Input!O101&lt;200,F100*0.673*54+C100/5+G100*3000,IF(Input!O101&lt;400,F100*0.673*54+C100/5+G100*6000,F100*0.673*54+C100/5+G100*10000)))))</f>
        <v>61725.883885714284</v>
      </c>
      <c r="I100" s="21">
        <f t="shared" si="114"/>
        <v>103</v>
      </c>
      <c r="J100" s="6">
        <f t="shared" si="113"/>
        <v>103</v>
      </c>
      <c r="K100" s="16">
        <f t="shared" si="115"/>
        <v>103</v>
      </c>
      <c r="M100" s="22">
        <f t="shared" si="116"/>
        <v>61800</v>
      </c>
      <c r="N100" s="22">
        <f t="shared" si="117"/>
        <v>15450</v>
      </c>
      <c r="Q100" s="7">
        <f t="shared" si="172"/>
        <v>914.57142857142856</v>
      </c>
      <c r="S100" s="21">
        <f>IF(OR(C100=0,D100=0,E100=0,G100=0),0,IF(B100="P",IF(Input!N101&lt;100,Q100*0.673*54+C100/5+G100*3000,IF(Input!N101&lt;300,Q100*0.673*54+C100/5+G100*6000,Q100*0.673*54+C100/5+G100*10000)),IF(B100="C",IF(Input!O101&lt;200,Q100*0.673*54+C100/5+G100*3000,IF(Input!O101&lt;400,Q100*0.673*54+C100/5+G100*6000,Q100*0.673*54+C100/4+G100*10000)))))</f>
        <v>68373.354857142855</v>
      </c>
      <c r="T100" s="21">
        <f t="shared" si="118"/>
        <v>114</v>
      </c>
      <c r="U100" s="16">
        <f t="shared" si="119"/>
        <v>114</v>
      </c>
      <c r="X100" s="7">
        <f t="shared" si="128"/>
        <v>768.24</v>
      </c>
      <c r="Z100" s="21">
        <f>IF(OR(C100=0,D100=0,E100=0,G100=0),0,IF(B100="P",IF(Input!N101&lt;100,X100*0.673*54+C100/5+G100*3000,IF(Input!N101&lt;300,X100*0.673*54+C100/5+G100*6000,X100*0.673*54+C100/5+G100*10000)),IF(B100="C",IF(Input!O101&lt;200,X100*0.673*54+C100/5+G100*3000,IF(Input!O101&lt;400,X100*0.673*54+C100/5+G100*6000,X100*0.673*54+C100/5+G100*10000)))))</f>
        <v>63055.378080000002</v>
      </c>
      <c r="AA100" s="21">
        <f t="shared" si="120"/>
        <v>105</v>
      </c>
      <c r="AB100" s="10">
        <f t="shared" si="129"/>
        <v>105</v>
      </c>
      <c r="AE100" s="7">
        <f t="shared" si="130"/>
        <v>841.40571428571423</v>
      </c>
      <c r="AG100" s="21">
        <f>IF(OR(C100=0,D100=0,E100=0,G100=0),0,IF(B100="P",IF(Input!N101&lt;100,AE100*0.673*54+C100/5+G100*3000,IF(Input!N101&lt;300,AE100*0.673*54+C100/5+G100*6000,AE100*0.673*54+C100/5+G100*10000)),IF(B100="C",IF(Input!O101&lt;200,AE100*0.673*54+C100/5+G100*3000,IF(Input!O101&lt;400,AE100*0.673*54+C100/5+G100*6000,AE100*0.673*54+C100/5+G100*10000)))))</f>
        <v>65714.366468571432</v>
      </c>
      <c r="AH100" s="21">
        <f t="shared" si="121"/>
        <v>110</v>
      </c>
      <c r="AI100" s="16">
        <f t="shared" si="122"/>
        <v>110</v>
      </c>
      <c r="AL100" s="22">
        <f t="shared" si="123"/>
        <v>182.91428571428571</v>
      </c>
      <c r="AN100" s="21">
        <f>IF(OR(C100=0,D100=0,E100=0,G100=0),0,IF(B100="P",IF(Input!N101&lt;100,AL100*0.673*54+C100/6+G100*3000,IF(Input!N101&lt;300,AL100*0.673*54+C100/6+G100*6000,AL100*0.673*54+C100/6+G100*10000)),IF(B100="C",IF(Input!O101&lt;200,AL100*0.673*54+C100/6+G100*3000,IF(Input!O101&lt;400,AL100*0.673*54+C100/6+G100*6000,AL100*0.673*54+C100/6+G100*10000)))))</f>
        <v>37927.470971428571</v>
      </c>
      <c r="AO100" s="21">
        <f t="shared" si="124"/>
        <v>63</v>
      </c>
      <c r="AP100" s="16">
        <f t="shared" si="125"/>
        <v>63</v>
      </c>
      <c r="AS100" s="21">
        <f>IF(OR(C100=0,G100=0),0,IF(B100="P",IF(Input!N101&lt;100,C100/8+4*200+G100*3000,IF(Input!N101&lt;300,C100/8+10*200+G100*6000,C100/8+20*200+G100*10000)),IF(B100="C",IF(Input!O101&lt;200,C100/8+2*250+G100*3000,IF(Input!O101&lt;400,C100/8+4*250+G100*6000,C100/8+10*250+G100*10000)))))</f>
        <v>27460</v>
      </c>
      <c r="AT100" s="21">
        <f t="shared" si="126"/>
        <v>46</v>
      </c>
      <c r="AU100" s="110">
        <f t="shared" si="127"/>
        <v>46</v>
      </c>
    </row>
    <row r="101" spans="1:47" x14ac:dyDescent="0.25">
      <c r="A101" s="50" t="s">
        <v>131</v>
      </c>
      <c r="B101" s="102" t="str">
        <f>Input!C102</f>
        <v>P</v>
      </c>
      <c r="C101" s="2">
        <f>Input!R102</f>
        <v>123600</v>
      </c>
      <c r="D101" s="2">
        <f>Input!S102</f>
        <v>43400</v>
      </c>
      <c r="E101" s="2">
        <f>Input!T102</f>
        <v>3595</v>
      </c>
      <c r="F101" s="7">
        <f t="shared" si="131"/>
        <v>651.90542420027816</v>
      </c>
      <c r="G101" s="9">
        <f>Input!U102</f>
        <v>2</v>
      </c>
      <c r="H101" s="3">
        <f>IF(OR(C101=0,D101=0,E101=0,G101=0),0,IF(B101="P",IF(Input!N102&lt;100,F101*0.673*54+C101/5+G101*3000,IF(Input!N102&lt;300,F101*0.673*54+C101/5+G101*6000,F101*0.673*54+C101/5+G101*10000)),IF(B101="C",IF(Input!O102&lt;200,F101*0.673*54+C101/5+G101*3000,IF(Input!O102&lt;400,F101*0.673*54+C101/5+G101*6000,F101*0.673*54+C101/5+G101*10000)))))</f>
        <v>60411.546926286508</v>
      </c>
      <c r="I101" s="21">
        <f t="shared" si="114"/>
        <v>101</v>
      </c>
      <c r="J101" s="6">
        <f t="shared" si="113"/>
        <v>101</v>
      </c>
      <c r="K101" s="16">
        <f t="shared" si="115"/>
        <v>101</v>
      </c>
      <c r="M101" s="22">
        <f t="shared" si="116"/>
        <v>60600</v>
      </c>
      <c r="N101" s="22">
        <f t="shared" si="117"/>
        <v>15150</v>
      </c>
      <c r="Q101" s="7">
        <f t="shared" si="172"/>
        <v>814.88178025034767</v>
      </c>
      <c r="S101" s="21">
        <f>IF(OR(C101=0,D101=0,E101=0,G101=0),0,IF(B101="P",IF(Input!N102&lt;100,Q101*0.673*54+C101/5+G101*3000,IF(Input!N102&lt;300,Q101*0.673*54+C101/5+G101*6000,Q101*0.673*54+C101/5+G101*10000)),IF(B101="C",IF(Input!O102&lt;200,Q101*0.673*54+C101/5+G101*3000,IF(Input!O102&lt;400,Q101*0.673*54+C101/5+G101*6000,Q101*0.673*54+C101/4+G101*10000)))))</f>
        <v>66334.433657858142</v>
      </c>
      <c r="T101" s="21">
        <f t="shared" si="118"/>
        <v>111</v>
      </c>
      <c r="U101" s="16">
        <f t="shared" si="119"/>
        <v>111</v>
      </c>
      <c r="X101" s="7">
        <f t="shared" si="128"/>
        <v>684.50069541029211</v>
      </c>
      <c r="Z101" s="21">
        <f>IF(OR(C101=0,D101=0,E101=0,G101=0),0,IF(B101="P",IF(Input!N102&lt;100,X101*0.673*54+C101/5+G101*3000,IF(Input!N102&lt;300,X101*0.673*54+C101/5+G101*6000,X101*0.673*54+C101/5+G101*10000)),IF(B101="C",IF(Input!O102&lt;200,X101*0.673*54+C101/5+G101*3000,IF(Input!O102&lt;400,X101*0.673*54+C101/5+G101*6000,X101*0.673*54+C101/5+G101*10000)))))</f>
        <v>61596.124272600835</v>
      </c>
      <c r="AA101" s="21">
        <f t="shared" si="120"/>
        <v>103</v>
      </c>
      <c r="AB101" s="10">
        <f t="shared" si="129"/>
        <v>103</v>
      </c>
      <c r="AE101" s="7">
        <f t="shared" si="130"/>
        <v>749.69123783031978</v>
      </c>
      <c r="AG101" s="21">
        <f>IF(OR(C101=0,D101=0,E101=0,G101=0),0,IF(B101="P",IF(Input!N102&lt;100,AE101*0.673*54+C101/5+G101*3000,IF(Input!N102&lt;300,AE101*0.673*54+C101/5+G101*6000,AE101*0.673*54+C101/5+G101*10000)),IF(B101="C",IF(Input!O102&lt;200,AE101*0.673*54+C101/5+G101*3000,IF(Input!O102&lt;400,AE101*0.673*54+C101/5+G101*6000,AE101*0.673*54+C101/5+G101*10000)))))</f>
        <v>63965.278965229481</v>
      </c>
      <c r="AH101" s="21">
        <f t="shared" si="121"/>
        <v>107</v>
      </c>
      <c r="AI101" s="16">
        <f t="shared" si="122"/>
        <v>107</v>
      </c>
      <c r="AL101" s="22">
        <f t="shared" si="123"/>
        <v>162.97635605006954</v>
      </c>
      <c r="AN101" s="21">
        <f>IF(OR(C101=0,D101=0,E101=0,G101=0),0,IF(B101="P",IF(Input!N102&lt;100,AL101*0.673*54+C101/6+G101*3000,IF(Input!N102&lt;300,AL101*0.673*54+C101/6+G101*6000,AL101*0.673*54+C101/6+G101*10000)),IF(B101="C",IF(Input!O102&lt;200,AL101*0.673*54+C101/6+G101*3000,IF(Input!O102&lt;400,AL101*0.673*54+C101/6+G101*6000,AL101*0.673*54+C101/6+G101*10000)))))</f>
        <v>38522.886731571627</v>
      </c>
      <c r="AO101" s="21">
        <f t="shared" si="124"/>
        <v>64</v>
      </c>
      <c r="AP101" s="16">
        <f t="shared" si="125"/>
        <v>64</v>
      </c>
      <c r="AS101" s="21">
        <f>IF(OR(C101=0,G101=0),0,IF(B101="P",IF(Input!N102&lt;100,C101/8+4*200+G101*3000,IF(Input!N102&lt;300,C101/8+10*200+G101*6000,C101/8+20*200+G101*10000)),IF(B101="C",IF(Input!O102&lt;200,C101/8+2*250+G101*3000,IF(Input!O102&lt;400,C101/8+4*250+G101*6000,C101/8+10*250+G101*10000)))))</f>
        <v>29450</v>
      </c>
      <c r="AT101" s="21">
        <f t="shared" si="126"/>
        <v>49</v>
      </c>
      <c r="AU101" s="110">
        <f t="shared" si="127"/>
        <v>49</v>
      </c>
    </row>
    <row r="102" spans="1:47" x14ac:dyDescent="0.25">
      <c r="A102" s="50" t="s">
        <v>132</v>
      </c>
      <c r="B102" s="102" t="str">
        <f>Input!C103</f>
        <v>P</v>
      </c>
      <c r="C102" s="2">
        <f>Input!R103</f>
        <v>142880</v>
      </c>
      <c r="D102" s="2">
        <f>Input!S103</f>
        <v>63000</v>
      </c>
      <c r="E102" s="2">
        <f>Input!T103</f>
        <v>3850</v>
      </c>
      <c r="F102" s="7">
        <f t="shared" si="131"/>
        <v>883.63636363636363</v>
      </c>
      <c r="G102" s="9">
        <f>Input!U103</f>
        <v>2</v>
      </c>
      <c r="H102" s="3">
        <f>IF(OR(C102=0,D102=0,E102=0,G102=0),0,IF(B102="P",IF(Input!N103&lt;100,F102*0.673*54+C102/5+G102*3000,IF(Input!N103&lt;300,F102*0.673*54+C102/5+G102*6000,F102*0.673*54+C102/5+G102*10000)),IF(B102="C",IF(Input!O103&lt;200,F102*0.673*54+C102/5+G102*3000,IF(Input!O103&lt;400,F102*0.673*54+C102/5+G102*6000,F102*0.673*54+C102/5+G102*10000)))))</f>
        <v>72689.112727272732</v>
      </c>
      <c r="I102" s="21">
        <f t="shared" si="114"/>
        <v>121</v>
      </c>
      <c r="J102" s="6">
        <f t="shared" si="113"/>
        <v>121</v>
      </c>
      <c r="K102" s="16">
        <f t="shared" si="115"/>
        <v>121</v>
      </c>
      <c r="M102" s="22">
        <f t="shared" si="116"/>
        <v>72600</v>
      </c>
      <c r="N102" s="22">
        <f t="shared" si="117"/>
        <v>18150</v>
      </c>
      <c r="Q102" s="7">
        <f t="shared" si="172"/>
        <v>1104.5454545454545</v>
      </c>
      <c r="S102" s="21">
        <f>IF(OR(C102=0,D102=0,E102=0,G102=0),0,IF(B102="P",IF(Input!N103&lt;100,Q102*0.673*54+C102/5+G102*3000,IF(Input!N103&lt;300,Q102*0.673*54+C102/5+G102*6000,Q102*0.673*54+C102/5+G102*10000)),IF(B102="C",IF(Input!O103&lt;200,Q102*0.673*54+C102/5+G102*3000,IF(Input!O103&lt;400,Q102*0.673*54+C102/5+G102*6000,Q102*0.673*54+C102/4+G102*10000)))))</f>
        <v>80717.3909090909</v>
      </c>
      <c r="T102" s="21">
        <f t="shared" si="118"/>
        <v>135</v>
      </c>
      <c r="U102" s="16">
        <f t="shared" si="119"/>
        <v>135</v>
      </c>
      <c r="X102" s="7">
        <f t="shared" si="128"/>
        <v>927.81818181818187</v>
      </c>
      <c r="Z102" s="21">
        <f>IF(OR(C102=0,D102=0,E102=0,G102=0),0,IF(B102="P",IF(Input!N103&lt;100,X102*0.673*54+C102/5+G102*3000,IF(Input!N103&lt;300,X102*0.673*54+C102/5+G102*6000,X102*0.673*54+C102/5+G102*10000)),IF(B102="C",IF(Input!O103&lt;200,X102*0.673*54+C102/5+G102*3000,IF(Input!O103&lt;400,X102*0.673*54+C102/5+G102*6000,X102*0.673*54+C102/5+G102*10000)))))</f>
        <v>74294.768363636365</v>
      </c>
      <c r="AA102" s="21">
        <f t="shared" si="120"/>
        <v>124</v>
      </c>
      <c r="AB102" s="10">
        <f t="shared" si="129"/>
        <v>124</v>
      </c>
      <c r="AE102" s="7">
        <f t="shared" si="130"/>
        <v>1016.1818181818181</v>
      </c>
      <c r="AG102" s="21">
        <f>IF(OR(C102=0,D102=0,E102=0,G102=0),0,IF(B102="P",IF(Input!N103&lt;100,AE102*0.673*54+C102/5+G102*3000,IF(Input!N103&lt;300,AE102*0.673*54+C102/5+G102*6000,AE102*0.673*54+C102/5+G102*10000)),IF(B102="C",IF(Input!O103&lt;200,AE102*0.673*54+C102/5+G102*3000,IF(Input!O103&lt;400,AE102*0.673*54+C102/5+G102*6000,AE102*0.673*54+C102/5+G102*10000)))))</f>
        <v>77506.079636363633</v>
      </c>
      <c r="AH102" s="21">
        <f t="shared" si="121"/>
        <v>129</v>
      </c>
      <c r="AI102" s="16">
        <f t="shared" si="122"/>
        <v>129</v>
      </c>
      <c r="AL102" s="22">
        <f t="shared" si="123"/>
        <v>220.90909090909091</v>
      </c>
      <c r="AN102" s="21">
        <f>IF(OR(C102=0,D102=0,E102=0,G102=0),0,IF(B102="P",IF(Input!N103&lt;100,AL102*0.673*54+C102/6+G102*3000,IF(Input!N103&lt;300,AL102*0.673*54+C102/6+G102*6000,AL102*0.673*54+C102/6+G102*10000)),IF(B102="C",IF(Input!O103&lt;200,AL102*0.673*54+C102/6+G102*3000,IF(Input!O103&lt;400,AL102*0.673*54+C102/6+G102*6000,AL102*0.673*54+C102/6+G102*10000)))))</f>
        <v>43841.611515151511</v>
      </c>
      <c r="AO102" s="21">
        <f t="shared" si="124"/>
        <v>73</v>
      </c>
      <c r="AP102" s="16">
        <f t="shared" si="125"/>
        <v>73</v>
      </c>
      <c r="AS102" s="21">
        <f>IF(OR(C102=0,G102=0),0,IF(B102="P",IF(Input!N103&lt;100,C102/8+4*200+G102*3000,IF(Input!N103&lt;300,C102/8+10*200+G102*6000,C102/8+20*200+G102*10000)),IF(B102="C",IF(Input!O103&lt;200,C102/8+2*250+G102*3000,IF(Input!O103&lt;400,C102/8+4*250+G102*6000,C102/8+10*250+G102*10000)))))</f>
        <v>31860</v>
      </c>
      <c r="AT102" s="21">
        <f t="shared" si="126"/>
        <v>53</v>
      </c>
      <c r="AU102" s="110">
        <f t="shared" si="127"/>
        <v>53</v>
      </c>
    </row>
    <row r="103" spans="1:47" x14ac:dyDescent="0.25">
      <c r="A103" s="50" t="s">
        <v>133</v>
      </c>
      <c r="B103" s="102" t="str">
        <f>Input!C104</f>
        <v>P</v>
      </c>
      <c r="C103" s="2">
        <f>Input!R104</f>
        <v>158760</v>
      </c>
      <c r="D103" s="2">
        <f>Input!S104</f>
        <v>63000</v>
      </c>
      <c r="E103" s="2">
        <f>Input!T104</f>
        <v>4260</v>
      </c>
      <c r="F103" s="7">
        <f t="shared" si="131"/>
        <v>798.59154929577471</v>
      </c>
      <c r="G103" s="9">
        <f>Input!U104</f>
        <v>2</v>
      </c>
      <c r="H103" s="3">
        <f>IF(OR(C103=0,D103=0,E103=0,G103=0),0,IF(B103="P",IF(Input!N104&lt;100,F103*0.673*54+C103/5+G103*3000,IF(Input!N104&lt;300,F103*0.673*54+C103/5+G103*6000,F103*0.673*54+C103/5+G103*10000)),IF(B103="C",IF(Input!O104&lt;200,F103*0.673*54+C103/5+G103*3000,IF(Input!O104&lt;400,F103*0.673*54+C103/5+G103*6000,F103*0.673*54+C103/5+G103*10000)))))</f>
        <v>72774.414084507051</v>
      </c>
      <c r="I103" s="21">
        <f t="shared" si="114"/>
        <v>121</v>
      </c>
      <c r="J103" s="6">
        <f t="shared" si="113"/>
        <v>121</v>
      </c>
      <c r="K103" s="16">
        <f t="shared" si="115"/>
        <v>121</v>
      </c>
      <c r="M103" s="22">
        <f t="shared" si="116"/>
        <v>72600</v>
      </c>
      <c r="N103" s="22">
        <f t="shared" si="117"/>
        <v>18150</v>
      </c>
      <c r="Q103" s="7">
        <f t="shared" si="172"/>
        <v>998.23943661971839</v>
      </c>
      <c r="S103" s="21">
        <f>IF(OR(C103=0,D103=0,E103=0,G103=0),0,IF(B103="P",IF(Input!N104&lt;100,Q103*0.673*54+C103/5+G103*3000,IF(Input!N104&lt;300,Q103*0.673*54+C103/5+G103*6000,Q103*0.673*54+C103/5+G103*10000)),IF(B103="C",IF(Input!O104&lt;200,Q103*0.673*54+C103/5+G103*3000,IF(Input!O104&lt;400,Q103*0.673*54+C103/5+G103*6000,Q103*0.673*54+C103/4+G103*10000)))))</f>
        <v>80030.01760563381</v>
      </c>
      <c r="T103" s="21">
        <f t="shared" si="118"/>
        <v>133</v>
      </c>
      <c r="U103" s="16">
        <f t="shared" si="119"/>
        <v>133</v>
      </c>
      <c r="X103" s="7">
        <f t="shared" si="128"/>
        <v>838.52112676056345</v>
      </c>
      <c r="Z103" s="21">
        <f>IF(OR(C103=0,D103=0,E103=0,G103=0),0,IF(B103="P",IF(Input!N104&lt;100,X103*0.673*54+C103/5+G103*3000,IF(Input!N104&lt;300,X103*0.673*54+C103/5+G103*6000,X103*0.673*54+C103/5+G103*10000)),IF(B103="C",IF(Input!O104&lt;200,X103*0.673*54+C103/5+G103*3000,IF(Input!O104&lt;400,X103*0.673*54+C103/5+G103*6000,X103*0.673*54+C103/5+G103*10000)))))</f>
        <v>74225.534788732402</v>
      </c>
      <c r="AA103" s="21">
        <f t="shared" si="120"/>
        <v>124</v>
      </c>
      <c r="AB103" s="10">
        <f t="shared" si="129"/>
        <v>124</v>
      </c>
      <c r="AE103" s="7">
        <f t="shared" si="130"/>
        <v>918.38028169014081</v>
      </c>
      <c r="AG103" s="21">
        <f>IF(OR(C103=0,D103=0,E103=0,G103=0),0,IF(B103="P",IF(Input!N104&lt;100,AE103*0.673*54+C103/5+G103*3000,IF(Input!N104&lt;300,AE103*0.673*54+C103/5+G103*6000,AE103*0.673*54+C103/5+G103*10000)),IF(B103="C",IF(Input!O104&lt;200,AE103*0.673*54+C103/5+G103*3000,IF(Input!O104&lt;400,AE103*0.673*54+C103/5+G103*6000,AE103*0.673*54+C103/5+G103*10000)))))</f>
        <v>77127.776197183091</v>
      </c>
      <c r="AH103" s="21">
        <f t="shared" si="121"/>
        <v>129</v>
      </c>
      <c r="AI103" s="16">
        <f t="shared" si="122"/>
        <v>129</v>
      </c>
      <c r="AL103" s="22">
        <f t="shared" si="123"/>
        <v>199.64788732394368</v>
      </c>
      <c r="AN103" s="21">
        <f>IF(OR(C103=0,D103=0,E103=0,G103=0),0,IF(B103="P",IF(Input!N104&lt;100,AL103*0.673*54+C103/6+G103*3000,IF(Input!N104&lt;300,AL103*0.673*54+C103/6+G103*6000,AL103*0.673*54+C103/6+G103*10000)),IF(B103="C",IF(Input!O104&lt;200,AL103*0.673*54+C103/6+G103*3000,IF(Input!O104&lt;400,AL103*0.673*54+C103/6+G103*6000,AL103*0.673*54+C103/6+G103*10000)))))</f>
        <v>45715.603521126759</v>
      </c>
      <c r="AO103" s="21">
        <f t="shared" si="124"/>
        <v>76</v>
      </c>
      <c r="AP103" s="16">
        <f t="shared" si="125"/>
        <v>76</v>
      </c>
      <c r="AS103" s="21">
        <f>IF(OR(C103=0,G103=0),0,IF(B103="P",IF(Input!N104&lt;100,C103/8+4*200+G103*3000,IF(Input!N104&lt;300,C103/8+10*200+G103*6000,C103/8+20*200+G103*10000)),IF(B103="C",IF(Input!O104&lt;200,C103/8+2*250+G103*3000,IF(Input!O104&lt;400,C103/8+4*250+G103*6000,C103/8+10*250+G103*10000)))))</f>
        <v>33845</v>
      </c>
      <c r="AT103" s="21">
        <f t="shared" si="126"/>
        <v>56</v>
      </c>
      <c r="AU103" s="110">
        <f t="shared" si="127"/>
        <v>56</v>
      </c>
    </row>
    <row r="104" spans="1:47" x14ac:dyDescent="0.25">
      <c r="A104" s="66" t="s">
        <v>134</v>
      </c>
      <c r="B104" s="102" t="str">
        <f>Input!C105</f>
        <v>P</v>
      </c>
      <c r="C104" s="2">
        <f>Input!R105</f>
        <v>186880</v>
      </c>
      <c r="D104" s="2">
        <f>Input!S105</f>
        <v>91000</v>
      </c>
      <c r="E104" s="2">
        <f>Input!T105</f>
        <v>5990</v>
      </c>
      <c r="F104" s="7">
        <f t="shared" ref="F104" si="173">D104/E104*54</f>
        <v>820.36727879799662</v>
      </c>
      <c r="G104" s="9">
        <f>Input!U105</f>
        <v>2</v>
      </c>
      <c r="H104" s="3">
        <f>IF(OR(C104=0,D104=0,E104=0,G104=0),0,IF(B104="P",IF(Input!N105&lt;100,F104*0.673*54+C104/5+G104*3000,IF(Input!N105&lt;300,F104*0.673*54+C104/5+G104*6000,F104*0.673*54+C104/5+G104*10000)),IF(B104="C",IF(Input!O105&lt;200,F104*0.673*54+C104/5+G104*3000,IF(Input!O105&lt;400,F104*0.673*54+C104/5+G104*6000,F104*0.673*54+C104/5+G104*10000)))))</f>
        <v>79189.787646076787</v>
      </c>
      <c r="I104" s="21">
        <f t="shared" ref="I104" si="174">ROUND(H104/600,0)</f>
        <v>132</v>
      </c>
      <c r="J104" s="6">
        <f t="shared" ref="J104" si="175">IF(I104&gt;1023,I104-(256*4),IF(I104&gt;767,I104-(256*3),IF(I104&gt;511,I104-(256*2),IF(I104&gt;255,I104-(256),I104))))</f>
        <v>132</v>
      </c>
      <c r="K104" s="16">
        <f t="shared" ref="K104" si="176">I104</f>
        <v>132</v>
      </c>
      <c r="M104" s="22">
        <f t="shared" ref="M104" si="177">I104*600</f>
        <v>79200</v>
      </c>
      <c r="N104" s="22">
        <f t="shared" ref="N104" si="178">M104/4</f>
        <v>19800</v>
      </c>
      <c r="Q104" s="7">
        <f t="shared" ref="Q104" si="179">F104*1.25</f>
        <v>1025.4590984974957</v>
      </c>
      <c r="S104" s="21">
        <f>IF(OR(C104=0,D104=0,E104=0,G104=0),0,IF(B104="P",IF(Input!N105&lt;100,Q104*0.673*54+C104/5+G104*3000,IF(Input!N105&lt;300,Q104*0.673*54+C104/5+G104*6000,Q104*0.673*54+C104/5+G104*10000)),IF(B104="C",IF(Input!O105&lt;200,Q104*0.673*54+C104/5+G104*3000,IF(Input!O105&lt;400,Q104*0.673*54+C104/5+G104*6000,Q104*0.673*54+C104/4+G104*10000)))))</f>
        <v>86643.234557595992</v>
      </c>
      <c r="T104" s="21">
        <f t="shared" ref="T104" si="180">ROUND(S104/600,0)</f>
        <v>144</v>
      </c>
      <c r="U104" s="16">
        <f t="shared" ref="U104" si="181">T104</f>
        <v>144</v>
      </c>
      <c r="X104" s="7">
        <f t="shared" ref="X104" si="182">F104*1.05</f>
        <v>861.38564273789643</v>
      </c>
      <c r="Z104" s="21">
        <f>IF(OR(C104=0,D104=0,E104=0,G104=0),0,IF(B104="P",IF(Input!N105&lt;100,X104*0.673*54+C104/5+G104*3000,IF(Input!N105&lt;300,X104*0.673*54+C104/5+G104*6000,X104*0.673*54+C104/5+G104*10000)),IF(B104="C",IF(Input!O105&lt;200,X104*0.673*54+C104/5+G104*3000,IF(Input!O105&lt;400,X104*0.673*54+C104/5+G104*6000,X104*0.673*54+C104/5+G104*10000)))))</f>
        <v>80680.477028380628</v>
      </c>
      <c r="AA104" s="21">
        <f t="shared" ref="AA104" si="183">ROUND(Z104/600,0)</f>
        <v>134</v>
      </c>
      <c r="AB104" s="10">
        <f t="shared" ref="AB104" si="184">AA104</f>
        <v>134</v>
      </c>
      <c r="AE104" s="7">
        <f t="shared" ref="AE104" si="185">F104*1.15</f>
        <v>943.42237061769606</v>
      </c>
      <c r="AG104" s="21">
        <f>IF(OR(C104=0,D104=0,E104=0,G104=0),0,IF(B104="P",IF(Input!N105&lt;100,AE104*0.673*54+C104/5+G104*3000,IF(Input!N105&lt;300,AE104*0.673*54+C104/5+G104*6000,AE104*0.673*54+C104/5+G104*10000)),IF(B104="C",IF(Input!O105&lt;200,AE104*0.673*54+C104/5+G104*3000,IF(Input!O105&lt;400,AE104*0.673*54+C104/5+G104*6000,AE104*0.673*54+C104/5+G104*10000)))))</f>
        <v>83661.85579298831</v>
      </c>
      <c r="AH104" s="21">
        <f t="shared" ref="AH104" si="186">ROUND(AG104/600,0)</f>
        <v>139</v>
      </c>
      <c r="AI104" s="16">
        <f t="shared" ref="AI104" si="187">AH104</f>
        <v>139</v>
      </c>
      <c r="AL104" s="22">
        <f t="shared" ref="AL104" si="188">F104*0.25</f>
        <v>205.09181969949915</v>
      </c>
      <c r="AN104" s="21">
        <f>IF(OR(C104=0,D104=0,E104=0,G104=0),0,IF(B104="P",IF(Input!N105&lt;100,AL104*0.673*54+C104/6+G104*3000,IF(Input!N105&lt;300,AL104*0.673*54+C104/6+G104*6000,AL104*0.673*54+C104/6+G104*10000)),IF(B104="C",IF(Input!O105&lt;200,AL104*0.673*54+C104/6+G104*3000,IF(Input!O105&lt;400,AL104*0.673*54+C104/6+G104*6000,AL104*0.673*54+C104/6+G104*10000)))))</f>
        <v>50600.113578185868</v>
      </c>
      <c r="AO104" s="21">
        <f t="shared" ref="AO104" si="189">ROUND(AN104/600,0)</f>
        <v>84</v>
      </c>
      <c r="AP104" s="16">
        <f t="shared" ref="AP104" si="190">AO104</f>
        <v>84</v>
      </c>
      <c r="AS104" s="21">
        <f>IF(OR(C104=0,G104=0),0,IF(B104="P",IF(Input!N105&lt;100,C104/8+4*200+G104*3000,IF(Input!N105&lt;300,C104/8+10*200+G104*6000,C104/8+20*200+G104*10000)),IF(B104="C",IF(Input!O105&lt;200,C104/8+2*250+G104*3000,IF(Input!O105&lt;400,C104/8+4*250+G104*6000,C104/8+10*250+G104*10000)))))</f>
        <v>37360</v>
      </c>
      <c r="AT104" s="21">
        <f t="shared" ref="AT104" si="191">ROUND(AS104/600,0)</f>
        <v>62</v>
      </c>
      <c r="AU104" s="110">
        <f t="shared" ref="AU104" si="192">AT104</f>
        <v>62</v>
      </c>
    </row>
    <row r="105" spans="1:47" x14ac:dyDescent="0.25">
      <c r="A105" s="50" t="s">
        <v>135</v>
      </c>
      <c r="B105" s="102" t="str">
        <f>Input!C106</f>
        <v>C</v>
      </c>
      <c r="C105" s="2">
        <f>Input!R106</f>
        <v>186880</v>
      </c>
      <c r="D105" s="2">
        <f>Input!S106</f>
        <v>91000</v>
      </c>
      <c r="E105" s="2">
        <f>Input!T106</f>
        <v>3255</v>
      </c>
      <c r="F105" s="7">
        <f t="shared" si="131"/>
        <v>1509.6774193548388</v>
      </c>
      <c r="G105" s="9">
        <f>Input!U106</f>
        <v>2</v>
      </c>
      <c r="H105" s="3">
        <f>IF(OR(C105=0,D105=0,E105=0,G105=0),0,IF(B105="P",IF(Input!N106&lt;100,F105*0.673*54+C105/5+G105*3000,IF(Input!N106&lt;300,F105*0.673*54+C105/5+G105*6000,F105*0.673*54+C105/5+G105*10000)),IF(B105="C",IF(Input!O106&lt;200,F105*0.673*54+C105/5+G105*3000,IF(Input!O106&lt;400,F105*0.673*54+C105/5+G105*6000,F105*0.673*54+C105/5+G105*10000)))))</f>
        <v>112240.69677419355</v>
      </c>
      <c r="I105" s="21">
        <f t="shared" si="114"/>
        <v>187</v>
      </c>
      <c r="J105" s="6">
        <f t="shared" si="113"/>
        <v>187</v>
      </c>
      <c r="K105" s="16">
        <f t="shared" si="115"/>
        <v>187</v>
      </c>
      <c r="M105" s="22">
        <f t="shared" si="116"/>
        <v>112200</v>
      </c>
      <c r="N105" s="22">
        <f t="shared" si="117"/>
        <v>28050</v>
      </c>
      <c r="Q105" s="7">
        <f t="shared" si="172"/>
        <v>1887.0967741935485</v>
      </c>
      <c r="S105" s="21">
        <f>IF(OR(C105=0,D105=0,E105=0,G105=0),0,IF(B105="P",IF(Input!N106&lt;100,Q105*0.673*54+C105/5+G105*3000,IF(Input!N106&lt;300,Q105*0.673*54+C105/5+G105*6000,Q105*0.673*54+C105/5+G105*10000)),IF(B105="C",IF(Input!O106&lt;200,Q105*0.673*54+C105/5+G105*3000,IF(Input!O106&lt;400,Q105*0.673*54+C105/5+G105*6000,Q105*0.673*54+C105/4+G105*10000)))))</f>
        <v>135300.87096774194</v>
      </c>
      <c r="T105" s="21">
        <f t="shared" si="118"/>
        <v>226</v>
      </c>
      <c r="U105" s="16">
        <f t="shared" si="119"/>
        <v>226</v>
      </c>
      <c r="X105" s="7">
        <f t="shared" si="128"/>
        <v>1585.1612903225807</v>
      </c>
      <c r="Z105" s="21">
        <f>IF(OR(C105=0,D105=0,E105=0,G105=0),0,IF(B105="P",IF(Input!N106&lt;100,X105*0.673*54+C105/5+G105*3000,IF(Input!N106&lt;300,X105*0.673*54+C105/5+G105*6000,X105*0.673*54+C105/5+G105*10000)),IF(B105="C",IF(Input!O106&lt;200,X105*0.673*54+C105/5+G105*3000,IF(Input!O106&lt;400,X105*0.673*54+C105/5+G105*6000,X105*0.673*54+C105/5+G105*10000)))))</f>
        <v>114983.93161290324</v>
      </c>
      <c r="AA105" s="21">
        <f t="shared" si="120"/>
        <v>192</v>
      </c>
      <c r="AB105" s="10">
        <f t="shared" si="129"/>
        <v>192</v>
      </c>
      <c r="AE105" s="7">
        <f t="shared" si="130"/>
        <v>1736.1290322580644</v>
      </c>
      <c r="AG105" s="21">
        <f>IF(OR(C105=0,D105=0,E105=0,G105=0),0,IF(B105="P",IF(Input!N106&lt;100,AE105*0.673*54+C105/5+G105*3000,IF(Input!N106&lt;300,AE105*0.673*54+C105/5+G105*6000,AE105*0.673*54+C105/5+G105*10000)),IF(B105="C",IF(Input!O106&lt;200,AE105*0.673*54+C105/5+G105*3000,IF(Input!O106&lt;400,AE105*0.673*54+C105/5+G105*6000,AE105*0.673*54+C105/5+G105*10000)))))</f>
        <v>120470.40129032258</v>
      </c>
      <c r="AH105" s="21">
        <f t="shared" si="121"/>
        <v>201</v>
      </c>
      <c r="AI105" s="16">
        <f t="shared" si="122"/>
        <v>201</v>
      </c>
      <c r="AL105" s="22">
        <f t="shared" si="123"/>
        <v>377.41935483870969</v>
      </c>
      <c r="AN105" s="21">
        <f>IF(OR(C105=0,D105=0,E105=0,G105=0),0,IF(B105="P",IF(Input!N106&lt;100,AL105*0.673*54+C105/6+G105*3000,IF(Input!N106&lt;300,AL105*0.673*54+C105/6+G105*6000,AL105*0.673*54+C105/6+G105*10000)),IF(B105="C",IF(Input!O106&lt;200,AL105*0.673*54+C105/6+G105*3000,IF(Input!O106&lt;400,AL105*0.673*54+C105/6+G105*6000,AL105*0.673*54+C105/6+G105*10000)))))</f>
        <v>64862.840860215059</v>
      </c>
      <c r="AO105" s="21">
        <f t="shared" si="124"/>
        <v>108</v>
      </c>
      <c r="AP105" s="16">
        <f t="shared" si="125"/>
        <v>108</v>
      </c>
      <c r="AS105" s="21">
        <f>IF(OR(C105=0,G105=0),0,IF(B105="P",IF(Input!N106&lt;100,C105/8+4*200+G105*3000,IF(Input!N106&lt;300,C105/8+10*200+G105*6000,C105/8+20*200+G105*10000)),IF(B105="C",IF(Input!O106&lt;200,C105/8+2*250+G105*3000,IF(Input!O106&lt;400,C105/8+4*250+G105*6000,C105/8+10*250+G105*10000)))))</f>
        <v>45860</v>
      </c>
      <c r="AT105" s="21">
        <f t="shared" si="126"/>
        <v>76</v>
      </c>
      <c r="AU105" s="110">
        <f t="shared" si="127"/>
        <v>76</v>
      </c>
    </row>
    <row r="106" spans="1:47" x14ac:dyDescent="0.25">
      <c r="A106" s="50" t="s">
        <v>136</v>
      </c>
      <c r="B106" s="102" t="str">
        <f>Input!C107</f>
        <v>P</v>
      </c>
      <c r="C106" s="2">
        <f>Input!R107</f>
        <v>204120</v>
      </c>
      <c r="D106" s="2">
        <f>Input!S107</f>
        <v>91000</v>
      </c>
      <c r="E106" s="2">
        <f>Input!T107</f>
        <v>5625</v>
      </c>
      <c r="F106" s="7">
        <f t="shared" si="131"/>
        <v>873.59999999999991</v>
      </c>
      <c r="G106" s="9">
        <f>Input!U107</f>
        <v>2</v>
      </c>
      <c r="H106" s="3">
        <f>IF(OR(C106=0,D106=0,E106=0,G106=0),0,IF(B106="P",IF(Input!N107&lt;100,F106*0.673*54+C106/5+G106*3000,IF(Input!N107&lt;300,F106*0.673*54+C106/5+G106*6000,F106*0.673*54+C106/5+G106*10000)),IF(B106="C",IF(Input!O107&lt;200,F106*0.673*54+C106/5+G106*3000,IF(Input!O107&lt;400,F106*0.673*54+C106/5+G106*6000,F106*0.673*54+C106/5+G106*10000)))))</f>
        <v>84572.371199999994</v>
      </c>
      <c r="I106" s="21">
        <f t="shared" si="114"/>
        <v>141</v>
      </c>
      <c r="J106" s="6">
        <f t="shared" si="113"/>
        <v>141</v>
      </c>
      <c r="K106" s="16">
        <f t="shared" si="115"/>
        <v>141</v>
      </c>
      <c r="M106" s="22">
        <f t="shared" si="116"/>
        <v>84600</v>
      </c>
      <c r="N106" s="22">
        <f t="shared" si="117"/>
        <v>21150</v>
      </c>
      <c r="Q106" s="7">
        <f t="shared" si="172"/>
        <v>1092</v>
      </c>
      <c r="S106" s="21">
        <f>IF(OR(C106=0,D106=0,E106=0,G106=0),0,IF(B106="P",IF(Input!N107&lt;100,Q106*0.673*54+C106/5+G106*3000,IF(Input!N107&lt;300,Q106*0.673*54+C106/5+G106*6000,Q106*0.673*54+C106/5+G106*10000)),IF(B106="C",IF(Input!O107&lt;200,Q106*0.673*54+C106/5+G106*3000,IF(Input!O107&lt;400,Q106*0.673*54+C106/5+G106*6000,Q106*0.673*54+C106/4+G106*10000)))))</f>
        <v>92509.464000000007</v>
      </c>
      <c r="T106" s="21">
        <f t="shared" si="118"/>
        <v>154</v>
      </c>
      <c r="U106" s="16">
        <f t="shared" si="119"/>
        <v>154</v>
      </c>
      <c r="X106" s="7">
        <f t="shared" si="128"/>
        <v>917.28</v>
      </c>
      <c r="Z106" s="21">
        <f>IF(OR(C106=0,D106=0,E106=0,G106=0),0,IF(B106="P",IF(Input!N107&lt;100,X106*0.673*54+C106/5+G106*3000,IF(Input!N107&lt;300,X106*0.673*54+C106/5+G106*6000,X106*0.673*54+C106/5+G106*10000)),IF(B106="C",IF(Input!O107&lt;200,X106*0.673*54+C106/5+G106*3000,IF(Input!O107&lt;400,X106*0.673*54+C106/5+G106*6000,X106*0.673*54+C106/5+G106*10000)))))</f>
        <v>86159.78976</v>
      </c>
      <c r="AA106" s="21">
        <f t="shared" si="120"/>
        <v>144</v>
      </c>
      <c r="AB106" s="10">
        <f t="shared" si="129"/>
        <v>144</v>
      </c>
      <c r="AE106" s="7">
        <f t="shared" si="130"/>
        <v>1004.6399999999999</v>
      </c>
      <c r="AG106" s="21">
        <f>IF(OR(C106=0,D106=0,E106=0,G106=0),0,IF(B106="P",IF(Input!N107&lt;100,AE106*0.673*54+C106/5+G106*3000,IF(Input!N107&lt;300,AE106*0.673*54+C106/5+G106*6000,AE106*0.673*54+C106/5+G106*10000)),IF(B106="C",IF(Input!O107&lt;200,AE106*0.673*54+C106/5+G106*3000,IF(Input!O107&lt;400,AE106*0.673*54+C106/5+G106*6000,AE106*0.673*54+C106/5+G106*10000)))))</f>
        <v>89334.626879999996</v>
      </c>
      <c r="AH106" s="21">
        <f t="shared" si="121"/>
        <v>149</v>
      </c>
      <c r="AI106" s="16">
        <f t="shared" si="122"/>
        <v>149</v>
      </c>
      <c r="AL106" s="22">
        <f t="shared" si="123"/>
        <v>218.39999999999998</v>
      </c>
      <c r="AN106" s="21">
        <f>IF(OR(C106=0,D106=0,E106=0,G106=0),0,IF(B106="P",IF(Input!N107&lt;100,AL106*0.673*54+C106/6+G106*3000,IF(Input!N107&lt;300,AL106*0.673*54+C106/6+G106*6000,AL106*0.673*54+C106/6+G106*10000)),IF(B106="C",IF(Input!O107&lt;200,AL106*0.673*54+C106/6+G106*3000,IF(Input!O107&lt;400,AL106*0.673*54+C106/6+G106*6000,AL106*0.673*54+C106/6+G106*10000)))))</f>
        <v>53957.092799999999</v>
      </c>
      <c r="AO106" s="21">
        <f t="shared" si="124"/>
        <v>90</v>
      </c>
      <c r="AP106" s="16">
        <f t="shared" si="125"/>
        <v>90</v>
      </c>
      <c r="AS106" s="21">
        <f>IF(OR(C106=0,G106=0),0,IF(B106="P",IF(Input!N107&lt;100,C106/8+4*200+G106*3000,IF(Input!N107&lt;300,C106/8+10*200+G106*6000,C106/8+20*200+G106*10000)),IF(B106="C",IF(Input!O107&lt;200,C106/8+2*250+G106*3000,IF(Input!O107&lt;400,C106/8+4*250+G106*6000,C106/8+10*250+G106*10000)))))</f>
        <v>39515</v>
      </c>
      <c r="AT106" s="21">
        <f t="shared" si="126"/>
        <v>66</v>
      </c>
      <c r="AU106" s="110">
        <f t="shared" si="127"/>
        <v>66</v>
      </c>
    </row>
    <row r="107" spans="1:47" x14ac:dyDescent="0.25">
      <c r="A107" s="50" t="s">
        <v>137</v>
      </c>
      <c r="B107" s="102" t="str">
        <f>Input!C108</f>
        <v>P</v>
      </c>
      <c r="C107" s="2">
        <f>Input!R108</f>
        <v>247200</v>
      </c>
      <c r="D107" s="2">
        <f>Input!S108</f>
        <v>117348</v>
      </c>
      <c r="E107" s="2">
        <f>Input!T108</f>
        <v>5240</v>
      </c>
      <c r="F107" s="7">
        <f t="shared" si="131"/>
        <v>1209.3114503816794</v>
      </c>
      <c r="G107" s="9">
        <f>Input!U108</f>
        <v>2</v>
      </c>
      <c r="H107" s="3">
        <f>IF(OR(C107=0,D107=0,E107=0,G107=0),0,IF(B107="P",IF(Input!N108&lt;100,F107*0.673*54+C107/5+G107*3000,IF(Input!N108&lt;300,F107*0.673*54+C107/5+G107*6000,F107*0.673*54+C107/5+G107*10000)),IF(B107="C",IF(Input!O108&lt;200,F107*0.673*54+C107/5+G107*3000,IF(Input!O108&lt;400,F107*0.673*54+C107/5+G107*6000,F107*0.673*54+C107/5+G107*10000)))))</f>
        <v>113388.79672977098</v>
      </c>
      <c r="I107" s="21">
        <f t="shared" si="114"/>
        <v>189</v>
      </c>
      <c r="J107" s="6">
        <f t="shared" si="113"/>
        <v>189</v>
      </c>
      <c r="K107" s="16">
        <f t="shared" si="115"/>
        <v>189</v>
      </c>
      <c r="M107" s="22">
        <f t="shared" si="116"/>
        <v>113400</v>
      </c>
      <c r="N107" s="22">
        <f t="shared" si="117"/>
        <v>28350</v>
      </c>
      <c r="Q107" s="7">
        <f t="shared" si="172"/>
        <v>1511.6393129770993</v>
      </c>
      <c r="S107" s="21">
        <f>IF(OR(C107=0,D107=0,E107=0,G107=0),0,IF(B107="P",IF(Input!N108&lt;100,Q107*0.673*54+C107/5+G107*3000,IF(Input!N108&lt;300,Q107*0.673*54+C107/5+G107*6000,Q107*0.673*54+C107/5+G107*10000)),IF(B107="C",IF(Input!O108&lt;200,Q107*0.673*54+C107/5+G107*3000,IF(Input!O108&lt;400,Q107*0.673*54+C107/5+G107*6000,Q107*0.673*54+C107/4+G107*10000)))))</f>
        <v>124375.99591221375</v>
      </c>
      <c r="T107" s="21">
        <f t="shared" si="118"/>
        <v>207</v>
      </c>
      <c r="U107" s="16">
        <f t="shared" si="119"/>
        <v>207</v>
      </c>
      <c r="X107" s="7">
        <f t="shared" si="128"/>
        <v>1269.7770229007633</v>
      </c>
      <c r="Z107" s="21">
        <f>IF(OR(C107=0,D107=0,E107=0,G107=0),0,IF(B107="P",IF(Input!N108&lt;100,X107*0.673*54+C107/5+G107*3000,IF(Input!N108&lt;300,X107*0.673*54+C107/5+G107*6000,X107*0.673*54+C107/5+G107*10000)),IF(B107="C",IF(Input!O108&lt;200,X107*0.673*54+C107/5+G107*3000,IF(Input!O108&lt;400,X107*0.673*54+C107/5+G107*6000,X107*0.673*54+C107/5+G107*10000)))))</f>
        <v>115586.23656625955</v>
      </c>
      <c r="AA107" s="21">
        <f t="shared" si="120"/>
        <v>193</v>
      </c>
      <c r="AB107" s="10">
        <f t="shared" si="129"/>
        <v>193</v>
      </c>
      <c r="AE107" s="7">
        <f t="shared" si="130"/>
        <v>1390.7081679389312</v>
      </c>
      <c r="AG107" s="21">
        <f>IF(OR(C107=0,D107=0,E107=0,G107=0),0,IF(B107="P",IF(Input!N108&lt;100,AE107*0.673*54+C107/5+G107*3000,IF(Input!N108&lt;300,AE107*0.673*54+C107/5+G107*6000,AE107*0.673*54+C107/5+G107*10000)),IF(B107="C",IF(Input!O108&lt;200,AE107*0.673*54+C107/5+G107*3000,IF(Input!O108&lt;400,AE107*0.673*54+C107/5+G107*6000,AE107*0.673*54+C107/5+G107*10000)))))</f>
        <v>119981.11623923664</v>
      </c>
      <c r="AH107" s="21">
        <f t="shared" si="121"/>
        <v>200</v>
      </c>
      <c r="AI107" s="16">
        <f t="shared" si="122"/>
        <v>200</v>
      </c>
      <c r="AL107" s="22">
        <f t="shared" si="123"/>
        <v>302.32786259541984</v>
      </c>
      <c r="AN107" s="21">
        <f>IF(OR(C107=0,D107=0,E107=0,G107=0),0,IF(B107="P",IF(Input!N108&lt;100,AL107*0.673*54+C107/6+G107*3000,IF(Input!N108&lt;300,AL107*0.673*54+C107/6+G107*6000,AL107*0.673*54+C107/6+G107*10000)),IF(B107="C",IF(Input!O108&lt;200,AL107*0.673*54+C107/6+G107*3000,IF(Input!O108&lt;400,AL107*0.673*54+C107/6+G107*6000,AL107*0.673*54+C107/6+G107*10000)))))</f>
        <v>72187.199182442739</v>
      </c>
      <c r="AO107" s="21">
        <f t="shared" si="124"/>
        <v>120</v>
      </c>
      <c r="AP107" s="16">
        <f t="shared" si="125"/>
        <v>120</v>
      </c>
      <c r="AS107" s="21">
        <f>IF(OR(C107=0,G107=0),0,IF(B107="P",IF(Input!N108&lt;100,C107/8+4*200+G107*3000,IF(Input!N108&lt;300,C107/8+10*200+G107*6000,C107/8+20*200+G107*10000)),IF(B107="C",IF(Input!O108&lt;200,C107/8+2*250+G107*3000,IF(Input!O108&lt;400,C107/8+4*250+G107*6000,C107/8+10*250+G107*10000)))))</f>
        <v>54900</v>
      </c>
      <c r="AT107" s="21">
        <f t="shared" si="126"/>
        <v>92</v>
      </c>
      <c r="AU107" s="110">
        <f t="shared" si="127"/>
        <v>92</v>
      </c>
    </row>
    <row r="108" spans="1:47" x14ac:dyDescent="0.25">
      <c r="A108" s="49" t="s">
        <v>138</v>
      </c>
      <c r="B108" s="102" t="str">
        <f>Input!C109</f>
        <v>P</v>
      </c>
      <c r="C108" s="2">
        <f>Input!R109</f>
        <v>297550</v>
      </c>
      <c r="D108" s="2">
        <f>Input!S109</f>
        <v>171176</v>
      </c>
      <c r="E108" s="2">
        <f>Input!T109</f>
        <v>7725</v>
      </c>
      <c r="F108" s="7">
        <f t="shared" ref="F108:F109" si="193">D108/E108*54</f>
        <v>1196.5700970873786</v>
      </c>
      <c r="G108" s="9">
        <f>Input!U109</f>
        <v>2</v>
      </c>
      <c r="H108" s="3">
        <f>IF(OR(C108=0,D108=0,E108=0,G108=0),0,IF(B108="P",IF(Input!N109&lt;100,F108*0.673*54+C108/5+G108*3000,IF(Input!N109&lt;300,F108*0.673*54+C108/5+G108*6000,F108*0.673*54+C108/5+G108*10000)),IF(B108="C",IF(Input!O109&lt;200,F108*0.673*54+C108/5+G108*3000,IF(Input!O109&lt;400,F108*0.673*54+C108/5+G108*6000,F108*0.673*54+C108/5+G108*10000)))))</f>
        <v>122995.75046834952</v>
      </c>
      <c r="I108" s="21">
        <f t="shared" ref="I108:I109" si="194">ROUND(H108/600,0)</f>
        <v>205</v>
      </c>
      <c r="J108" s="6">
        <f t="shared" ref="J108:J109" si="195">IF(I108&gt;1023,I108-(256*4),IF(I108&gt;767,I108-(256*3),IF(I108&gt;511,I108-(256*2),IF(I108&gt;255,I108-(256),I108))))</f>
        <v>205</v>
      </c>
      <c r="K108" s="16">
        <f t="shared" ref="K108:K109" si="196">I108</f>
        <v>205</v>
      </c>
      <c r="M108" s="22">
        <f t="shared" ref="M108:M109" si="197">I108*600</f>
        <v>123000</v>
      </c>
      <c r="N108" s="22">
        <f t="shared" ref="N108:N109" si="198">M108/4</f>
        <v>30750</v>
      </c>
      <c r="Q108" s="7">
        <f t="shared" ref="Q108:Q109" si="199">F108*1.25</f>
        <v>1495.7126213592232</v>
      </c>
      <c r="S108" s="21">
        <f>IF(OR(C108=0,D108=0,E108=0,G108=0),0,IF(B108="P",IF(Input!N109&lt;100,Q108*0.673*54+C108/5+G108*3000,IF(Input!N109&lt;300,Q108*0.673*54+C108/5+G108*6000,Q108*0.673*54+C108/5+G108*10000)),IF(B108="C",IF(Input!O109&lt;200,Q108*0.673*54+C108/5+G108*3000,IF(Input!O109&lt;400,Q108*0.673*54+C108/5+G108*6000,Q108*0.673*54+C108/4+G108*10000)))))</f>
        <v>133867.18808543688</v>
      </c>
      <c r="T108" s="21">
        <f t="shared" ref="T108:T109" si="200">ROUND(S108/600,0)</f>
        <v>223</v>
      </c>
      <c r="U108" s="16">
        <f t="shared" ref="U108:U109" si="201">T108</f>
        <v>223</v>
      </c>
      <c r="X108" s="7">
        <f t="shared" ref="X108:X109" si="202">F108*1.05</f>
        <v>1256.3986019417475</v>
      </c>
      <c r="Z108" s="21">
        <f>IF(OR(C108=0,D108=0,E108=0,G108=0),0,IF(B108="P",IF(Input!N109&lt;100,X108*0.673*54+C108/5+G108*3000,IF(Input!N109&lt;300,X108*0.673*54+C108/5+G108*6000,X108*0.673*54+C108/5+G108*10000)),IF(B108="C",IF(Input!O109&lt;200,X108*0.673*54+C108/5+G108*3000,IF(Input!O109&lt;400,X108*0.673*54+C108/5+G108*6000,X108*0.673*54+C108/5+G108*10000)))))</f>
        <v>125170.03799176699</v>
      </c>
      <c r="AA108" s="21">
        <f t="shared" ref="AA108:AA109" si="203">ROUND(Z108/600,0)</f>
        <v>209</v>
      </c>
      <c r="AB108" s="10">
        <f t="shared" ref="AB108:AB109" si="204">AA108</f>
        <v>209</v>
      </c>
      <c r="AE108" s="7">
        <f t="shared" ref="AE108:AE109" si="205">F108*1.15</f>
        <v>1376.0556116504854</v>
      </c>
      <c r="AG108" s="21">
        <f>IF(OR(C108=0,D108=0,E108=0,G108=0),0,IF(B108="P",IF(Input!N109&lt;100,AE108*0.673*54+C108/5+G108*3000,IF(Input!N109&lt;300,AE108*0.673*54+C108/5+G108*6000,AE108*0.673*54+C108/5+G108*10000)),IF(B108="C",IF(Input!O109&lt;200,AE108*0.673*54+C108/5+G108*3000,IF(Input!O109&lt;400,AE108*0.673*54+C108/5+G108*6000,AE108*0.673*54+C108/5+G108*10000)))))</f>
        <v>129518.61303860194</v>
      </c>
      <c r="AH108" s="21">
        <f t="shared" ref="AH108:AH109" si="206">ROUND(AG108/600,0)</f>
        <v>216</v>
      </c>
      <c r="AI108" s="16">
        <f t="shared" ref="AI108:AI109" si="207">AH108</f>
        <v>216</v>
      </c>
      <c r="AL108" s="22">
        <f t="shared" ref="AL108:AL109" si="208">F108*0.25</f>
        <v>299.14252427184465</v>
      </c>
      <c r="AN108" s="21">
        <f>IF(OR(C108=0,D108=0,E108=0,G108=0),0,IF(B108="P",IF(Input!N109&lt;100,AL108*0.673*54+C108/6+G108*3000,IF(Input!N109&lt;300,AL108*0.673*54+C108/6+G108*6000,AL108*0.673*54+C108/6+G108*10000)),IF(B108="C",IF(Input!O109&lt;200,AL108*0.673*54+C108/6+G108*3000,IF(Input!O109&lt;400,AL108*0.673*54+C108/6+G108*6000,AL108*0.673*54+C108/6+G108*10000)))))</f>
        <v>80463.104283754044</v>
      </c>
      <c r="AO108" s="21">
        <f t="shared" ref="AO108:AO109" si="209">ROUND(AN108/600,0)</f>
        <v>134</v>
      </c>
      <c r="AP108" s="16">
        <f t="shared" ref="AP108:AP109" si="210">AO108</f>
        <v>134</v>
      </c>
      <c r="AS108" s="21">
        <f>IF(OR(C108=0,G108=0),0,IF(B108="P",IF(Input!N109&lt;100,C108/8+4*200+G108*3000,IF(Input!N109&lt;300,C108/8+10*200+G108*6000,C108/8+20*200+G108*10000)),IF(B108="C",IF(Input!O109&lt;200,C108/8+2*250+G108*3000,IF(Input!O109&lt;400,C108/8+4*250+G108*6000,C108/8+10*250+G108*10000)))))</f>
        <v>61193.75</v>
      </c>
      <c r="AT108" s="21">
        <f t="shared" ref="AT108:AT109" si="211">ROUND(AS108/600,0)</f>
        <v>102</v>
      </c>
      <c r="AU108" s="110">
        <f t="shared" ref="AU108:AU109" si="212">AT108</f>
        <v>102</v>
      </c>
    </row>
    <row r="109" spans="1:47" x14ac:dyDescent="0.25">
      <c r="A109" s="49" t="s">
        <v>139</v>
      </c>
      <c r="B109" s="102" t="str">
        <f>Input!C110</f>
        <v>P</v>
      </c>
      <c r="C109" s="2">
        <f>Input!R110</f>
        <v>347500</v>
      </c>
      <c r="D109" s="2">
        <f>Input!S110</f>
        <v>181283</v>
      </c>
      <c r="E109" s="2">
        <f>Input!T110</f>
        <v>9380</v>
      </c>
      <c r="F109" s="7">
        <f t="shared" si="193"/>
        <v>1043.6334754797442</v>
      </c>
      <c r="G109" s="9">
        <f>Input!U110</f>
        <v>2</v>
      </c>
      <c r="H109" s="3">
        <f>IF(OR(C109=0,D109=0,E109=0,G109=0),0,IF(B109="P",IF(Input!N110&lt;100,F109*0.673*54+C109/5+G109*3000,IF(Input!N110&lt;300,F109*0.673*54+C109/5+G109*6000,F109*0.673*54+C109/5+G109*10000)),IF(B109="C",IF(Input!O110&lt;200,F109*0.673*54+C109/5+G109*3000,IF(Input!O110&lt;400,F109*0.673*54+C109/5+G109*6000,F109*0.673*54+C109/5+G109*10000)))))</f>
        <v>127427.72776588486</v>
      </c>
      <c r="I109" s="21">
        <f t="shared" si="194"/>
        <v>212</v>
      </c>
      <c r="J109" s="6">
        <f t="shared" si="195"/>
        <v>212</v>
      </c>
      <c r="K109" s="16">
        <f t="shared" si="196"/>
        <v>212</v>
      </c>
      <c r="M109" s="22">
        <f t="shared" si="197"/>
        <v>127200</v>
      </c>
      <c r="N109" s="22">
        <f t="shared" si="198"/>
        <v>31800</v>
      </c>
      <c r="Q109" s="7">
        <f t="shared" si="199"/>
        <v>1304.5418443496803</v>
      </c>
      <c r="S109" s="21">
        <f>IF(OR(C109=0,D109=0,E109=0,G109=0),0,IF(B109="P",IF(Input!N110&lt;100,Q109*0.673*54+C109/5+G109*3000,IF(Input!N110&lt;300,Q109*0.673*54+C109/5+G109*6000,Q109*0.673*54+C109/5+G109*10000)),IF(B109="C",IF(Input!O110&lt;200,Q109*0.673*54+C109/5+G109*3000,IF(Input!O110&lt;400,Q109*0.673*54+C109/5+G109*6000,Q109*0.673*54+C109/4+G109*10000)))))</f>
        <v>136909.65970735607</v>
      </c>
      <c r="T109" s="21">
        <f t="shared" si="200"/>
        <v>228</v>
      </c>
      <c r="U109" s="16">
        <f t="shared" si="201"/>
        <v>228</v>
      </c>
      <c r="X109" s="7">
        <f t="shared" si="202"/>
        <v>1095.8151492537315</v>
      </c>
      <c r="Z109" s="21">
        <f>IF(OR(C109=0,D109=0,E109=0,G109=0),0,IF(B109="P",IF(Input!N110&lt;100,X109*0.673*54+C109/5+G109*3000,IF(Input!N110&lt;300,X109*0.673*54+C109/5+G109*6000,X109*0.673*54+C109/5+G109*10000)),IF(B109="C",IF(Input!O110&lt;200,X109*0.673*54+C109/5+G109*3000,IF(Input!O110&lt;400,X109*0.673*54+C109/5+G109*6000,X109*0.673*54+C109/5+G109*10000)))))</f>
        <v>129324.11415417911</v>
      </c>
      <c r="AA109" s="21">
        <f t="shared" si="203"/>
        <v>216</v>
      </c>
      <c r="AB109" s="10">
        <f t="shared" si="204"/>
        <v>216</v>
      </c>
      <c r="AE109" s="7">
        <f t="shared" si="205"/>
        <v>1200.1784968017057</v>
      </c>
      <c r="AG109" s="21">
        <f>IF(OR(C109=0,D109=0,E109=0,G109=0),0,IF(B109="P",IF(Input!N110&lt;100,AE109*0.673*54+C109/5+G109*3000,IF(Input!N110&lt;300,AE109*0.673*54+C109/5+G109*6000,AE109*0.673*54+C109/5+G109*10000)),IF(B109="C",IF(Input!O110&lt;200,AE109*0.673*54+C109/5+G109*3000,IF(Input!O110&lt;400,AE109*0.673*54+C109/5+G109*6000,AE109*0.673*54+C109/5+G109*10000)))))</f>
        <v>133116.88693076759</v>
      </c>
      <c r="AH109" s="21">
        <f t="shared" si="206"/>
        <v>222</v>
      </c>
      <c r="AI109" s="16">
        <f t="shared" si="207"/>
        <v>222</v>
      </c>
      <c r="AL109" s="22">
        <f t="shared" si="208"/>
        <v>260.90836886993606</v>
      </c>
      <c r="AN109" s="21">
        <f>IF(OR(C109=0,D109=0,E109=0,G109=0),0,IF(B109="P",IF(Input!N110&lt;100,AL109*0.673*54+C109/6+G109*3000,IF(Input!N110&lt;300,AL109*0.673*54+C109/6+G109*6000,AL109*0.673*54+C109/6+G109*10000)),IF(B109="C",IF(Input!O110&lt;200,AL109*0.673*54+C109/6+G109*3000,IF(Input!O110&lt;400,AL109*0.673*54+C109/6+G109*6000,AL109*0.673*54+C109/6+G109*10000)))))</f>
        <v>87398.59860813788</v>
      </c>
      <c r="AO109" s="21">
        <f t="shared" si="209"/>
        <v>146</v>
      </c>
      <c r="AP109" s="16">
        <f t="shared" si="210"/>
        <v>146</v>
      </c>
      <c r="AS109" s="21">
        <f>IF(OR(C109=0,G109=0),0,IF(B109="P",IF(Input!N110&lt;100,C109/8+4*200+G109*3000,IF(Input!N110&lt;300,C109/8+10*200+G109*6000,C109/8+20*200+G109*10000)),IF(B109="C",IF(Input!O110&lt;200,C109/8+2*250+G109*3000,IF(Input!O110&lt;400,C109/8+4*250+G109*6000,C109/8+10*250+G109*10000)))))</f>
        <v>67437.5</v>
      </c>
      <c r="AT109" s="21">
        <f t="shared" si="211"/>
        <v>112</v>
      </c>
      <c r="AU109" s="110">
        <f t="shared" si="212"/>
        <v>112</v>
      </c>
    </row>
    <row r="110" spans="1:47" x14ac:dyDescent="0.25">
      <c r="A110" s="49" t="s">
        <v>140</v>
      </c>
      <c r="B110" s="102" t="str">
        <f>Input!C111</f>
        <v>P</v>
      </c>
      <c r="C110" s="2">
        <f>Input!R111</f>
        <v>299370</v>
      </c>
      <c r="D110" s="2">
        <f>Input!S111</f>
        <v>171176</v>
      </c>
      <c r="E110" s="2">
        <f>Input!T111</f>
        <v>6005</v>
      </c>
      <c r="F110" s="7">
        <f t="shared" si="131"/>
        <v>1539.3012489592008</v>
      </c>
      <c r="G110" s="9">
        <f>Input!U111</f>
        <v>2</v>
      </c>
      <c r="H110" s="3">
        <f>IF(OR(C110=0,D110=0,E110=0,G110=0),0,IF(B110="P",IF(Input!N111&lt;100,F110*0.673*54+C110/5+G110*3000,IF(Input!N111&lt;300,F110*0.673*54+C110/5+G110*6000,F110*0.673*54+C110/5+G110*10000)),IF(B110="C",IF(Input!O111&lt;200,F110*0.673*54+C110/5+G110*3000,IF(Input!O111&lt;400,F110*0.673*54+C110/5+G110*6000,F110*0.673*54+C110/5+G110*10000)))))</f>
        <v>135815.28598967526</v>
      </c>
      <c r="I110" s="21">
        <f t="shared" si="114"/>
        <v>226</v>
      </c>
      <c r="J110" s="6">
        <f t="shared" si="113"/>
        <v>226</v>
      </c>
      <c r="K110" s="16">
        <f t="shared" si="115"/>
        <v>226</v>
      </c>
      <c r="M110" s="22">
        <f t="shared" si="116"/>
        <v>135600</v>
      </c>
      <c r="N110" s="22">
        <f t="shared" si="117"/>
        <v>33900</v>
      </c>
      <c r="Q110" s="7">
        <f t="shared" si="172"/>
        <v>1924.1265611990011</v>
      </c>
      <c r="S110" s="21">
        <f>IF(OR(C110=0,D110=0,E110=0,G110=0),0,IF(B110="P",IF(Input!N111&lt;100,Q110*0.673*54+C110/5+G110*3000,IF(Input!N111&lt;300,Q110*0.673*54+C110/5+G110*6000,Q110*0.673*54+C110/5+G110*10000)),IF(B110="C",IF(Input!O111&lt;200,Q110*0.673*54+C110/5+G110*3000,IF(Input!O111&lt;400,Q110*0.673*54+C110/5+G110*6000,Q110*0.673*54+C110/4+G110*10000)))))</f>
        <v>149800.60748709409</v>
      </c>
      <c r="T110" s="21">
        <f t="shared" si="118"/>
        <v>250</v>
      </c>
      <c r="U110" s="16">
        <f t="shared" si="119"/>
        <v>250</v>
      </c>
      <c r="X110" s="7">
        <f t="shared" si="128"/>
        <v>1616.2663114071609</v>
      </c>
      <c r="Z110" s="21">
        <f>IF(OR(C110=0,D110=0,E110=0,G110=0),0,IF(B110="P",IF(Input!N111&lt;100,X110*0.673*54+C110/5+G110*3000,IF(Input!N111&lt;300,X110*0.673*54+C110/5+G110*6000,X110*0.673*54+C110/5+G110*10000)),IF(B110="C",IF(Input!O111&lt;200,X110*0.673*54+C110/5+G110*3000,IF(Input!O111&lt;400,X110*0.673*54+C110/5+G110*6000,X110*0.673*54+C110/5+G110*10000)))))</f>
        <v>138612.35028915905</v>
      </c>
      <c r="AA110" s="21">
        <f t="shared" si="120"/>
        <v>231</v>
      </c>
      <c r="AB110" s="10">
        <f t="shared" si="129"/>
        <v>231</v>
      </c>
      <c r="AE110" s="7">
        <f t="shared" si="130"/>
        <v>1770.1964363030809</v>
      </c>
      <c r="AG110" s="21">
        <f>IF(OR(C110=0,D110=0,E110=0,G110=0),0,IF(B110="P",IF(Input!N111&lt;100,AE110*0.673*54+C110/5+G110*3000,IF(Input!N111&lt;300,AE110*0.673*54+C110/5+G110*6000,AE110*0.673*54+C110/5+G110*10000)),IF(B110="C",IF(Input!O111&lt;200,AE110*0.673*54+C110/5+G110*3000,IF(Input!O111&lt;400,AE110*0.673*54+C110/5+G110*6000,AE110*0.673*54+C110/5+G110*10000)))))</f>
        <v>144206.47888812656</v>
      </c>
      <c r="AH110" s="21">
        <f t="shared" si="121"/>
        <v>240</v>
      </c>
      <c r="AI110" s="16">
        <f t="shared" si="122"/>
        <v>240</v>
      </c>
      <c r="AL110" s="22">
        <f t="shared" si="123"/>
        <v>384.82531223980021</v>
      </c>
      <c r="AN110" s="21">
        <f>IF(OR(C110=0,D110=0,E110=0,G110=0),0,IF(B110="P",IF(Input!N111&lt;100,AL110*0.673*54+C110/6+G110*3000,IF(Input!N111&lt;300,AL110*0.673*54+C110/6+G110*6000,AL110*0.673*54+C110/6+G110*10000)),IF(B110="C",IF(Input!O111&lt;200,AL110*0.673*54+C110/6+G110*3000,IF(Input!O111&lt;400,AL110*0.673*54+C110/6+G110*6000,AL110*0.673*54+C110/6+G110*10000)))))</f>
        <v>83880.321497418816</v>
      </c>
      <c r="AO110" s="21">
        <f t="shared" si="124"/>
        <v>140</v>
      </c>
      <c r="AP110" s="16">
        <f t="shared" si="125"/>
        <v>140</v>
      </c>
      <c r="AS110" s="21">
        <f>IF(OR(C110=0,G110=0),0,IF(B110="P",IF(Input!N111&lt;100,C110/8+4*200+G110*3000,IF(Input!N111&lt;300,C110/8+10*200+G110*6000,C110/8+20*200+G110*10000)),IF(B110="C",IF(Input!O111&lt;200,C110/8+2*250+G110*3000,IF(Input!O111&lt;400,C110/8+4*250+G110*6000,C110/8+10*250+G110*10000)))))</f>
        <v>61421.25</v>
      </c>
      <c r="AT110" s="21">
        <f t="shared" si="126"/>
        <v>102</v>
      </c>
      <c r="AU110" s="110">
        <f t="shared" si="127"/>
        <v>102</v>
      </c>
    </row>
    <row r="111" spans="1:47" x14ac:dyDescent="0.25">
      <c r="A111" s="64" t="s">
        <v>141</v>
      </c>
      <c r="B111" s="102" t="str">
        <f>Input!C112</f>
        <v>P</v>
      </c>
      <c r="C111" s="2">
        <f>Input!R112</f>
        <v>351500</v>
      </c>
      <c r="D111" s="2">
        <f>Input!S112</f>
        <v>181283</v>
      </c>
      <c r="E111" s="2">
        <f>Input!T112</f>
        <v>7930</v>
      </c>
      <c r="F111" s="7">
        <f t="shared" si="131"/>
        <v>1234.4617906683479</v>
      </c>
      <c r="G111" s="9">
        <f>Input!U112</f>
        <v>2</v>
      </c>
      <c r="H111" s="3">
        <f>IF(OR(C111=0,D111=0,E111=0,G111=0),0,IF(B111="P",IF(Input!N112&lt;100,F111*0.673*54+C111/5+G111*3000,IF(Input!N112&lt;300,F111*0.673*54+C111/5+G111*6000,F111*0.673*54+C111/5+G111*10000)),IF(B111="C",IF(Input!O112&lt;200,F111*0.673*54+C111/5+G111*3000,IF(Input!O112&lt;400,F111*0.673*54+C111/5+G111*6000,F111*0.673*54+C111/5+G111*10000)))))</f>
        <v>135162.81039646911</v>
      </c>
      <c r="I111" s="21">
        <f t="shared" si="114"/>
        <v>225</v>
      </c>
      <c r="J111" s="6">
        <f t="shared" si="113"/>
        <v>225</v>
      </c>
      <c r="K111" s="16">
        <f t="shared" si="115"/>
        <v>225</v>
      </c>
      <c r="M111" s="22">
        <f t="shared" si="116"/>
        <v>135000</v>
      </c>
      <c r="N111" s="22">
        <f t="shared" si="117"/>
        <v>33750</v>
      </c>
      <c r="Q111" s="7">
        <f t="shared" si="172"/>
        <v>1543.0772383354349</v>
      </c>
      <c r="S111" s="21">
        <f>IF(OR(C111=0,D111=0,E111=0,G111=0),0,IF(B111="P",IF(Input!N112&lt;100,Q111*0.673*54+C111/5+G111*3000,IF(Input!N112&lt;300,Q111*0.673*54+C111/5+G111*6000,Q111*0.673*54+C111/5+G111*10000)),IF(B111="C",IF(Input!O112&lt;200,Q111*0.673*54+C111/5+G111*3000,IF(Input!O112&lt;400,Q111*0.673*54+C111/5+G111*6000,Q111*0.673*54+C111/4+G111*10000)))))</f>
        <v>146378.51299558638</v>
      </c>
      <c r="T111" s="21">
        <f t="shared" si="118"/>
        <v>244</v>
      </c>
      <c r="U111" s="16">
        <f t="shared" si="119"/>
        <v>244</v>
      </c>
      <c r="X111" s="7">
        <f t="shared" si="128"/>
        <v>1296.1848802017653</v>
      </c>
      <c r="Z111" s="21">
        <f>IF(OR(C111=0,D111=0,E111=0,G111=0),0,IF(B111="P",IF(Input!N112&lt;100,X111*0.673*54+C111/5+G111*3000,IF(Input!N112&lt;300,X111*0.673*54+C111/5+G111*6000,X111*0.673*54+C111/5+G111*10000)),IF(B111="C",IF(Input!O112&lt;200,X111*0.673*54+C111/5+G111*3000,IF(Input!O112&lt;400,X111*0.673*54+C111/5+G111*6000,X111*0.673*54+C111/5+G111*10000)))))</f>
        <v>137405.95091629255</v>
      </c>
      <c r="AA111" s="21">
        <f t="shared" si="120"/>
        <v>229</v>
      </c>
      <c r="AB111" s="10">
        <f t="shared" si="129"/>
        <v>229</v>
      </c>
      <c r="AE111" s="7">
        <f t="shared" si="130"/>
        <v>1419.6310592686</v>
      </c>
      <c r="AG111" s="21">
        <f>IF(OR(C111=0,D111=0,E111=0,G111=0),0,IF(B111="P",IF(Input!N112&lt;100,AE111*0.673*54+C111/5+G111*3000,IF(Input!N112&lt;300,AE111*0.673*54+C111/5+G111*6000,AE111*0.673*54+C111/5+G111*10000)),IF(B111="C",IF(Input!O112&lt;200,AE111*0.673*54+C111/5+G111*3000,IF(Input!O112&lt;400,AE111*0.673*54+C111/5+G111*6000,AE111*0.673*54+C111/5+G111*10000)))))</f>
        <v>141892.23195593947</v>
      </c>
      <c r="AH111" s="21">
        <f t="shared" si="121"/>
        <v>236</v>
      </c>
      <c r="AI111" s="16">
        <f t="shared" si="122"/>
        <v>236</v>
      </c>
      <c r="AL111" s="22">
        <f t="shared" si="123"/>
        <v>308.61544766708698</v>
      </c>
      <c r="AN111" s="21">
        <f>IF(OR(C111=0,D111=0,E111=0,G111=0),0,IF(B111="P",IF(Input!N112&lt;100,AL111*0.673*54+C111/6+G111*3000,IF(Input!N112&lt;300,AL111*0.673*54+C111/6+G111*6000,AL111*0.673*54+C111/6+G111*10000)),IF(B111="C",IF(Input!O112&lt;200,AL111*0.673*54+C111/6+G111*3000,IF(Input!O112&lt;400,AL111*0.673*54+C111/6+G111*6000,AL111*0.673*54+C111/6+G111*10000)))))</f>
        <v>89799.035932450613</v>
      </c>
      <c r="AO111" s="21">
        <f t="shared" si="124"/>
        <v>150</v>
      </c>
      <c r="AP111" s="16">
        <f t="shared" si="125"/>
        <v>150</v>
      </c>
      <c r="AS111" s="21">
        <f>IF(OR(C111=0,G111=0),0,IF(B111="P",IF(Input!N112&lt;100,C111/8+4*200+G111*3000,IF(Input!N112&lt;300,C111/8+10*200+G111*6000,C111/8+20*200+G111*10000)),IF(B111="C",IF(Input!O112&lt;200,C111/8+2*250+G111*3000,IF(Input!O112&lt;400,C111/8+4*250+G111*6000,C111/8+10*250+G111*10000)))))</f>
        <v>67937.5</v>
      </c>
      <c r="AT111" s="21">
        <f t="shared" si="126"/>
        <v>113</v>
      </c>
      <c r="AU111" s="110">
        <f t="shared" si="127"/>
        <v>113</v>
      </c>
    </row>
    <row r="112" spans="1:47" x14ac:dyDescent="0.25">
      <c r="A112" s="49" t="s">
        <v>142</v>
      </c>
      <c r="B112" s="102" t="str">
        <f>Input!C113</f>
        <v>C</v>
      </c>
      <c r="C112" s="2">
        <f>Input!R113</f>
        <v>347800</v>
      </c>
      <c r="D112" s="2">
        <f>Input!S113</f>
        <v>181283</v>
      </c>
      <c r="E112" s="2">
        <f>Input!T113</f>
        <v>4900</v>
      </c>
      <c r="F112" s="7">
        <f t="shared" si="131"/>
        <v>1997.8126530612244</v>
      </c>
      <c r="G112" s="9">
        <f>Input!U113</f>
        <v>2</v>
      </c>
      <c r="H112" s="3">
        <f>IF(OR(C112=0,D112=0,E112=0,G112=0),0,IF(B112="P",IF(Input!N113&lt;100,F112*0.673*54+C112/5+G112*3000,IF(Input!N113&lt;300,F112*0.673*54+C112/5+G112*6000,F112*0.673*54+C112/5+G112*10000)),IF(B112="C",IF(Input!O113&lt;200,F112*0.673*54+C112/5+G112*3000,IF(Input!O113&lt;400,F112*0.673*54+C112/5+G112*6000,F112*0.673*54+C112/5+G112*10000)))))</f>
        <v>162164.50743755104</v>
      </c>
      <c r="I112" s="21">
        <f t="shared" si="114"/>
        <v>270</v>
      </c>
      <c r="J112" s="6">
        <f t="shared" si="113"/>
        <v>14</v>
      </c>
      <c r="K112" s="16">
        <f t="shared" si="115"/>
        <v>270</v>
      </c>
      <c r="M112" s="22">
        <f t="shared" si="116"/>
        <v>162000</v>
      </c>
      <c r="N112" s="22">
        <f t="shared" si="117"/>
        <v>40500</v>
      </c>
      <c r="Q112" s="7">
        <f t="shared" si="172"/>
        <v>2497.2658163265305</v>
      </c>
      <c r="S112" s="21">
        <f>IF(OR(C112=0,D112=0,E112=0,G112=0),0,IF(B112="P",IF(Input!N113&lt;100,Q112*0.673*54+C112/5+G112*3000,IF(Input!N113&lt;300,Q112*0.673*54+C112/5+G112*6000,Q112*0.673*54+C112/5+G112*10000)),IF(B112="C",IF(Input!O113&lt;200,Q112*0.673*54+C112/5+G112*3000,IF(Input!O113&lt;400,Q112*0.673*54+C112/5+G112*6000,Q112*0.673*54+C112/4+G112*10000)))))</f>
        <v>197705.63429693878</v>
      </c>
      <c r="T112" s="21">
        <f t="shared" si="118"/>
        <v>330</v>
      </c>
      <c r="U112" s="16">
        <f t="shared" si="119"/>
        <v>330</v>
      </c>
      <c r="X112" s="7">
        <f t="shared" si="128"/>
        <v>2097.7032857142858</v>
      </c>
      <c r="Z112" s="21">
        <f>IF(OR(C112=0,D112=0,E112=0,G112=0),0,IF(B112="P",IF(Input!N113&lt;100,X112*0.673*54+C112/5+G112*3000,IF(Input!N113&lt;300,X112*0.673*54+C112/5+G112*6000,X112*0.673*54+C112/5+G112*10000)),IF(B112="C",IF(Input!O113&lt;200,X112*0.673*54+C112/5+G112*3000,IF(Input!O113&lt;400,X112*0.673*54+C112/5+G112*6000,X112*0.673*54+C112/5+G112*10000)))))</f>
        <v>165794.73280942859</v>
      </c>
      <c r="AA112" s="21">
        <f t="shared" si="120"/>
        <v>276</v>
      </c>
      <c r="AB112" s="10">
        <f t="shared" si="129"/>
        <v>276</v>
      </c>
      <c r="AE112" s="7">
        <f t="shared" si="130"/>
        <v>2297.4845510204077</v>
      </c>
      <c r="AG112" s="21">
        <f>IF(OR(C112=0,D112=0,E112=0,G112=0),0,IF(B112="P",IF(Input!N113&lt;100,AE112*0.673*54+C112/5+G112*3000,IF(Input!N113&lt;300,AE112*0.673*54+C112/5+G112*6000,AE112*0.673*54+C112/5+G112*10000)),IF(B112="C",IF(Input!O113&lt;200,AE112*0.673*54+C112/5+G112*3000,IF(Input!O113&lt;400,AE112*0.673*54+C112/5+G112*6000,AE112*0.673*54+C112/5+G112*10000)))))</f>
        <v>173055.18355318368</v>
      </c>
      <c r="AH112" s="21">
        <f t="shared" si="121"/>
        <v>288</v>
      </c>
      <c r="AI112" s="16">
        <f t="shared" si="122"/>
        <v>288</v>
      </c>
      <c r="AL112" s="22">
        <f t="shared" si="123"/>
        <v>499.4531632653061</v>
      </c>
      <c r="AN112" s="21">
        <f>IF(OR(C112=0,D112=0,E112=0,G112=0),0,IF(B112="P",IF(Input!N113&lt;100,AL112*0.673*54+C112/6+G112*3000,IF(Input!N113&lt;300,AL112*0.673*54+C112/6+G112*6000,AL112*0.673*54+C112/6+G112*10000)),IF(B112="C",IF(Input!O113&lt;200,AL112*0.673*54+C112/6+G112*3000,IF(Input!O113&lt;400,AL112*0.673*54+C112/6+G112*6000,AL112*0.673*54+C112/6+G112*10000)))))</f>
        <v>96117.793526054418</v>
      </c>
      <c r="AO112" s="21">
        <f t="shared" si="124"/>
        <v>160</v>
      </c>
      <c r="AP112" s="16">
        <f t="shared" si="125"/>
        <v>160</v>
      </c>
      <c r="AS112" s="21">
        <f>IF(OR(C112=0,G112=0),0,IF(B112="P",IF(Input!N113&lt;100,C112/8+4*200+G112*3000,IF(Input!N113&lt;300,C112/8+10*200+G112*6000,C112/8+20*200+G112*10000)),IF(B112="C",IF(Input!O113&lt;200,C112/8+2*250+G112*3000,IF(Input!O113&lt;400,C112/8+4*250+G112*6000,C112/8+10*250+G112*10000)))))</f>
        <v>65975</v>
      </c>
      <c r="AT112" s="21">
        <f t="shared" si="126"/>
        <v>110</v>
      </c>
      <c r="AU112" s="110">
        <f t="shared" si="127"/>
        <v>110</v>
      </c>
    </row>
    <row r="113" spans="1:47" x14ac:dyDescent="0.25">
      <c r="A113" s="49" t="s">
        <v>143</v>
      </c>
      <c r="B113" s="102" t="str">
        <f>Input!C114</f>
        <v>P</v>
      </c>
      <c r="C113" s="2">
        <f>Input!R114</f>
        <v>227930</v>
      </c>
      <c r="D113" s="2">
        <f>Input!S114</f>
        <v>127000</v>
      </c>
      <c r="E113" s="2">
        <f>Input!T114</f>
        <v>8200</v>
      </c>
      <c r="F113" s="7">
        <f t="shared" si="131"/>
        <v>836.34146341463418</v>
      </c>
      <c r="G113" s="9">
        <f>Input!U114</f>
        <v>2</v>
      </c>
      <c r="H113" s="3">
        <f>IF(OR(C113=0,D113=0,E113=0,G113=0),0,IF(B113="P",IF(Input!N114&lt;100,F113*0.673*54+C113/5+G113*3000,IF(Input!N114&lt;300,F113*0.673*54+C113/5+G113*6000,F113*0.673*54+C113/5+G113*10000)),IF(B113="C",IF(Input!O114&lt;200,F113*0.673*54+C113/5+G113*3000,IF(Input!O114&lt;400,F113*0.673*54+C113/5+G113*6000,F113*0.673*54+C113/5+G113*10000)))))</f>
        <v>87980.321463414642</v>
      </c>
      <c r="I113" s="21">
        <f t="shared" si="114"/>
        <v>147</v>
      </c>
      <c r="J113" s="6">
        <f t="shared" si="113"/>
        <v>147</v>
      </c>
      <c r="K113" s="16">
        <f t="shared" si="115"/>
        <v>147</v>
      </c>
      <c r="M113" s="22">
        <f t="shared" si="116"/>
        <v>88200</v>
      </c>
      <c r="N113" s="22">
        <f t="shared" si="117"/>
        <v>22050</v>
      </c>
      <c r="Q113" s="7">
        <f t="shared" si="172"/>
        <v>1045.4268292682927</v>
      </c>
      <c r="S113" s="21">
        <f>IF(OR(C113=0,D113=0,E113=0,G113=0),0,IF(B113="P",IF(Input!N114&lt;100,Q113*0.673*54+C113/5+G113*3000,IF(Input!N114&lt;300,Q113*0.673*54+C113/5+G113*6000,Q113*0.673*54+C113/5+G113*10000)),IF(B113="C",IF(Input!O114&lt;200,Q113*0.673*54+C113/5+G113*3000,IF(Input!O114&lt;400,Q113*0.673*54+C113/5+G113*6000,Q113*0.673*54+C113/4+G113*10000)))))</f>
        <v>95578.901829268289</v>
      </c>
      <c r="T113" s="21">
        <f t="shared" si="118"/>
        <v>159</v>
      </c>
      <c r="U113" s="16">
        <f t="shared" si="119"/>
        <v>159</v>
      </c>
      <c r="X113" s="7">
        <f t="shared" si="128"/>
        <v>878.15853658536594</v>
      </c>
      <c r="Z113" s="21">
        <f>IF(OR(C113=0,D113=0,E113=0,G113=0),0,IF(B113="P",IF(Input!N114&lt;100,X113*0.673*54+C113/5+G113*3000,IF(Input!N114&lt;300,X113*0.673*54+C113/5+G113*6000,X113*0.673*54+C113/5+G113*10000)),IF(B113="C",IF(Input!O114&lt;200,X113*0.673*54+C113/5+G113*3000,IF(Input!O114&lt;400,X113*0.673*54+C113/5+G113*6000,X113*0.673*54+C113/5+G113*10000)))))</f>
        <v>89500.037536585369</v>
      </c>
      <c r="AA113" s="21">
        <f t="shared" si="120"/>
        <v>149</v>
      </c>
      <c r="AB113" s="10">
        <f t="shared" si="129"/>
        <v>149</v>
      </c>
      <c r="AE113" s="7">
        <f t="shared" si="130"/>
        <v>961.79268292682923</v>
      </c>
      <c r="AG113" s="21">
        <f>IF(OR(C113=0,D113=0,E113=0,G113=0),0,IF(B113="P",IF(Input!N114&lt;100,AE113*0.673*54+C113/5+G113*3000,IF(Input!N114&lt;300,AE113*0.673*54+C113/5+G113*6000,AE113*0.673*54+C113/5+G113*10000)),IF(B113="C",IF(Input!O114&lt;200,AE113*0.673*54+C113/5+G113*3000,IF(Input!O114&lt;400,AE113*0.673*54+C113/5+G113*6000,AE113*0.673*54+C113/5+G113*10000)))))</f>
        <v>92539.469682926836</v>
      </c>
      <c r="AH113" s="21">
        <f t="shared" si="121"/>
        <v>154</v>
      </c>
      <c r="AI113" s="16">
        <f t="shared" si="122"/>
        <v>154</v>
      </c>
      <c r="AL113" s="22">
        <f t="shared" si="123"/>
        <v>209.08536585365854</v>
      </c>
      <c r="AN113" s="21">
        <f>IF(OR(C113=0,D113=0,E113=0,G113=0),0,IF(B113="P",IF(Input!N114&lt;100,AL113*0.673*54+C113/6+G113*3000,IF(Input!N114&lt;300,AL113*0.673*54+C113/6+G113*6000,AL113*0.673*54+C113/6+G113*10000)),IF(B113="C",IF(Input!O114&lt;200,AL113*0.673*54+C113/6+G113*3000,IF(Input!O114&lt;400,AL113*0.673*54+C113/6+G113*6000,AL113*0.673*54+C113/6+G113*10000)))))</f>
        <v>57586.913699186996</v>
      </c>
      <c r="AO113" s="21">
        <f t="shared" si="124"/>
        <v>96</v>
      </c>
      <c r="AP113" s="16">
        <f t="shared" si="125"/>
        <v>96</v>
      </c>
      <c r="AS113" s="21">
        <f>IF(OR(C113=0,G113=0),0,IF(B113="P",IF(Input!N114&lt;100,C113/8+4*200+G113*3000,IF(Input!N114&lt;300,C113/8+10*200+G113*6000,C113/8+20*200+G113*10000)),IF(B113="C",IF(Input!O114&lt;200,C113/8+2*250+G113*3000,IF(Input!O114&lt;400,C113/8+4*250+G113*6000,C113/8+10*250+G113*10000)))))</f>
        <v>42491.25</v>
      </c>
      <c r="AT113" s="21">
        <f t="shared" si="126"/>
        <v>71</v>
      </c>
      <c r="AU113" s="110">
        <f t="shared" si="127"/>
        <v>71</v>
      </c>
    </row>
    <row r="114" spans="1:47" x14ac:dyDescent="0.25">
      <c r="A114" s="50" t="s">
        <v>144</v>
      </c>
      <c r="B114" s="102" t="str">
        <f>Input!C115</f>
        <v>P</v>
      </c>
      <c r="C114" s="2">
        <f>Input!R115</f>
        <v>247208</v>
      </c>
      <c r="D114" s="2">
        <f>Input!S115</f>
        <v>138700</v>
      </c>
      <c r="E114" s="2">
        <f>Input!T115</f>
        <v>8500</v>
      </c>
      <c r="F114" s="7">
        <f t="shared" si="131"/>
        <v>881.15294117647056</v>
      </c>
      <c r="G114" s="9">
        <f>Input!U115</f>
        <v>2</v>
      </c>
      <c r="H114" s="3">
        <f>IF(OR(C114=0,D114=0,E114=0,G114=0),0,IF(B114="P",IF(Input!N115&lt;100,F114*0.673*54+C114/5+G114*3000,IF(Input!N115&lt;300,F114*0.673*54+C114/5+G114*6000,F114*0.673*54+C114/5+G114*10000)),IF(B114="C",IF(Input!O115&lt;200,F114*0.673*54+C114/5+G114*3000,IF(Input!O115&lt;400,F114*0.673*54+C114/5+G114*6000,F114*0.673*54+C114/5+G114*10000)))))</f>
        <v>93464.460188235302</v>
      </c>
      <c r="I114" s="21">
        <f t="shared" si="114"/>
        <v>156</v>
      </c>
      <c r="J114" s="6">
        <f t="shared" si="113"/>
        <v>156</v>
      </c>
      <c r="K114" s="16">
        <f t="shared" si="115"/>
        <v>156</v>
      </c>
      <c r="M114" s="22">
        <f t="shared" si="116"/>
        <v>93600</v>
      </c>
      <c r="N114" s="22">
        <f t="shared" si="117"/>
        <v>23400</v>
      </c>
      <c r="Q114" s="7">
        <f t="shared" si="172"/>
        <v>1101.4411764705883</v>
      </c>
      <c r="S114" s="21">
        <f>IF(OR(C114=0,D114=0,E114=0,G114=0),0,IF(B114="P",IF(Input!N115&lt;100,Q114*0.673*54+C114/5+G114*3000,IF(Input!N115&lt;300,Q114*0.673*54+C114/5+G114*6000,Q114*0.673*54+C114/5+G114*10000)),IF(B114="C",IF(Input!O115&lt;200,Q114*0.673*54+C114/5+G114*3000,IF(Input!O115&lt;400,Q114*0.673*54+C114/5+G114*6000,Q114*0.673*54+C114/4+G114*10000)))))</f>
        <v>101470.17523529413</v>
      </c>
      <c r="T114" s="21">
        <f t="shared" si="118"/>
        <v>169</v>
      </c>
      <c r="U114" s="16">
        <f t="shared" si="119"/>
        <v>169</v>
      </c>
      <c r="X114" s="7">
        <f t="shared" si="128"/>
        <v>925.21058823529415</v>
      </c>
      <c r="Z114" s="21">
        <f>IF(OR(C114=0,D114=0,E114=0,G114=0),0,IF(B114="P",IF(Input!N115&lt;100,X114*0.673*54+C114/5+G114*3000,IF(Input!N115&lt;300,X114*0.673*54+C114/5+G114*6000,X114*0.673*54+C114/5+G114*10000)),IF(B114="C",IF(Input!O115&lt;200,X114*0.673*54+C114/5+G114*3000,IF(Input!O115&lt;400,X114*0.673*54+C114/5+G114*6000,X114*0.673*54+C114/5+G114*10000)))))</f>
        <v>95065.603197647055</v>
      </c>
      <c r="AA114" s="21">
        <f t="shared" si="120"/>
        <v>158</v>
      </c>
      <c r="AB114" s="10">
        <f t="shared" si="129"/>
        <v>158</v>
      </c>
      <c r="AE114" s="7">
        <f t="shared" si="130"/>
        <v>1013.3258823529411</v>
      </c>
      <c r="AG114" s="21">
        <f>IF(OR(C114=0,D114=0,E114=0,G114=0),0,IF(B114="P",IF(Input!N115&lt;100,AE114*0.673*54+C114/5+G114*3000,IF(Input!N115&lt;300,AE114*0.673*54+C114/5+G114*6000,AE114*0.673*54+C114/5+G114*10000)),IF(B114="C",IF(Input!O115&lt;200,AE114*0.673*54+C114/5+G114*3000,IF(Input!O115&lt;400,AE114*0.673*54+C114/5+G114*6000,AE114*0.673*54+C114/5+G114*10000)))))</f>
        <v>98267.88921647059</v>
      </c>
      <c r="AH114" s="21">
        <f t="shared" si="121"/>
        <v>164</v>
      </c>
      <c r="AI114" s="16">
        <f t="shared" si="122"/>
        <v>164</v>
      </c>
      <c r="AL114" s="22">
        <f t="shared" si="123"/>
        <v>220.28823529411764</v>
      </c>
      <c r="AN114" s="21">
        <f>IF(OR(C114=0,D114=0,E114=0,G114=0),0,IF(B114="P",IF(Input!N115&lt;100,AL114*0.673*54+C114/6+G114*3000,IF(Input!N115&lt;300,AL114*0.673*54+C114/6+G114*6000,AL114*0.673*54+C114/6+G114*10000)),IF(B114="C",IF(Input!O115&lt;200,AL114*0.673*54+C114/6+G114*3000,IF(Input!O115&lt;400,AL114*0.673*54+C114/6+G114*6000,AL114*0.673*54+C114/6+G114*10000)))))</f>
        <v>61207.04838039216</v>
      </c>
      <c r="AO114" s="21">
        <f t="shared" si="124"/>
        <v>102</v>
      </c>
      <c r="AP114" s="16">
        <f t="shared" si="125"/>
        <v>102</v>
      </c>
      <c r="AS114" s="21">
        <f>IF(OR(C114=0,G114=0),0,IF(B114="P",IF(Input!N115&lt;100,C114/8+4*200+G114*3000,IF(Input!N115&lt;300,C114/8+10*200+G114*6000,C114/8+20*200+G114*10000)),IF(B114="C",IF(Input!O115&lt;200,C114/8+2*250+G114*3000,IF(Input!O115&lt;400,C114/8+4*250+G114*6000,C114/8+10*250+G114*10000)))))</f>
        <v>44901</v>
      </c>
      <c r="AT114" s="21">
        <f t="shared" si="126"/>
        <v>75</v>
      </c>
      <c r="AU114" s="110">
        <f t="shared" si="127"/>
        <v>75</v>
      </c>
    </row>
    <row r="115" spans="1:47" x14ac:dyDescent="0.25">
      <c r="A115" s="66" t="s">
        <v>146</v>
      </c>
      <c r="B115" s="102" t="str">
        <f>Input!C116</f>
        <v>P</v>
      </c>
      <c r="C115" s="2">
        <f>Input!R116</f>
        <v>24040</v>
      </c>
      <c r="D115" s="2">
        <f>Input!S116</f>
        <v>8082</v>
      </c>
      <c r="E115" s="2">
        <f>Input!T116</f>
        <v>1620</v>
      </c>
      <c r="F115" s="7">
        <f t="shared" ref="F115" si="213">D115/E115*54</f>
        <v>269.39999999999998</v>
      </c>
      <c r="G115" s="9">
        <f>Input!U116</f>
        <v>2</v>
      </c>
      <c r="H115" s="3">
        <f>IF(OR(C115=0,D115=0,E115=0,G115=0),0,IF(B115="P",IF(Input!N116&lt;100,F115*0.673*54+C115/5+G115*3000,IF(Input!N116&lt;300,F115*0.673*54+C115/5+G115*6000,F115*0.673*54+C115/5+G115*10000)),IF(B115="C",IF(Input!O116&lt;200,F115*0.673*54+C115/5+G115*3000,IF(Input!O116&lt;400,F115*0.673*54+C115/5+G115*6000,F115*0.673*54+C115/5+G115*10000)))))</f>
        <v>20598.534800000001</v>
      </c>
      <c r="I115" s="21">
        <f t="shared" si="114"/>
        <v>34</v>
      </c>
      <c r="J115" s="6">
        <f t="shared" ref="J115" si="214">IF(I115&gt;1023,I115-(256*4),IF(I115&gt;767,I115-(256*3),IF(I115&gt;511,I115-(256*2),IF(I115&gt;255,I115-(256),I115))))</f>
        <v>34</v>
      </c>
      <c r="K115" s="16">
        <f t="shared" si="115"/>
        <v>34</v>
      </c>
      <c r="M115" s="22">
        <f t="shared" si="116"/>
        <v>20400</v>
      </c>
      <c r="N115" s="22">
        <f t="shared" si="117"/>
        <v>5100</v>
      </c>
      <c r="Q115" s="7">
        <f t="shared" ref="Q115" si="215">F115*1.25</f>
        <v>336.75</v>
      </c>
      <c r="S115" s="21">
        <f>IF(OR(C115=0,D115=0,E115=0,G115=0),0,IF(B115="P",IF(Input!N116&lt;100,Q115*0.673*54+C115/5+G115*3000,IF(Input!N116&lt;300,Q115*0.673*54+C115/5+G115*6000,Q115*0.673*54+C115/5+G115*10000)),IF(B115="C",IF(Input!O116&lt;200,Q115*0.673*54+C115/5+G115*3000,IF(Input!O116&lt;400,Q115*0.673*54+C115/5+G115*6000,Q115*0.673*54+C115/4+G115*10000)))))</f>
        <v>23046.1685</v>
      </c>
      <c r="T115" s="21">
        <f t="shared" si="118"/>
        <v>38</v>
      </c>
      <c r="U115" s="16">
        <f t="shared" si="119"/>
        <v>38</v>
      </c>
      <c r="X115" s="7">
        <f t="shared" ref="X115" si="216">F115*1.05</f>
        <v>282.87</v>
      </c>
      <c r="Z115" s="21">
        <f>IF(OR(C115=0,D115=0,E115=0,G115=0),0,IF(B115="P",IF(Input!N116&lt;100,X115*0.673*54+C115/5+G115*3000,IF(Input!N116&lt;300,X115*0.673*54+C115/5+G115*6000,X115*0.673*54+C115/5+G115*10000)),IF(B115="C",IF(Input!O116&lt;200,X115*0.673*54+C115/5+G115*3000,IF(Input!O116&lt;400,X115*0.673*54+C115/5+G115*6000,X115*0.673*54+C115/5+G115*10000)))))</f>
        <v>21088.061540000002</v>
      </c>
      <c r="AA115" s="21">
        <f t="shared" si="120"/>
        <v>35</v>
      </c>
      <c r="AB115" s="10">
        <f t="shared" si="129"/>
        <v>35</v>
      </c>
      <c r="AE115" s="7">
        <f t="shared" ref="AE115" si="217">F115*1.15</f>
        <v>309.80999999999995</v>
      </c>
      <c r="AG115" s="21">
        <f>IF(OR(C115=0,D115=0,E115=0,G115=0),0,IF(B115="P",IF(Input!N116&lt;100,AE115*0.673*54+C115/5+G115*3000,IF(Input!N116&lt;300,AE115*0.673*54+C115/5+G115*6000,AE115*0.673*54+C115/5+G115*10000)),IF(B115="C",IF(Input!O116&lt;200,AE115*0.673*54+C115/5+G115*3000,IF(Input!O116&lt;400,AE115*0.673*54+C115/5+G115*6000,AE115*0.673*54+C115/5+G115*10000)))))</f>
        <v>22067.115019999997</v>
      </c>
      <c r="AH115" s="21">
        <f t="shared" si="121"/>
        <v>37</v>
      </c>
      <c r="AI115" s="16">
        <f t="shared" si="122"/>
        <v>37</v>
      </c>
      <c r="AL115" s="22">
        <f t="shared" si="123"/>
        <v>67.349999999999994</v>
      </c>
      <c r="AN115" s="21">
        <f>IF(OR(C115=0,D115=0,E115=0,G115=0),0,IF(B115="P",IF(Input!N116&lt;100,AL115*0.673*54+C115/6+G115*3000,IF(Input!N116&lt;300,AL115*0.673*54+C115/6+G115*6000,AL115*0.673*54+C115/6+G115*10000)),IF(B115="C",IF(Input!O116&lt;200,AL115*0.673*54+C115/6+G115*3000,IF(Input!O116&lt;400,AL115*0.673*54+C115/6+G115*6000,AL115*0.673*54+C115/6+G115*10000)))))</f>
        <v>12454.300366666666</v>
      </c>
      <c r="AO115" s="21">
        <f t="shared" si="124"/>
        <v>21</v>
      </c>
      <c r="AP115" s="16">
        <f t="shared" si="125"/>
        <v>21</v>
      </c>
      <c r="AS115" s="21">
        <f>IF(OR(C115=0,G115=0),0,IF(B115="P",IF(Input!N116&lt;100,C115/8+4*200+G115*3000,IF(Input!N116&lt;300,C115/8+10*200+G115*6000,C115/8+20*200+G115*10000)),IF(B115="C",IF(Input!O116&lt;200,C115/8+2*250+G115*3000,IF(Input!O116&lt;400,C115/8+4*250+G115*6000,C115/8+10*250+G115*10000)))))</f>
        <v>9805</v>
      </c>
      <c r="AT115" s="21">
        <f t="shared" si="126"/>
        <v>16</v>
      </c>
      <c r="AU115" s="110">
        <f t="shared" si="127"/>
        <v>16</v>
      </c>
    </row>
    <row r="116" spans="1:47" x14ac:dyDescent="0.25">
      <c r="A116" s="66" t="s">
        <v>147</v>
      </c>
      <c r="B116" s="102" t="str">
        <f>Input!C117</f>
        <v>P</v>
      </c>
      <c r="C116" s="2">
        <f>Input!R117</f>
        <v>24040</v>
      </c>
      <c r="D116" s="2">
        <f>Input!S117</f>
        <v>8082</v>
      </c>
      <c r="E116" s="2">
        <f>Input!T117</f>
        <v>2003</v>
      </c>
      <c r="F116" s="7">
        <f t="shared" ref="F116:F118" si="218">D116/E116*54</f>
        <v>217.88716924613084</v>
      </c>
      <c r="G116" s="9">
        <f>Input!U117</f>
        <v>2</v>
      </c>
      <c r="H116" s="3">
        <f>IF(OR(C116=0,D116=0,E116=0,G116=0),0,IF(B116="P",IF(Input!N117&lt;100,F116*0.673*54+C116/5+G116*3000,IF(Input!N117&lt;300,F116*0.673*54+C116/5+G116*6000,F116*0.673*54+C116/5+G116*10000)),IF(B116="C",IF(Input!O117&lt;200,F116*0.673*54+C116/5+G116*3000,IF(Input!O117&lt;400,F116*0.673*54+C116/5+G116*6000,F116*0.673*54+C116/5+G116*10000)))))</f>
        <v>18726.455504742888</v>
      </c>
      <c r="I116" s="21">
        <f t="shared" ref="I116:I118" si="219">ROUND(H116/600,0)</f>
        <v>31</v>
      </c>
      <c r="J116" s="6">
        <f t="shared" ref="J116:J118" si="220">IF(I116&gt;1023,I116-(256*4),IF(I116&gt;767,I116-(256*3),IF(I116&gt;511,I116-(256*2),IF(I116&gt;255,I116-(256),I116))))</f>
        <v>31</v>
      </c>
      <c r="K116" s="16">
        <f t="shared" ref="K116:K118" si="221">I116</f>
        <v>31</v>
      </c>
      <c r="M116" s="22">
        <f t="shared" ref="M116:M118" si="222">I116*600</f>
        <v>18600</v>
      </c>
      <c r="N116" s="22">
        <f t="shared" ref="N116:N118" si="223">M116/4</f>
        <v>4650</v>
      </c>
      <c r="Q116" s="7">
        <f t="shared" ref="Q116:Q118" si="224">F116*1.25</f>
        <v>272.35896155766352</v>
      </c>
      <c r="S116" s="21">
        <f>IF(OR(C116=0,D116=0,E116=0,G116=0),0,IF(B116="P",IF(Input!N117&lt;100,Q116*0.673*54+C116/5+G116*3000,IF(Input!N117&lt;300,Q116*0.673*54+C116/5+G116*6000,Q116*0.673*54+C116/5+G116*10000)),IF(B116="C",IF(Input!O117&lt;200,Q116*0.673*54+C116/5+G116*3000,IF(Input!O117&lt;400,Q116*0.673*54+C116/5+G116*6000,Q116*0.673*54+C116/4+G116*10000)))))</f>
        <v>20706.069380928609</v>
      </c>
      <c r="T116" s="21">
        <f t="shared" ref="T116:T118" si="225">ROUND(S116/600,0)</f>
        <v>35</v>
      </c>
      <c r="U116" s="16">
        <f t="shared" ref="U116:U118" si="226">T116</f>
        <v>35</v>
      </c>
      <c r="X116" s="7">
        <f t="shared" ref="X116:X118" si="227">F116*1.05</f>
        <v>228.78152770843738</v>
      </c>
      <c r="Z116" s="21">
        <f>IF(OR(C116=0,D116=0,E116=0,G116=0),0,IF(B116="P",IF(Input!N117&lt;100,X116*0.673*54+C116/5+G116*3000,IF(Input!N117&lt;300,X116*0.673*54+C116/5+G116*6000,X116*0.673*54+C116/5+G116*10000)),IF(B116="C",IF(Input!O117&lt;200,X116*0.673*54+C116/5+G116*3000,IF(Input!O117&lt;400,X116*0.673*54+C116/5+G116*6000,X116*0.673*54+C116/5+G116*10000)))))</f>
        <v>19122.378279980032</v>
      </c>
      <c r="AA116" s="21">
        <f t="shared" ref="AA116:AA118" si="228">ROUND(Z116/600,0)</f>
        <v>32</v>
      </c>
      <c r="AB116" s="10">
        <f t="shared" ref="AB116:AB118" si="229">AA116</f>
        <v>32</v>
      </c>
      <c r="AE116" s="7">
        <f t="shared" ref="AE116:AE118" si="230">F116*1.15</f>
        <v>250.57024463305044</v>
      </c>
      <c r="AG116" s="21">
        <f>IF(OR(C116=0,D116=0,E116=0,G116=0),0,IF(B116="P",IF(Input!N117&lt;100,AE116*0.673*54+C116/5+G116*3000,IF(Input!N117&lt;300,AE116*0.673*54+C116/5+G116*6000,AE116*0.673*54+C116/5+G116*10000)),IF(B116="C",IF(Input!O117&lt;200,AE116*0.673*54+C116/5+G116*3000,IF(Input!O117&lt;400,AE116*0.673*54+C116/5+G116*6000,AE116*0.673*54+C116/5+G116*10000)))))</f>
        <v>19914.223830454321</v>
      </c>
      <c r="AH116" s="21">
        <f t="shared" ref="AH116:AH118" si="231">ROUND(AG116/600,0)</f>
        <v>33</v>
      </c>
      <c r="AI116" s="16">
        <f t="shared" ref="AI116:AI118" si="232">AH116</f>
        <v>33</v>
      </c>
      <c r="AL116" s="22">
        <f t="shared" ref="AL116:AL118" si="233">F116*0.25</f>
        <v>54.47179231153271</v>
      </c>
      <c r="AN116" s="21">
        <f>IF(OR(C116=0,D116=0,E116=0,G116=0),0,IF(B116="P",IF(Input!N117&lt;100,AL116*0.673*54+C116/6+G116*3000,IF(Input!N117&lt;300,AL116*0.673*54+C116/6+G116*6000,AL116*0.673*54+C116/6+G116*10000)),IF(B116="C",IF(Input!O117&lt;200,AL116*0.673*54+C116/6+G116*3000,IF(Input!O117&lt;400,AL116*0.673*54+C116/6+G116*6000,AL116*0.673*54+C116/6+G116*10000)))))</f>
        <v>11986.280542852388</v>
      </c>
      <c r="AO116" s="21">
        <f t="shared" ref="AO116:AO118" si="234">ROUND(AN116/600,0)</f>
        <v>20</v>
      </c>
      <c r="AP116" s="16">
        <f t="shared" ref="AP116:AP118" si="235">AO116</f>
        <v>20</v>
      </c>
      <c r="AS116" s="21">
        <f>IF(OR(C116=0,G116=0),0,IF(B116="P",IF(Input!N117&lt;100,C116/8+4*200+G116*3000,IF(Input!N117&lt;300,C116/8+10*200+G116*6000,C116/8+20*200+G116*10000)),IF(B116="C",IF(Input!O117&lt;200,C116/8+2*250+G116*3000,IF(Input!O117&lt;400,C116/8+4*250+G116*6000,C116/8+10*250+G116*10000)))))</f>
        <v>9805</v>
      </c>
      <c r="AT116" s="21">
        <f t="shared" ref="AT116:AT118" si="236">ROUND(AS116/600,0)</f>
        <v>16</v>
      </c>
      <c r="AU116" s="110">
        <f t="shared" ref="AU116:AU118" si="237">AT116</f>
        <v>16</v>
      </c>
    </row>
    <row r="117" spans="1:47" x14ac:dyDescent="0.25">
      <c r="A117" s="66" t="s">
        <v>148</v>
      </c>
      <c r="B117" s="102" t="str">
        <f>Input!C118</f>
        <v>P</v>
      </c>
      <c r="C117" s="2">
        <f>Input!R118</f>
        <v>24040</v>
      </c>
      <c r="D117" s="2">
        <f>Input!S118</f>
        <v>8082</v>
      </c>
      <c r="E117" s="2">
        <f>Input!T118</f>
        <v>1644</v>
      </c>
      <c r="F117" s="7">
        <f t="shared" si="218"/>
        <v>265.4671532846715</v>
      </c>
      <c r="G117" s="9">
        <f>Input!U118</f>
        <v>2</v>
      </c>
      <c r="H117" s="3">
        <f>IF(OR(C117=0,D117=0,E117=0,G117=0),0,IF(B117="P",IF(Input!N118&lt;100,F117*0.673*54+C117/5+G117*3000,IF(Input!N118&lt;300,F117*0.673*54+C117/5+G117*6000,F117*0.673*54+C117/5+G117*10000)),IF(B117="C",IF(Input!O118&lt;200,F117*0.673*54+C117/5+G117*3000,IF(Input!O118&lt;400,F117*0.673*54+C117/5+G117*6000,F117*0.673*54+C117/5+G117*10000)))))</f>
        <v>20455.607284671532</v>
      </c>
      <c r="I117" s="21">
        <f t="shared" si="219"/>
        <v>34</v>
      </c>
      <c r="J117" s="6">
        <f t="shared" si="220"/>
        <v>34</v>
      </c>
      <c r="K117" s="16">
        <f t="shared" si="221"/>
        <v>34</v>
      </c>
      <c r="M117" s="22">
        <f t="shared" si="222"/>
        <v>20400</v>
      </c>
      <c r="N117" s="22">
        <f t="shared" si="223"/>
        <v>5100</v>
      </c>
      <c r="Q117" s="7">
        <f t="shared" si="224"/>
        <v>331.83394160583936</v>
      </c>
      <c r="S117" s="21">
        <f>IF(OR(C117=0,D117=0,E117=0,G117=0),0,IF(B117="P",IF(Input!N118&lt;100,Q117*0.673*54+C117/5+G117*3000,IF(Input!N118&lt;300,Q117*0.673*54+C117/5+G117*6000,Q117*0.673*54+C117/5+G117*10000)),IF(B117="C",IF(Input!O118&lt;200,Q117*0.673*54+C117/5+G117*3000,IF(Input!O118&lt;400,Q117*0.673*54+C117/5+G117*6000,Q117*0.673*54+C117/4+G117*10000)))))</f>
        <v>22867.509105839417</v>
      </c>
      <c r="T117" s="21">
        <f t="shared" si="225"/>
        <v>38</v>
      </c>
      <c r="U117" s="16">
        <f t="shared" si="226"/>
        <v>38</v>
      </c>
      <c r="X117" s="7">
        <f t="shared" si="227"/>
        <v>278.74051094890507</v>
      </c>
      <c r="Z117" s="21">
        <f>IF(OR(C117=0,D117=0,E117=0,G117=0),0,IF(B117="P",IF(Input!N118&lt;100,X117*0.673*54+C117/5+G117*3000,IF(Input!N118&lt;300,X117*0.673*54+C117/5+G117*6000,X117*0.673*54+C117/5+G117*10000)),IF(B117="C",IF(Input!O118&lt;200,X117*0.673*54+C117/5+G117*3000,IF(Input!O118&lt;400,X117*0.673*54+C117/5+G117*6000,X117*0.673*54+C117/5+G117*10000)))))</f>
        <v>20937.987648905109</v>
      </c>
      <c r="AA117" s="21">
        <f t="shared" si="228"/>
        <v>35</v>
      </c>
      <c r="AB117" s="10">
        <f t="shared" si="229"/>
        <v>35</v>
      </c>
      <c r="AE117" s="7">
        <f t="shared" si="230"/>
        <v>305.28722627737221</v>
      </c>
      <c r="AG117" s="21">
        <f>IF(OR(C117=0,D117=0,E117=0,G117=0),0,IF(B117="P",IF(Input!N118&lt;100,AE117*0.673*54+C117/5+G117*3000,IF(Input!N118&lt;300,AE117*0.673*54+C117/5+G117*6000,AE117*0.673*54+C117/5+G117*10000)),IF(B117="C",IF(Input!O118&lt;200,AE117*0.673*54+C117/5+G117*3000,IF(Input!O118&lt;400,AE117*0.673*54+C117/5+G117*6000,AE117*0.673*54+C117/5+G117*10000)))))</f>
        <v>21902.748377372263</v>
      </c>
      <c r="AH117" s="21">
        <f t="shared" si="231"/>
        <v>37</v>
      </c>
      <c r="AI117" s="16">
        <f t="shared" si="232"/>
        <v>37</v>
      </c>
      <c r="AL117" s="22">
        <f t="shared" si="233"/>
        <v>66.366788321167874</v>
      </c>
      <c r="AN117" s="21">
        <f>IF(OR(C117=0,D117=0,E117=0,G117=0),0,IF(B117="P",IF(Input!N118&lt;100,AL117*0.673*54+C117/6+G117*3000,IF(Input!N118&lt;300,AL117*0.673*54+C117/6+G117*6000,AL117*0.673*54+C117/6+G117*10000)),IF(B117="C",IF(Input!O118&lt;200,AL117*0.673*54+C117/6+G117*3000,IF(Input!O118&lt;400,AL117*0.673*54+C117/6+G117*6000,AL117*0.673*54+C117/6+G117*10000)))))</f>
        <v>12418.568487834549</v>
      </c>
      <c r="AO117" s="21">
        <f t="shared" si="234"/>
        <v>21</v>
      </c>
      <c r="AP117" s="16">
        <f t="shared" si="235"/>
        <v>21</v>
      </c>
      <c r="AS117" s="21">
        <f>IF(OR(C117=0,G117=0),0,IF(B117="P",IF(Input!N118&lt;100,C117/8+4*200+G117*3000,IF(Input!N118&lt;300,C117/8+10*200+G117*6000,C117/8+20*200+G117*10000)),IF(B117="C",IF(Input!O118&lt;200,C117/8+2*250+G117*3000,IF(Input!O118&lt;400,C117/8+4*250+G117*6000,C117/8+10*250+G117*10000)))))</f>
        <v>9805</v>
      </c>
      <c r="AT117" s="21">
        <f t="shared" si="236"/>
        <v>16</v>
      </c>
      <c r="AU117" s="110">
        <f t="shared" si="237"/>
        <v>16</v>
      </c>
    </row>
    <row r="118" spans="1:47" x14ac:dyDescent="0.25">
      <c r="A118" s="66" t="s">
        <v>149</v>
      </c>
      <c r="B118" s="102" t="str">
        <f>Input!C119</f>
        <v>P</v>
      </c>
      <c r="C118" s="2">
        <f>Input!R119</f>
        <v>24040</v>
      </c>
      <c r="D118" s="2">
        <f>Input!S119</f>
        <v>8082</v>
      </c>
      <c r="E118" s="2">
        <f>Input!T119</f>
        <v>2004</v>
      </c>
      <c r="F118" s="7">
        <f t="shared" si="218"/>
        <v>217.77844311377243</v>
      </c>
      <c r="G118" s="9">
        <f>Input!U119</f>
        <v>2</v>
      </c>
      <c r="H118" s="3">
        <f>IF(OR(C118=0,D118=0,E118=0,G118=0),0,IF(B118="P",IF(Input!N119&lt;100,F118*0.673*54+C118/5+G118*3000,IF(Input!N119&lt;300,F118*0.673*54+C118/5+G118*6000,F118*0.673*54+C118/5+G118*10000)),IF(B118="C",IF(Input!O119&lt;200,F118*0.673*54+C118/5+G118*3000,IF(Input!O119&lt;400,F118*0.673*54+C118/5+G118*6000,F118*0.673*54+C118/5+G118*10000)))))</f>
        <v>18722.504179640717</v>
      </c>
      <c r="I118" s="21">
        <f t="shared" si="219"/>
        <v>31</v>
      </c>
      <c r="J118" s="6">
        <f t="shared" si="220"/>
        <v>31</v>
      </c>
      <c r="K118" s="16">
        <f t="shared" si="221"/>
        <v>31</v>
      </c>
      <c r="M118" s="22">
        <f t="shared" si="222"/>
        <v>18600</v>
      </c>
      <c r="N118" s="22">
        <f t="shared" si="223"/>
        <v>4650</v>
      </c>
      <c r="Q118" s="7">
        <f t="shared" si="224"/>
        <v>272.22305389221555</v>
      </c>
      <c r="S118" s="21">
        <f>IF(OR(C118=0,D118=0,E118=0,G118=0),0,IF(B118="P",IF(Input!N119&lt;100,Q118*0.673*54+C118/5+G118*3000,IF(Input!N119&lt;300,Q118*0.673*54+C118/5+G118*6000,Q118*0.673*54+C118/5+G118*10000)),IF(B118="C",IF(Input!O119&lt;200,Q118*0.673*54+C118/5+G118*3000,IF(Input!O119&lt;400,Q118*0.673*54+C118/5+G118*6000,Q118*0.673*54+C118/4+G118*10000)))))</f>
        <v>20701.1302245509</v>
      </c>
      <c r="T118" s="21">
        <f t="shared" si="225"/>
        <v>35</v>
      </c>
      <c r="U118" s="16">
        <f t="shared" si="226"/>
        <v>35</v>
      </c>
      <c r="X118" s="7">
        <f t="shared" si="227"/>
        <v>228.66736526946104</v>
      </c>
      <c r="Z118" s="21">
        <f>IF(OR(C118=0,D118=0,E118=0,G118=0),0,IF(B118="P",IF(Input!N119&lt;100,X118*0.673*54+C118/5+G118*3000,IF(Input!N119&lt;300,X118*0.673*54+C118/5+G118*6000,X118*0.673*54+C118/5+G118*10000)),IF(B118="C",IF(Input!O119&lt;200,X118*0.673*54+C118/5+G118*3000,IF(Input!O119&lt;400,X118*0.673*54+C118/5+G118*6000,X118*0.673*54+C118/5+G118*10000)))))</f>
        <v>19118.229388622756</v>
      </c>
      <c r="AA118" s="21">
        <f t="shared" si="228"/>
        <v>32</v>
      </c>
      <c r="AB118" s="10">
        <f t="shared" si="229"/>
        <v>32</v>
      </c>
      <c r="AE118" s="7">
        <f t="shared" si="230"/>
        <v>250.44520958083828</v>
      </c>
      <c r="AG118" s="21">
        <f>IF(OR(C118=0,D118=0,E118=0,G118=0),0,IF(B118="P",IF(Input!N119&lt;100,AE118*0.673*54+C118/5+G118*3000,IF(Input!N119&lt;300,AE118*0.673*54+C118/5+G118*6000,AE118*0.673*54+C118/5+G118*10000)),IF(B118="C",IF(Input!O119&lt;200,AE118*0.673*54+C118/5+G118*3000,IF(Input!O119&lt;400,AE118*0.673*54+C118/5+G118*6000,AE118*0.673*54+C118/5+G118*10000)))))</f>
        <v>19909.679806586828</v>
      </c>
      <c r="AH118" s="21">
        <f t="shared" si="231"/>
        <v>33</v>
      </c>
      <c r="AI118" s="16">
        <f t="shared" si="232"/>
        <v>33</v>
      </c>
      <c r="AL118" s="22">
        <f t="shared" si="233"/>
        <v>54.444610778443106</v>
      </c>
      <c r="AN118" s="21">
        <f>IF(OR(C118=0,D118=0,E118=0,G118=0),0,IF(B118="P",IF(Input!N119&lt;100,AL118*0.673*54+C118/6+G118*3000,IF(Input!N119&lt;300,AL118*0.673*54+C118/6+G118*6000,AL118*0.673*54+C118/6+G118*10000)),IF(B118="C",IF(Input!O119&lt;200,AL118*0.673*54+C118/6+G118*3000,IF(Input!O119&lt;400,AL118*0.673*54+C118/6+G118*6000,AL118*0.673*54+C118/6+G118*10000)))))</f>
        <v>11985.292711576847</v>
      </c>
      <c r="AO118" s="21">
        <f t="shared" si="234"/>
        <v>20</v>
      </c>
      <c r="AP118" s="16">
        <f t="shared" si="235"/>
        <v>20</v>
      </c>
      <c r="AS118" s="21">
        <f>IF(OR(C118=0,G118=0),0,IF(B118="P",IF(Input!N119&lt;100,C118/8+4*200+G118*3000,IF(Input!N119&lt;300,C118/8+10*200+G118*6000,C118/8+20*200+G118*10000)),IF(B118="C",IF(Input!O119&lt;200,C118/8+2*250+G118*3000,IF(Input!O119&lt;400,C118/8+4*250+G118*6000,C118/8+10*250+G118*10000)))))</f>
        <v>9805</v>
      </c>
      <c r="AT118" s="21">
        <f t="shared" si="236"/>
        <v>16</v>
      </c>
      <c r="AU118" s="110">
        <f t="shared" si="237"/>
        <v>16</v>
      </c>
    </row>
    <row r="119" spans="1:47" x14ac:dyDescent="0.25">
      <c r="A119" s="66" t="s">
        <v>150</v>
      </c>
      <c r="B119" s="102" t="str">
        <f>Input!C120</f>
        <v>P</v>
      </c>
      <c r="C119" s="2">
        <f>Input!R120</f>
        <v>32999</v>
      </c>
      <c r="D119" s="2">
        <f>Input!S120</f>
        <v>8887</v>
      </c>
      <c r="E119" s="2">
        <f>Input!T120</f>
        <v>1218</v>
      </c>
      <c r="F119" s="7">
        <f t="shared" ref="F119:F126" si="238">D119/E119*54</f>
        <v>394.00492610837438</v>
      </c>
      <c r="G119" s="9">
        <f>Input!U120</f>
        <v>2</v>
      </c>
      <c r="H119" s="3">
        <f>IF(OR(C119=0,D119=0,E119=0,G119=0),0,IF(B119="P",IF(Input!N120&lt;100,F119*0.673*54+C119/5+G119*3000,IF(Input!N120&lt;300,F119*0.673*54+C119/5+G119*6000,F119*0.673*54+C119/5+G119*10000)),IF(B119="C",IF(Input!O120&lt;200,F119*0.673*54+C119/5+G119*3000,IF(Input!O120&lt;400,F119*0.673*54+C119/5+G119*6000,F119*0.673*54+C119/5+G119*10000)))))</f>
        <v>26918.727024630545</v>
      </c>
      <c r="I119" s="21">
        <f t="shared" ref="I119:I126" si="239">ROUND(H119/600,0)</f>
        <v>45</v>
      </c>
      <c r="J119" s="6">
        <f t="shared" ref="J119:J126" si="240">IF(I119&gt;1023,I119-(256*4),IF(I119&gt;767,I119-(256*3),IF(I119&gt;511,I119-(256*2),IF(I119&gt;255,I119-(256),I119))))</f>
        <v>45</v>
      </c>
      <c r="K119" s="16">
        <f t="shared" ref="K119:K126" si="241">I119</f>
        <v>45</v>
      </c>
      <c r="M119" s="22">
        <f t="shared" ref="M119:M126" si="242">I119*600</f>
        <v>27000</v>
      </c>
      <c r="N119" s="22">
        <f t="shared" ref="N119:N126" si="243">M119/4</f>
        <v>6750</v>
      </c>
      <c r="Q119" s="7">
        <f t="shared" ref="Q119:Q126" si="244">F119*1.25</f>
        <v>492.50615763546796</v>
      </c>
      <c r="S119" s="21">
        <f>IF(OR(C119=0,D119=0,E119=0,G119=0),0,IF(B119="P",IF(Input!N120&lt;100,Q119*0.673*54+C119/5+G119*3000,IF(Input!N120&lt;300,Q119*0.673*54+C119/5+G119*6000,Q119*0.673*54+C119/5+G119*10000)),IF(B119="C",IF(Input!O120&lt;200,Q119*0.673*54+C119/5+G119*3000,IF(Input!O120&lt;400,Q119*0.673*54+C119/5+G119*6000,Q119*0.673*54+C119/4+G119*10000)))))</f>
        <v>30498.458780788176</v>
      </c>
      <c r="T119" s="21">
        <f t="shared" ref="T119:T126" si="245">ROUND(S119/600,0)</f>
        <v>51</v>
      </c>
      <c r="U119" s="16">
        <f t="shared" ref="U119:U126" si="246">T119</f>
        <v>51</v>
      </c>
      <c r="X119" s="7">
        <f t="shared" ref="X119:X126" si="247">F119*1.05</f>
        <v>413.70517241379309</v>
      </c>
      <c r="Z119" s="21">
        <f>IF(OR(C119=0,D119=0,E119=0,G119=0),0,IF(B119="P",IF(Input!N120&lt;100,X119*0.673*54+C119/5+G119*3000,IF(Input!N120&lt;300,X119*0.673*54+C119/5+G119*6000,X119*0.673*54+C119/5+G119*10000)),IF(B119="C",IF(Input!O120&lt;200,X119*0.673*54+C119/5+G119*3000,IF(Input!O120&lt;400,X119*0.673*54+C119/5+G119*6000,X119*0.673*54+C119/5+G119*10000)))))</f>
        <v>27634.673375862068</v>
      </c>
      <c r="AA119" s="21">
        <f t="shared" ref="AA119:AA126" si="248">ROUND(Z119/600,0)</f>
        <v>46</v>
      </c>
      <c r="AB119" s="10">
        <f t="shared" ref="AB119:AB126" si="249">AA119</f>
        <v>46</v>
      </c>
      <c r="AE119" s="7">
        <f t="shared" ref="AE119:AE126" si="250">F119*1.15</f>
        <v>453.10566502463053</v>
      </c>
      <c r="AG119" s="21">
        <f>IF(OR(C119=0,D119=0,E119=0,G119=0),0,IF(B119="P",IF(Input!N120&lt;100,AE119*0.673*54+C119/5+G119*3000,IF(Input!N120&lt;300,AE119*0.673*54+C119/5+G119*6000,AE119*0.673*54+C119/5+G119*10000)),IF(B119="C",IF(Input!O120&lt;200,AE119*0.673*54+C119/5+G119*3000,IF(Input!O120&lt;400,AE119*0.673*54+C119/5+G119*6000,AE119*0.673*54+C119/5+G119*10000)))))</f>
        <v>29066.566078325122</v>
      </c>
      <c r="AH119" s="21">
        <f t="shared" ref="AH119:AH126" si="251">ROUND(AG119/600,0)</f>
        <v>48</v>
      </c>
      <c r="AI119" s="16">
        <f t="shared" ref="AI119:AI126" si="252">AH119</f>
        <v>48</v>
      </c>
      <c r="AL119" s="22">
        <f t="shared" ref="AL119:AL126" si="253">F119*0.25</f>
        <v>98.501231527093594</v>
      </c>
      <c r="AN119" s="21">
        <f>IF(OR(C119=0,D119=0,E119=0,G119=0),0,IF(B119="P",IF(Input!N120&lt;100,AL119*0.673*54+C119/6+G119*3000,IF(Input!N120&lt;300,AL119*0.673*54+C119/6+G119*6000,AL119*0.673*54+C119/6+G119*10000)),IF(B119="C",IF(Input!O120&lt;200,AL119*0.673*54+C119/6+G119*3000,IF(Input!O120&lt;400,AL119*0.673*54+C119/6+G119*6000,AL119*0.673*54+C119/6+G119*10000)))))</f>
        <v>15079.565089490969</v>
      </c>
      <c r="AO119" s="21">
        <f t="shared" ref="AO119:AO126" si="254">ROUND(AN119/600,0)</f>
        <v>25</v>
      </c>
      <c r="AP119" s="16">
        <f t="shared" ref="AP119:AP126" si="255">AO119</f>
        <v>25</v>
      </c>
      <c r="AS119" s="21">
        <f>IF(OR(C119=0,G119=0),0,IF(B119="P",IF(Input!N120&lt;100,C119/8+4*200+G119*3000,IF(Input!N120&lt;300,C119/8+10*200+G119*6000,C119/8+20*200+G119*10000)),IF(B119="C",IF(Input!O120&lt;200,C119/8+2*250+G119*3000,IF(Input!O120&lt;400,C119/8+4*250+G119*6000,C119/8+10*250+G119*10000)))))</f>
        <v>10924.875</v>
      </c>
      <c r="AT119" s="21">
        <f t="shared" ref="AT119:AT126" si="256">ROUND(AS119/600,0)</f>
        <v>18</v>
      </c>
      <c r="AU119" s="110">
        <f t="shared" ref="AU119:AU126" si="257">AT119</f>
        <v>18</v>
      </c>
    </row>
    <row r="120" spans="1:47" x14ac:dyDescent="0.25">
      <c r="A120" s="66" t="s">
        <v>151</v>
      </c>
      <c r="B120" s="102" t="str">
        <f>Input!C121</f>
        <v>P</v>
      </c>
      <c r="C120" s="2">
        <f>Input!R121</f>
        <v>34019</v>
      </c>
      <c r="D120" s="2">
        <f>Input!S121</f>
        <v>8887</v>
      </c>
      <c r="E120" s="2">
        <f>Input!T121</f>
        <v>1504</v>
      </c>
      <c r="F120" s="7">
        <f t="shared" si="238"/>
        <v>319.08111702127661</v>
      </c>
      <c r="G120" s="9">
        <f>Input!U121</f>
        <v>2</v>
      </c>
      <c r="H120" s="3">
        <f>IF(OR(C120=0,D120=0,E120=0,G120=0),0,IF(B120="P",IF(Input!N121&lt;100,F120*0.673*54+C120/5+G120*3000,IF(Input!N121&lt;300,F120*0.673*54+C120/5+G120*6000,F120*0.673*54+C120/5+G120*10000)),IF(B120="C",IF(Input!O121&lt;200,F120*0.673*54+C120/5+G120*3000,IF(Input!O121&lt;400,F120*0.673*54+C120/5+G120*6000,F120*0.673*54+C120/5+G120*10000)))))</f>
        <v>24399.845954787237</v>
      </c>
      <c r="I120" s="21">
        <f t="shared" si="239"/>
        <v>41</v>
      </c>
      <c r="J120" s="6">
        <f t="shared" si="240"/>
        <v>41</v>
      </c>
      <c r="K120" s="16">
        <f t="shared" si="241"/>
        <v>41</v>
      </c>
      <c r="M120" s="22">
        <f t="shared" si="242"/>
        <v>24600</v>
      </c>
      <c r="N120" s="22">
        <f t="shared" si="243"/>
        <v>6150</v>
      </c>
      <c r="Q120" s="7">
        <f t="shared" si="244"/>
        <v>398.85139627659578</v>
      </c>
      <c r="S120" s="21">
        <f>IF(OR(C120=0,D120=0,E120=0,G120=0),0,IF(B120="P",IF(Input!N121&lt;100,Q120*0.673*54+C120/5+G120*3000,IF(Input!N121&lt;300,Q120*0.673*54+C120/5+G120*6000,Q120*0.673*54+C120/5+G120*10000)),IF(B120="C",IF(Input!O121&lt;200,Q120*0.673*54+C120/5+G120*3000,IF(Input!O121&lt;400,Q120*0.673*54+C120/5+G120*6000,Q120*0.673*54+C120/4+G120*10000)))))</f>
        <v>27298.857443484045</v>
      </c>
      <c r="T120" s="21">
        <f t="shared" si="245"/>
        <v>45</v>
      </c>
      <c r="U120" s="16">
        <f t="shared" si="246"/>
        <v>45</v>
      </c>
      <c r="X120" s="7">
        <f t="shared" si="247"/>
        <v>335.03517287234047</v>
      </c>
      <c r="Z120" s="21">
        <f>IF(OR(C120=0,D120=0,E120=0,G120=0),0,IF(B120="P",IF(Input!N121&lt;100,X120*0.673*54+C120/5+G120*3000,IF(Input!N121&lt;300,X120*0.673*54+C120/5+G120*6000,X120*0.673*54+C120/5+G120*10000)),IF(B120="C",IF(Input!O121&lt;200,X120*0.673*54+C120/5+G120*3000,IF(Input!O121&lt;400,X120*0.673*54+C120/5+G120*6000,X120*0.673*54+C120/5+G120*10000)))))</f>
        <v>24979.6482525266</v>
      </c>
      <c r="AA120" s="21">
        <f t="shared" si="248"/>
        <v>42</v>
      </c>
      <c r="AB120" s="10">
        <f t="shared" si="249"/>
        <v>42</v>
      </c>
      <c r="AE120" s="7">
        <f t="shared" si="250"/>
        <v>366.94328457446807</v>
      </c>
      <c r="AG120" s="21">
        <f>IF(OR(C120=0,D120=0,E120=0,G120=0),0,IF(B120="P",IF(Input!N121&lt;100,AE120*0.673*54+C120/5+G120*3000,IF(Input!N121&lt;300,AE120*0.673*54+C120/5+G120*6000,AE120*0.673*54+C120/5+G120*10000)),IF(B120="C",IF(Input!O121&lt;200,AE120*0.673*54+C120/5+G120*3000,IF(Input!O121&lt;400,AE120*0.673*54+C120/5+G120*6000,AE120*0.673*54+C120/5+G120*10000)))))</f>
        <v>26139.252848005319</v>
      </c>
      <c r="AH120" s="21">
        <f t="shared" si="251"/>
        <v>44</v>
      </c>
      <c r="AI120" s="16">
        <f t="shared" si="252"/>
        <v>44</v>
      </c>
      <c r="AL120" s="22">
        <f t="shared" si="253"/>
        <v>79.770279255319153</v>
      </c>
      <c r="AN120" s="21">
        <f>IF(OR(C120=0,D120=0,E120=0,G120=0),0,IF(B120="P",IF(Input!N121&lt;100,AL120*0.673*54+C120/6+G120*3000,IF(Input!N121&lt;300,AL120*0.673*54+C120/6+G120*6000,AL120*0.673*54+C120/6+G120*10000)),IF(B120="C",IF(Input!O121&lt;200,AL120*0.673*54+C120/6+G120*3000,IF(Input!O121&lt;400,AL120*0.673*54+C120/6+G120*6000,AL120*0.673*54+C120/6+G120*10000)))))</f>
        <v>14568.844822030142</v>
      </c>
      <c r="AO120" s="21">
        <f t="shared" si="254"/>
        <v>24</v>
      </c>
      <c r="AP120" s="16">
        <f t="shared" si="255"/>
        <v>24</v>
      </c>
      <c r="AS120" s="21">
        <f>IF(OR(C120=0,G120=0),0,IF(B120="P",IF(Input!N121&lt;100,C120/8+4*200+G120*3000,IF(Input!N121&lt;300,C120/8+10*200+G120*6000,C120/8+20*200+G120*10000)),IF(B120="C",IF(Input!O121&lt;200,C120/8+2*250+G120*3000,IF(Input!O121&lt;400,C120/8+4*250+G120*6000,C120/8+10*250+G120*10000)))))</f>
        <v>11052.375</v>
      </c>
      <c r="AT120" s="21">
        <f t="shared" si="256"/>
        <v>18</v>
      </c>
      <c r="AU120" s="110">
        <f t="shared" si="257"/>
        <v>18</v>
      </c>
    </row>
    <row r="121" spans="1:47" x14ac:dyDescent="0.25">
      <c r="A121" s="66" t="s">
        <v>152</v>
      </c>
      <c r="B121" s="102" t="str">
        <f>Input!C122</f>
        <v>P</v>
      </c>
      <c r="C121" s="2">
        <f>Input!R122</f>
        <v>36504</v>
      </c>
      <c r="D121" s="2">
        <f>Input!S122</f>
        <v>8887</v>
      </c>
      <c r="E121" s="2">
        <f>Input!T122</f>
        <v>1048</v>
      </c>
      <c r="F121" s="7">
        <f t="shared" si="238"/>
        <v>457.91793893129767</v>
      </c>
      <c r="G121" s="9">
        <f>Input!U122</f>
        <v>2</v>
      </c>
      <c r="H121" s="3">
        <f>IF(OR(C121=0,D121=0,E121=0,G121=0),0,IF(B121="P",IF(Input!N122&lt;100,F121*0.673*54+C121/5+G121*3000,IF(Input!N122&lt;300,F121*0.673*54+C121/5+G121*6000,F121*0.673*54+C121/5+G121*10000)),IF(B121="C",IF(Input!O122&lt;200,F121*0.673*54+C121/5+G121*3000,IF(Input!O122&lt;400,F121*0.673*54+C121/5+G121*6000,F121*0.673*54+C121/5+G121*10000)))))</f>
        <v>29942.453736641222</v>
      </c>
      <c r="I121" s="21">
        <f t="shared" si="239"/>
        <v>50</v>
      </c>
      <c r="J121" s="6">
        <f t="shared" si="240"/>
        <v>50</v>
      </c>
      <c r="K121" s="16">
        <f t="shared" si="241"/>
        <v>50</v>
      </c>
      <c r="M121" s="22">
        <f t="shared" si="242"/>
        <v>30000</v>
      </c>
      <c r="N121" s="22">
        <f t="shared" si="243"/>
        <v>7500</v>
      </c>
      <c r="Q121" s="7">
        <f t="shared" si="244"/>
        <v>572.39742366412213</v>
      </c>
      <c r="S121" s="21">
        <f>IF(OR(C121=0,D121=0,E121=0,G121=0),0,IF(B121="P",IF(Input!N122&lt;100,Q121*0.673*54+C121/5+G121*3000,IF(Input!N122&lt;300,Q121*0.673*54+C121/5+G121*6000,Q121*0.673*54+C121/5+G121*10000)),IF(B121="C",IF(Input!O122&lt;200,Q121*0.673*54+C121/5+G121*3000,IF(Input!O122&lt;400,Q121*0.673*54+C121/5+G121*6000,Q121*0.673*54+C121/4+G121*10000)))))</f>
        <v>34102.867170801524</v>
      </c>
      <c r="T121" s="21">
        <f t="shared" si="245"/>
        <v>57</v>
      </c>
      <c r="U121" s="16">
        <f t="shared" si="246"/>
        <v>57</v>
      </c>
      <c r="X121" s="7">
        <f t="shared" si="247"/>
        <v>480.81383587786257</v>
      </c>
      <c r="Z121" s="21">
        <f>IF(OR(C121=0,D121=0,E121=0,G121=0),0,IF(B121="P",IF(Input!N122&lt;100,X121*0.673*54+C121/5+G121*3000,IF(Input!N122&lt;300,X121*0.673*54+C121/5+G121*6000,X121*0.673*54+C121/5+G121*10000)),IF(B121="C",IF(Input!O122&lt;200,X121*0.673*54+C121/5+G121*3000,IF(Input!O122&lt;400,X121*0.673*54+C121/5+G121*6000,X121*0.673*54+C121/5+G121*10000)))))</f>
        <v>30774.536423473281</v>
      </c>
      <c r="AA121" s="21">
        <f t="shared" si="248"/>
        <v>51</v>
      </c>
      <c r="AB121" s="10">
        <f t="shared" si="249"/>
        <v>51</v>
      </c>
      <c r="AE121" s="7">
        <f t="shared" si="250"/>
        <v>526.60562977099232</v>
      </c>
      <c r="AG121" s="21">
        <f>IF(OR(C121=0,D121=0,E121=0,G121=0),0,IF(B121="P",IF(Input!N122&lt;100,AE121*0.673*54+C121/5+G121*3000,IF(Input!N122&lt;300,AE121*0.673*54+C121/5+G121*6000,AE121*0.673*54+C121/5+G121*10000)),IF(B121="C",IF(Input!O122&lt;200,AE121*0.673*54+C121/5+G121*3000,IF(Input!O122&lt;400,AE121*0.673*54+C121/5+G121*6000,AE121*0.673*54+C121/5+G121*10000)))))</f>
        <v>32438.701797137401</v>
      </c>
      <c r="AH121" s="21">
        <f t="shared" si="251"/>
        <v>54</v>
      </c>
      <c r="AI121" s="16">
        <f t="shared" si="252"/>
        <v>54</v>
      </c>
      <c r="AL121" s="22">
        <f t="shared" si="253"/>
        <v>114.47948473282442</v>
      </c>
      <c r="AN121" s="21">
        <f>IF(OR(C121=0,D121=0,E121=0,G121=0),0,IF(B121="P",IF(Input!N122&lt;100,AL121*0.673*54+C121/6+G121*3000,IF(Input!N122&lt;300,AL121*0.673*54+C121/6+G121*6000,AL121*0.673*54+C121/6+G121*10000)),IF(B121="C",IF(Input!O122&lt;200,AL121*0.673*54+C121/6+G121*3000,IF(Input!O122&lt;400,AL121*0.673*54+C121/6+G121*6000,AL121*0.673*54+C121/6+G121*10000)))))</f>
        <v>16244.413434160306</v>
      </c>
      <c r="AO121" s="21">
        <f t="shared" si="254"/>
        <v>27</v>
      </c>
      <c r="AP121" s="16">
        <f t="shared" si="255"/>
        <v>27</v>
      </c>
      <c r="AS121" s="21">
        <f>IF(OR(C121=0,G121=0),0,IF(B121="P",IF(Input!N122&lt;100,C121/8+4*200+G121*3000,IF(Input!N122&lt;300,C121/8+10*200+G121*6000,C121/8+20*200+G121*10000)),IF(B121="C",IF(Input!O122&lt;200,C121/8+2*250+G121*3000,IF(Input!O122&lt;400,C121/8+4*250+G121*6000,C121/8+10*250+G121*10000)))))</f>
        <v>11363</v>
      </c>
      <c r="AT121" s="21">
        <f t="shared" si="256"/>
        <v>19</v>
      </c>
      <c r="AU121" s="110">
        <f t="shared" si="257"/>
        <v>19</v>
      </c>
    </row>
    <row r="122" spans="1:47" x14ac:dyDescent="0.25">
      <c r="A122" s="66" t="s">
        <v>153</v>
      </c>
      <c r="B122" s="102" t="str">
        <f>Input!C123</f>
        <v>P</v>
      </c>
      <c r="C122" s="2">
        <f>Input!R123</f>
        <v>37421</v>
      </c>
      <c r="D122" s="2">
        <f>Input!S123</f>
        <v>8887</v>
      </c>
      <c r="E122" s="2">
        <f>Input!T123</f>
        <v>1283</v>
      </c>
      <c r="F122" s="7">
        <f t="shared" si="238"/>
        <v>374.04364770070146</v>
      </c>
      <c r="G122" s="9">
        <f>Input!U123</f>
        <v>2</v>
      </c>
      <c r="H122" s="3">
        <f>IF(OR(C122=0,D122=0,E122=0,G122=0),0,IF(B122="P",IF(Input!N123&lt;100,F122*0.673*54+C122/5+G122*3000,IF(Input!N123&lt;300,F122*0.673*54+C122/5+G122*6000,F122*0.673*54+C122/5+G122*10000)),IF(B122="C",IF(Input!O123&lt;200,F122*0.673*54+C122/5+G122*3000,IF(Input!O123&lt;400,F122*0.673*54+C122/5+G122*6000,F122*0.673*54+C122/5+G122*10000)))))</f>
        <v>27077.694244738894</v>
      </c>
      <c r="I122" s="21">
        <f t="shared" si="239"/>
        <v>45</v>
      </c>
      <c r="J122" s="6">
        <f t="shared" si="240"/>
        <v>45</v>
      </c>
      <c r="K122" s="16">
        <f t="shared" si="241"/>
        <v>45</v>
      </c>
      <c r="M122" s="22">
        <f t="shared" si="242"/>
        <v>27000</v>
      </c>
      <c r="N122" s="22">
        <f t="shared" si="243"/>
        <v>6750</v>
      </c>
      <c r="Q122" s="7">
        <f t="shared" si="244"/>
        <v>467.55455962587683</v>
      </c>
      <c r="S122" s="21">
        <f>IF(OR(C122=0,D122=0,E122=0,G122=0),0,IF(B122="P",IF(Input!N123&lt;100,Q122*0.673*54+C122/5+G122*3000,IF(Input!N123&lt;300,Q122*0.673*54+C122/5+G122*6000,Q122*0.673*54+C122/5+G122*10000)),IF(B122="C",IF(Input!O123&lt;200,Q122*0.673*54+C122/5+G122*3000,IF(Input!O123&lt;400,Q122*0.673*54+C122/5+G122*6000,Q122*0.673*54+C122/4+G122*10000)))))</f>
        <v>30476.067805923616</v>
      </c>
      <c r="T122" s="21">
        <f t="shared" si="245"/>
        <v>51</v>
      </c>
      <c r="U122" s="16">
        <f t="shared" si="246"/>
        <v>51</v>
      </c>
      <c r="X122" s="7">
        <f t="shared" si="247"/>
        <v>392.74583008573654</v>
      </c>
      <c r="Z122" s="21">
        <f>IF(OR(C122=0,D122=0,E122=0,G122=0),0,IF(B122="P",IF(Input!N123&lt;100,X122*0.673*54+C122/5+G122*3000,IF(Input!N123&lt;300,X122*0.673*54+C122/5+G122*6000,X122*0.673*54+C122/5+G122*10000)),IF(B122="C",IF(Input!O123&lt;200,X122*0.673*54+C122/5+G122*3000,IF(Input!O123&lt;400,X122*0.673*54+C122/5+G122*6000,X122*0.673*54+C122/5+G122*10000)))))</f>
        <v>27757.368956975839</v>
      </c>
      <c r="AA122" s="21">
        <f t="shared" si="248"/>
        <v>46</v>
      </c>
      <c r="AB122" s="10">
        <f t="shared" si="249"/>
        <v>46</v>
      </c>
      <c r="AE122" s="7">
        <f t="shared" si="250"/>
        <v>430.15019485580666</v>
      </c>
      <c r="AG122" s="21">
        <f>IF(OR(C122=0,D122=0,E122=0,G122=0),0,IF(B122="P",IF(Input!N123&lt;100,AE122*0.673*54+C122/5+G122*3000,IF(Input!N123&lt;300,AE122*0.673*54+C122/5+G122*6000,AE122*0.673*54+C122/5+G122*10000)),IF(B122="C",IF(Input!O123&lt;200,AE122*0.673*54+C122/5+G122*3000,IF(Input!O123&lt;400,AE122*0.673*54+C122/5+G122*6000,AE122*0.673*54+C122/5+G122*10000)))))</f>
        <v>29116.718381449726</v>
      </c>
      <c r="AH122" s="21">
        <f t="shared" si="251"/>
        <v>49</v>
      </c>
      <c r="AI122" s="16">
        <f t="shared" si="252"/>
        <v>49</v>
      </c>
      <c r="AL122" s="22">
        <f t="shared" si="253"/>
        <v>93.510911925175364</v>
      </c>
      <c r="AN122" s="21">
        <f>IF(OR(C122=0,D122=0,E122=0,G122=0),0,IF(B122="P",IF(Input!N123&lt;100,AL122*0.673*54+C122/6+G122*3000,IF(Input!N123&lt;300,AL122*0.673*54+C122/6+G122*6000,AL122*0.673*54+C122/6+G122*10000)),IF(B122="C",IF(Input!O123&lt;200,AL122*0.673*54+C122/6+G122*3000,IF(Input!O123&lt;400,AL122*0.673*54+C122/6+G122*6000,AL122*0.673*54+C122/6+G122*10000)))))</f>
        <v>15635.206894518056</v>
      </c>
      <c r="AO122" s="21">
        <f t="shared" si="254"/>
        <v>26</v>
      </c>
      <c r="AP122" s="16">
        <f t="shared" si="255"/>
        <v>26</v>
      </c>
      <c r="AS122" s="21">
        <f>IF(OR(C122=0,G122=0),0,IF(B122="P",IF(Input!N123&lt;100,C122/8+4*200+G122*3000,IF(Input!N123&lt;300,C122/8+10*200+G122*6000,C122/8+20*200+G122*10000)),IF(B122="C",IF(Input!O123&lt;200,C122/8+2*250+G122*3000,IF(Input!O123&lt;400,C122/8+4*250+G122*6000,C122/8+10*250+G122*10000)))))</f>
        <v>11477.625</v>
      </c>
      <c r="AT122" s="21">
        <f t="shared" si="256"/>
        <v>19</v>
      </c>
      <c r="AU122" s="110">
        <f t="shared" si="257"/>
        <v>19</v>
      </c>
    </row>
    <row r="123" spans="1:47" x14ac:dyDescent="0.25">
      <c r="A123" s="66" t="s">
        <v>154</v>
      </c>
      <c r="B123" s="102" t="str">
        <f>Input!C124</f>
        <v>P</v>
      </c>
      <c r="C123" s="2">
        <f>Input!R124</f>
        <v>38330</v>
      </c>
      <c r="D123" s="2">
        <f>Input!S124</f>
        <v>8887</v>
      </c>
      <c r="E123" s="2">
        <f>Input!T124</f>
        <v>1515</v>
      </c>
      <c r="F123" s="7">
        <f t="shared" si="238"/>
        <v>316.76435643564355</v>
      </c>
      <c r="G123" s="9">
        <f>Input!U124</f>
        <v>2</v>
      </c>
      <c r="H123" s="3">
        <f>IF(OR(C123=0,D123=0,E123=0,G123=0),0,IF(B123="P",IF(Input!N124&lt;100,F123*0.673*54+C123/5+G123*3000,IF(Input!N124&lt;300,F123*0.673*54+C123/5+G123*6000,F123*0.673*54+C123/5+G123*10000)),IF(B123="C",IF(Input!O124&lt;200,F123*0.673*54+C123/5+G123*3000,IF(Input!O124&lt;400,F123*0.673*54+C123/5+G123*6000,F123*0.673*54+C123/5+G123*10000)))))</f>
        <v>25177.850241584158</v>
      </c>
      <c r="I123" s="21">
        <f t="shared" si="239"/>
        <v>42</v>
      </c>
      <c r="J123" s="6">
        <f t="shared" si="240"/>
        <v>42</v>
      </c>
      <c r="K123" s="16">
        <f t="shared" si="241"/>
        <v>42</v>
      </c>
      <c r="M123" s="22">
        <f t="shared" si="242"/>
        <v>25200</v>
      </c>
      <c r="N123" s="22">
        <f t="shared" si="243"/>
        <v>6300</v>
      </c>
      <c r="Q123" s="7">
        <f t="shared" si="244"/>
        <v>395.95544554455444</v>
      </c>
      <c r="S123" s="21">
        <f>IF(OR(C123=0,D123=0,E123=0,G123=0),0,IF(B123="P",IF(Input!N124&lt;100,Q123*0.673*54+C123/5+G123*3000,IF(Input!N124&lt;300,Q123*0.673*54+C123/5+G123*6000,Q123*0.673*54+C123/5+G123*10000)),IF(B123="C",IF(Input!O124&lt;200,Q123*0.673*54+C123/5+G123*3000,IF(Input!O124&lt;400,Q123*0.673*54+C123/5+G123*6000,Q123*0.673*54+C123/4+G123*10000)))))</f>
        <v>28055.812801980199</v>
      </c>
      <c r="T123" s="21">
        <f t="shared" si="245"/>
        <v>47</v>
      </c>
      <c r="U123" s="16">
        <f t="shared" si="246"/>
        <v>47</v>
      </c>
      <c r="X123" s="7">
        <f t="shared" si="247"/>
        <v>332.60257425742572</v>
      </c>
      <c r="Z123" s="21">
        <f>IF(OR(C123=0,D123=0,E123=0,G123=0),0,IF(B123="P",IF(Input!N124&lt;100,X123*0.673*54+C123/5+G123*3000,IF(Input!N124&lt;300,X123*0.673*54+C123/5+G123*6000,X123*0.673*54+C123/5+G123*10000)),IF(B123="C",IF(Input!O124&lt;200,X123*0.673*54+C123/5+G123*3000,IF(Input!O124&lt;400,X123*0.673*54+C123/5+G123*6000,X123*0.673*54+C123/5+G123*10000)))))</f>
        <v>25753.442753663367</v>
      </c>
      <c r="AA123" s="21">
        <f t="shared" si="248"/>
        <v>43</v>
      </c>
      <c r="AB123" s="10">
        <f t="shared" si="249"/>
        <v>43</v>
      </c>
      <c r="AE123" s="7">
        <f t="shared" si="250"/>
        <v>364.27900990099005</v>
      </c>
      <c r="AG123" s="21">
        <f>IF(OR(C123=0,D123=0,E123=0,G123=0),0,IF(B123="P",IF(Input!N124&lt;100,AE123*0.673*54+C123/5+G123*3000,IF(Input!N124&lt;300,AE123*0.673*54+C123/5+G123*6000,AE123*0.673*54+C123/5+G123*10000)),IF(B123="C",IF(Input!O124&lt;200,AE123*0.673*54+C123/5+G123*3000,IF(Input!O124&lt;400,AE123*0.673*54+C123/5+G123*6000,AE123*0.673*54+C123/5+G123*10000)))))</f>
        <v>26904.627777821781</v>
      </c>
      <c r="AH123" s="21">
        <f t="shared" si="251"/>
        <v>45</v>
      </c>
      <c r="AI123" s="16">
        <f t="shared" si="252"/>
        <v>45</v>
      </c>
      <c r="AL123" s="22">
        <f t="shared" si="253"/>
        <v>79.191089108910887</v>
      </c>
      <c r="AN123" s="21">
        <f>IF(OR(C123=0,D123=0,E123=0,G123=0),0,IF(B123="P",IF(Input!N124&lt;100,AL123*0.673*54+C123/6+G123*3000,IF(Input!N124&lt;300,AL123*0.673*54+C123/6+G123*6000,AL123*0.673*54+C123/6+G123*10000)),IF(B123="C",IF(Input!O124&lt;200,AL123*0.673*54+C123/6+G123*3000,IF(Input!O124&lt;400,AL123*0.673*54+C123/6+G123*6000,AL123*0.673*54+C123/6+G123*10000)))))</f>
        <v>15266.295893729373</v>
      </c>
      <c r="AO123" s="21">
        <f t="shared" si="254"/>
        <v>25</v>
      </c>
      <c r="AP123" s="16">
        <f t="shared" si="255"/>
        <v>25</v>
      </c>
      <c r="AS123" s="21">
        <f>IF(OR(C123=0,G123=0),0,IF(B123="P",IF(Input!N124&lt;100,C123/8+4*200+G123*3000,IF(Input!N124&lt;300,C123/8+10*200+G123*6000,C123/8+20*200+G123*10000)),IF(B123="C",IF(Input!O124&lt;200,C123/8+2*250+G123*3000,IF(Input!O124&lt;400,C123/8+4*250+G123*6000,C123/8+10*250+G123*10000)))))</f>
        <v>11591.25</v>
      </c>
      <c r="AT123" s="21">
        <f t="shared" si="256"/>
        <v>19</v>
      </c>
      <c r="AU123" s="110">
        <f t="shared" si="257"/>
        <v>19</v>
      </c>
    </row>
    <row r="124" spans="1:47" x14ac:dyDescent="0.25">
      <c r="A124" s="66" t="s">
        <v>155</v>
      </c>
      <c r="B124" s="102" t="str">
        <f>Input!C125</f>
        <v>P</v>
      </c>
      <c r="C124" s="2">
        <f>Input!R125</f>
        <v>40824</v>
      </c>
      <c r="D124" s="2">
        <f>Input!S125</f>
        <v>8887</v>
      </c>
      <c r="E124" s="2">
        <f>Input!T125</f>
        <v>1425</v>
      </c>
      <c r="F124" s="7">
        <f t="shared" ref="F124" si="258">D124/E124*54</f>
        <v>336.77052631578948</v>
      </c>
      <c r="G124" s="9">
        <f>Input!U125</f>
        <v>2</v>
      </c>
      <c r="H124" s="3">
        <f>IF(OR(C124=0,D124=0,E124=0,G124=0),0,IF(B124="P",IF(Input!N125&lt;100,F124*0.673*54+C124/5+G124*3000,IF(Input!N125&lt;300,F124*0.673*54+C124/5+G124*6000,F124*0.673*54+C124/5+G124*10000)),IF(B124="C",IF(Input!O125&lt;200,F124*0.673*54+C124/5+G124*3000,IF(Input!O125&lt;400,F124*0.673*54+C124/5+G124*6000,F124*0.673*54+C124/5+G124*10000)))))</f>
        <v>32403.714467368423</v>
      </c>
      <c r="I124" s="21">
        <f t="shared" ref="I124" si="259">ROUND(H124/600,0)</f>
        <v>54</v>
      </c>
      <c r="J124" s="6">
        <f t="shared" ref="J124" si="260">IF(I124&gt;1023,I124-(256*4),IF(I124&gt;767,I124-(256*3),IF(I124&gt;511,I124-(256*2),IF(I124&gt;255,I124-(256),I124))))</f>
        <v>54</v>
      </c>
      <c r="K124" s="16">
        <f t="shared" ref="K124" si="261">I124</f>
        <v>54</v>
      </c>
      <c r="M124" s="22">
        <f t="shared" ref="M124" si="262">I124*600</f>
        <v>32400</v>
      </c>
      <c r="N124" s="22">
        <f t="shared" ref="N124" si="263">M124/4</f>
        <v>8100</v>
      </c>
      <c r="Q124" s="7">
        <f t="shared" si="244"/>
        <v>420.96315789473687</v>
      </c>
      <c r="S124" s="21">
        <f>IF(OR(C124=0,D124=0,E124=0,G124=0),0,IF(B124="P",IF(Input!N125&lt;100,Q124*0.673*54+C124/5+G124*3000,IF(Input!N125&lt;300,Q124*0.673*54+C124/5+G124*6000,Q124*0.673*54+C124/5+G124*10000)),IF(B124="C",IF(Input!O125&lt;200,Q124*0.673*54+C124/5+G124*3000,IF(Input!O125&lt;400,Q124*0.673*54+C124/5+G124*6000,Q124*0.673*54+C124/4+G124*10000)))))</f>
        <v>35463.443084210528</v>
      </c>
      <c r="T124" s="21">
        <f t="shared" ref="T124" si="264">ROUND(S124/600,0)</f>
        <v>59</v>
      </c>
      <c r="U124" s="16">
        <f t="shared" ref="U124" si="265">T124</f>
        <v>59</v>
      </c>
      <c r="X124" s="7">
        <f t="shared" ref="X124" si="266">F124*1.05</f>
        <v>353.60905263157895</v>
      </c>
      <c r="Z124" s="21">
        <f>IF(OR(C124=0,D124=0,E124=0,G124=0),0,IF(B124="P",IF(Input!N125&lt;100,X124*0.673*54+C124/5+G124*3000,IF(Input!N125&lt;300,X124*0.673*54+C124/5+G124*6000,X124*0.673*54+C124/5+G124*10000)),IF(B124="C",IF(Input!O125&lt;200,X124*0.673*54+C124/5+G124*3000,IF(Input!O125&lt;400,X124*0.673*54+C124/5+G124*6000,X124*0.673*54+C124/5+G124*10000)))))</f>
        <v>33015.660190736846</v>
      </c>
      <c r="AA124" s="21">
        <f t="shared" ref="AA124" si="267">ROUND(Z124/600,0)</f>
        <v>55</v>
      </c>
      <c r="AB124" s="10">
        <f t="shared" ref="AB124" si="268">AA124</f>
        <v>55</v>
      </c>
      <c r="AE124" s="7">
        <f t="shared" ref="AE124" si="269">F124*1.15</f>
        <v>387.28610526315788</v>
      </c>
      <c r="AG124" s="21">
        <f>IF(OR(C124=0,D124=0,E124=0,G124=0),0,IF(B124="P",IF(Input!N125&lt;100,AE124*0.673*54+C124/5+G124*3000,IF(Input!N125&lt;300,AE124*0.673*54+C124/5+G124*6000,AE124*0.673*54+C124/5+G124*10000)),IF(B124="C",IF(Input!O125&lt;200,AE124*0.673*54+C124/5+G124*3000,IF(Input!O125&lt;400,AE124*0.673*54+C124/5+G124*6000,AE124*0.673*54+C124/5+G124*10000)))))</f>
        <v>34239.551637473684</v>
      </c>
      <c r="AH124" s="21">
        <f t="shared" ref="AH124" si="270">ROUND(AG124/600,0)</f>
        <v>57</v>
      </c>
      <c r="AI124" s="16">
        <f t="shared" ref="AI124" si="271">AH124</f>
        <v>57</v>
      </c>
      <c r="AL124" s="22">
        <f t="shared" ref="AL124" si="272">F124*0.25</f>
        <v>84.19263157894737</v>
      </c>
      <c r="AN124" s="21">
        <f>IF(OR(C124=0,D124=0,E124=0,G124=0),0,IF(B124="P",IF(Input!N125&lt;100,AL124*0.673*54+C124/6+G124*3000,IF(Input!N125&lt;300,AL124*0.673*54+C124/6+G124*6000,AL124*0.673*54+C124/6+G124*10000)),IF(B124="C",IF(Input!O125&lt;200,AL124*0.673*54+C124/6+G124*3000,IF(Input!O125&lt;400,AL124*0.673*54+C124/6+G124*6000,AL124*0.673*54+C124/6+G124*10000)))))</f>
        <v>21863.728616842105</v>
      </c>
      <c r="AO124" s="21">
        <f t="shared" ref="AO124" si="273">ROUND(AN124/600,0)</f>
        <v>36</v>
      </c>
      <c r="AP124" s="16">
        <f t="shared" ref="AP124" si="274">AO124</f>
        <v>36</v>
      </c>
      <c r="AS124" s="21">
        <f>IF(OR(C124=0,G124=0),0,IF(B124="P",IF(Input!N125&lt;100,C124/8+4*200+G124*3000,IF(Input!N125&lt;300,C124/8+10*200+G124*6000,C124/8+20*200+G124*10000)),IF(B124="C",IF(Input!O125&lt;200,C124/8+2*250+G124*3000,IF(Input!O125&lt;400,C124/8+4*250+G124*6000,C124/8+10*250+G124*10000)))))</f>
        <v>19103</v>
      </c>
      <c r="AT124" s="21">
        <f t="shared" ref="AT124" si="275">ROUND(AS124/600,0)</f>
        <v>32</v>
      </c>
      <c r="AU124" s="110">
        <f t="shared" ref="AU124" si="276">AT124</f>
        <v>32</v>
      </c>
    </row>
    <row r="125" spans="1:47" x14ac:dyDescent="0.25">
      <c r="A125" s="66" t="s">
        <v>156</v>
      </c>
      <c r="B125" s="102" t="str">
        <f>Input!C126</f>
        <v>P</v>
      </c>
      <c r="C125" s="2">
        <f>Input!R126</f>
        <v>38995</v>
      </c>
      <c r="D125" s="2">
        <f>Input!S126</f>
        <v>8887</v>
      </c>
      <c r="E125" s="2">
        <f>Input!T126</f>
        <v>971</v>
      </c>
      <c r="F125" s="7">
        <f t="shared" si="238"/>
        <v>494.23069001029864</v>
      </c>
      <c r="G125" s="9">
        <f>Input!U126</f>
        <v>2</v>
      </c>
      <c r="H125" s="3">
        <f>IF(OR(C125=0,D125=0,E125=0,G125=0),0,IF(B125="P",IF(Input!N126&lt;100,F125*0.673*54+C125/5+G125*3000,IF(Input!N126&lt;300,F125*0.673*54+C125/5+G125*6000,F125*0.673*54+C125/5+G125*10000)),IF(B125="C",IF(Input!O126&lt;200,F125*0.673*54+C125/5+G125*3000,IF(Input!O126&lt;400,F125*0.673*54+C125/5+G125*6000,F125*0.673*54+C125/5+G125*10000)))))</f>
        <v>37760.331736354274</v>
      </c>
      <c r="I125" s="21">
        <f t="shared" si="239"/>
        <v>63</v>
      </c>
      <c r="J125" s="6">
        <f t="shared" si="240"/>
        <v>63</v>
      </c>
      <c r="K125" s="16">
        <f t="shared" si="241"/>
        <v>63</v>
      </c>
      <c r="M125" s="22">
        <f t="shared" si="242"/>
        <v>37800</v>
      </c>
      <c r="N125" s="22">
        <f t="shared" si="243"/>
        <v>9450</v>
      </c>
      <c r="Q125" s="7">
        <f t="shared" si="244"/>
        <v>617.78836251287328</v>
      </c>
      <c r="S125" s="21">
        <f>IF(OR(C125=0,D125=0,E125=0,G125=0),0,IF(B125="P",IF(Input!N126&lt;100,Q125*0.673*54+C125/5+G125*3000,IF(Input!N126&lt;300,Q125*0.673*54+C125/5+G125*6000,Q125*0.673*54+C125/5+G125*10000)),IF(B125="C",IF(Input!O126&lt;200,Q125*0.673*54+C125/5+G125*3000,IF(Input!O126&lt;400,Q125*0.673*54+C125/5+G125*6000,Q125*0.673*54+C125/4+G125*10000)))))</f>
        <v>42250.664670442842</v>
      </c>
      <c r="T125" s="21">
        <f t="shared" si="245"/>
        <v>70</v>
      </c>
      <c r="U125" s="16">
        <f t="shared" si="246"/>
        <v>70</v>
      </c>
      <c r="X125" s="7">
        <f t="shared" si="247"/>
        <v>518.94222451081362</v>
      </c>
      <c r="Z125" s="21">
        <f>IF(OR(C125=0,D125=0,E125=0,G125=0),0,IF(B125="P",IF(Input!N126&lt;100,X125*0.673*54+C125/5+G125*3000,IF(Input!N126&lt;300,X125*0.673*54+C125/5+G125*6000,X125*0.673*54+C125/5+G125*10000)),IF(B125="C",IF(Input!O126&lt;200,X125*0.673*54+C125/5+G125*3000,IF(Input!O126&lt;400,X125*0.673*54+C125/5+G125*6000,X125*0.673*54+C125/5+G125*10000)))))</f>
        <v>38658.39832317199</v>
      </c>
      <c r="AA125" s="21">
        <f t="shared" si="248"/>
        <v>64</v>
      </c>
      <c r="AB125" s="10">
        <f t="shared" si="249"/>
        <v>64</v>
      </c>
      <c r="AE125" s="7">
        <f t="shared" si="250"/>
        <v>568.36529351184345</v>
      </c>
      <c r="AG125" s="21">
        <f>IF(OR(C125=0,D125=0,E125=0,G125=0),0,IF(B125="P",IF(Input!N126&lt;100,AE125*0.673*54+C125/5+G125*3000,IF(Input!N126&lt;300,AE125*0.673*54+C125/5+G125*6000,AE125*0.673*54+C125/5+G125*10000)),IF(B125="C",IF(Input!O126&lt;200,AE125*0.673*54+C125/5+G125*3000,IF(Input!O126&lt;400,AE125*0.673*54+C125/5+G125*6000,AE125*0.673*54+C125/5+G125*10000)))))</f>
        <v>40454.531496807416</v>
      </c>
      <c r="AH125" s="21">
        <f t="shared" si="251"/>
        <v>67</v>
      </c>
      <c r="AI125" s="16">
        <f t="shared" si="252"/>
        <v>67</v>
      </c>
      <c r="AL125" s="22">
        <f t="shared" si="253"/>
        <v>123.55767250257466</v>
      </c>
      <c r="AN125" s="21">
        <f>IF(OR(C125=0,D125=0,E125=0,G125=0),0,IF(B125="P",IF(Input!N126&lt;100,AL125*0.673*54+C125/6+G125*3000,IF(Input!N126&lt;300,AL125*0.673*54+C125/6+G125*6000,AL125*0.673*54+C125/6+G125*10000)),IF(B125="C",IF(Input!O126&lt;200,AL125*0.673*54+C125/6+G125*3000,IF(Input!O126&lt;400,AL125*0.673*54+C125/6+G125*6000,AL125*0.673*54+C125/6+G125*10000)))))</f>
        <v>22989.499600755236</v>
      </c>
      <c r="AO125" s="21">
        <f t="shared" si="254"/>
        <v>38</v>
      </c>
      <c r="AP125" s="16">
        <f t="shared" si="255"/>
        <v>38</v>
      </c>
      <c r="AS125" s="21">
        <f>IF(OR(C125=0,G125=0),0,IF(B125="P",IF(Input!N126&lt;100,C125/8+4*200+G125*3000,IF(Input!N126&lt;300,C125/8+10*200+G125*6000,C125/8+20*200+G125*10000)),IF(B125="C",IF(Input!O126&lt;200,C125/8+2*250+G125*3000,IF(Input!O126&lt;400,C125/8+4*250+G125*6000,C125/8+10*250+G125*10000)))))</f>
        <v>18874.375</v>
      </c>
      <c r="AT125" s="21">
        <f t="shared" si="256"/>
        <v>31</v>
      </c>
      <c r="AU125" s="110">
        <f t="shared" si="257"/>
        <v>31</v>
      </c>
    </row>
    <row r="126" spans="1:47" x14ac:dyDescent="0.25">
      <c r="A126" s="66" t="s">
        <v>157</v>
      </c>
      <c r="B126" s="102" t="str">
        <f>Input!C127</f>
        <v>P</v>
      </c>
      <c r="C126" s="2">
        <f>Input!R127</f>
        <v>41640</v>
      </c>
      <c r="D126" s="2">
        <f>Input!S127</f>
        <v>8887</v>
      </c>
      <c r="E126" s="2">
        <f>Input!T127</f>
        <v>1622</v>
      </c>
      <c r="F126" s="7">
        <f t="shared" si="238"/>
        <v>295.86806411837239</v>
      </c>
      <c r="G126" s="9">
        <f>Input!U127</f>
        <v>2</v>
      </c>
      <c r="H126" s="3">
        <f>IF(OR(C126=0,D126=0,E126=0,G126=0),0,IF(B126="P",IF(Input!N127&lt;100,F126*0.673*54+C126/5+G126*3000,IF(Input!N127&lt;300,F126*0.673*54+C126/5+G126*6000,F126*0.673*54+C126/5+G126*10000)),IF(B126="C",IF(Input!O127&lt;200,F126*0.673*54+C126/5+G126*3000,IF(Input!O127&lt;400,F126*0.673*54+C126/5+G126*6000,F126*0.673*54+C126/5+G126*10000)))))</f>
        <v>31080.437186189891</v>
      </c>
      <c r="I126" s="21">
        <f t="shared" si="239"/>
        <v>52</v>
      </c>
      <c r="J126" s="6">
        <f t="shared" si="240"/>
        <v>52</v>
      </c>
      <c r="K126" s="16">
        <f t="shared" si="241"/>
        <v>52</v>
      </c>
      <c r="M126" s="22">
        <f t="shared" si="242"/>
        <v>31200</v>
      </c>
      <c r="N126" s="22">
        <f t="shared" si="243"/>
        <v>7800</v>
      </c>
      <c r="Q126" s="7">
        <f t="shared" si="244"/>
        <v>369.83508014796547</v>
      </c>
      <c r="S126" s="21">
        <f>IF(OR(C126=0,D126=0,E126=0,G126=0),0,IF(B126="P",IF(Input!N127&lt;100,Q126*0.673*54+C126/5+G126*3000,IF(Input!N127&lt;300,Q126*0.673*54+C126/5+G126*6000,Q126*0.673*54+C126/5+G126*10000)),IF(B126="C",IF(Input!O127&lt;200,Q126*0.673*54+C126/5+G126*3000,IF(Input!O127&lt;400,Q126*0.673*54+C126/5+G126*6000,Q126*0.673*54+C126/4+G126*10000)))))</f>
        <v>33768.546482737365</v>
      </c>
      <c r="T126" s="21">
        <f t="shared" si="245"/>
        <v>56</v>
      </c>
      <c r="U126" s="16">
        <f t="shared" si="246"/>
        <v>56</v>
      </c>
      <c r="X126" s="7">
        <f t="shared" si="247"/>
        <v>310.66146732429104</v>
      </c>
      <c r="Z126" s="21">
        <f>IF(OR(C126=0,D126=0,E126=0,G126=0),0,IF(B126="P",IF(Input!N127&lt;100,X126*0.673*54+C126/5+G126*3000,IF(Input!N127&lt;300,X126*0.673*54+C126/5+G126*6000,X126*0.673*54+C126/5+G126*10000)),IF(B126="C",IF(Input!O127&lt;200,X126*0.673*54+C126/5+G126*3000,IF(Input!O127&lt;400,X126*0.673*54+C126/5+G126*6000,X126*0.673*54+C126/5+G126*10000)))))</f>
        <v>31618.059045499387</v>
      </c>
      <c r="AA126" s="21">
        <f t="shared" si="248"/>
        <v>53</v>
      </c>
      <c r="AB126" s="10">
        <f t="shared" si="249"/>
        <v>53</v>
      </c>
      <c r="AE126" s="7">
        <f t="shared" si="250"/>
        <v>340.24827373612823</v>
      </c>
      <c r="AG126" s="21">
        <f>IF(OR(C126=0,D126=0,E126=0,G126=0),0,IF(B126="P",IF(Input!N127&lt;100,AE126*0.673*54+C126/5+G126*3000,IF(Input!N127&lt;300,AE126*0.673*54+C126/5+G126*6000,AE126*0.673*54+C126/5+G126*10000)),IF(B126="C",IF(Input!O127&lt;200,AE126*0.673*54+C126/5+G126*3000,IF(Input!O127&lt;400,AE126*0.673*54+C126/5+G126*6000,AE126*0.673*54+C126/5+G126*10000)))))</f>
        <v>32693.302764118373</v>
      </c>
      <c r="AH126" s="21">
        <f t="shared" si="251"/>
        <v>54</v>
      </c>
      <c r="AI126" s="16">
        <f t="shared" si="252"/>
        <v>54</v>
      </c>
      <c r="AL126" s="22">
        <f t="shared" si="253"/>
        <v>73.967016029593097</v>
      </c>
      <c r="AN126" s="21">
        <f>IF(OR(C126=0,D126=0,E126=0,G126=0),0,IF(B126="P",IF(Input!N127&lt;100,AL126*0.673*54+C126/6+G126*3000,IF(Input!N127&lt;300,AL126*0.673*54+C126/6+G126*6000,AL126*0.673*54+C126/6+G126*10000)),IF(B126="C",IF(Input!O127&lt;200,AL126*0.673*54+C126/6+G126*3000,IF(Input!O127&lt;400,AL126*0.673*54+C126/6+G126*6000,AL126*0.673*54+C126/6+G126*10000)))))</f>
        <v>21628.109296547475</v>
      </c>
      <c r="AO126" s="21">
        <f t="shared" si="254"/>
        <v>36</v>
      </c>
      <c r="AP126" s="16">
        <f t="shared" si="255"/>
        <v>36</v>
      </c>
      <c r="AS126" s="21">
        <f>IF(OR(C126=0,G126=0),0,IF(B126="P",IF(Input!N127&lt;100,C126/8+4*200+G126*3000,IF(Input!N127&lt;300,C126/8+10*200+G126*6000,C126/8+20*200+G126*10000)),IF(B126="C",IF(Input!O127&lt;200,C126/8+2*250+G126*3000,IF(Input!O127&lt;400,C126/8+4*250+G126*6000,C126/8+10*250+G126*10000)))))</f>
        <v>19205</v>
      </c>
      <c r="AT126" s="21">
        <f t="shared" si="256"/>
        <v>32</v>
      </c>
      <c r="AU126" s="110">
        <f t="shared" si="257"/>
        <v>32</v>
      </c>
    </row>
    <row r="127" spans="1:47" x14ac:dyDescent="0.25">
      <c r="A127" s="50" t="s">
        <v>158</v>
      </c>
      <c r="B127" s="102" t="str">
        <f>Input!C128</f>
        <v>P</v>
      </c>
      <c r="C127" s="2">
        <f>Input!R128</f>
        <v>16470</v>
      </c>
      <c r="D127" s="2">
        <f>Input!S128</f>
        <v>3160</v>
      </c>
      <c r="E127" s="2">
        <f>Input!T128</f>
        <v>1020</v>
      </c>
      <c r="F127" s="7">
        <f t="shared" si="131"/>
        <v>167.29411764705884</v>
      </c>
      <c r="G127" s="9">
        <f>Input!U128</f>
        <v>2</v>
      </c>
      <c r="H127" s="3">
        <f>IF(OR(C127=0,D127=0,E127=0,G127=0),0,IF(B127="P",IF(Input!N128&lt;100,F127*0.673*54+C127/5+G127*3000,IF(Input!N128&lt;300,F127*0.673*54+C127/5+G127*6000,F127*0.673*54+C127/5+G127*10000)),IF(B127="C",IF(Input!O128&lt;200,F127*0.673*54+C127/5+G127*3000,IF(Input!O128&lt;400,F127*0.673*54+C127/5+G127*6000,F127*0.673*54+C127/5+G127*10000)))))</f>
        <v>15373.802823529413</v>
      </c>
      <c r="I127" s="21">
        <f t="shared" si="114"/>
        <v>26</v>
      </c>
      <c r="J127" s="6">
        <f t="shared" si="113"/>
        <v>26</v>
      </c>
      <c r="K127" s="16">
        <f t="shared" si="115"/>
        <v>26</v>
      </c>
      <c r="M127" s="22">
        <f t="shared" si="116"/>
        <v>15600</v>
      </c>
      <c r="N127" s="22">
        <f t="shared" si="117"/>
        <v>3900</v>
      </c>
      <c r="Q127" s="7">
        <f t="shared" si="172"/>
        <v>209.11764705882354</v>
      </c>
      <c r="S127" s="21">
        <f>IF(OR(C127=0,D127=0,E127=0,G127=0),0,IF(B127="P",IF(Input!N128&lt;100,Q127*0.673*54+C127/5+G127*3000,IF(Input!N128&lt;300,Q127*0.673*54+C127/5+G127*6000,Q127*0.673*54+C127/5+G127*10000)),IF(B127="C",IF(Input!O128&lt;200,Q127*0.673*54+C127/5+G127*3000,IF(Input!O128&lt;400,Q127*0.673*54+C127/5+G127*6000,Q127*0.673*54+C127/4+G127*10000)))))</f>
        <v>16893.753529411766</v>
      </c>
      <c r="T127" s="21">
        <f t="shared" si="118"/>
        <v>28</v>
      </c>
      <c r="U127" s="16">
        <f t="shared" si="119"/>
        <v>28</v>
      </c>
      <c r="X127" s="7">
        <f t="shared" si="128"/>
        <v>175.65882352941179</v>
      </c>
      <c r="Z127" s="21">
        <f>IF(OR(C127=0,D127=0,E127=0,G127=0),0,IF(B127="P",IF(Input!N128&lt;100,X127*0.673*54+C127/5+G127*3000,IF(Input!N128&lt;300,X127*0.673*54+C127/5+G127*6000,X127*0.673*54+C127/5+G127*10000)),IF(B127="C",IF(Input!O128&lt;200,X127*0.673*54+C127/5+G127*3000,IF(Input!O128&lt;400,X127*0.673*54+C127/5+G127*6000,X127*0.673*54+C127/5+G127*10000)))))</f>
        <v>15677.792964705885</v>
      </c>
      <c r="AA127" s="21">
        <f t="shared" si="120"/>
        <v>26</v>
      </c>
      <c r="AB127" s="10">
        <f t="shared" si="129"/>
        <v>26</v>
      </c>
      <c r="AE127" s="7">
        <f t="shared" si="130"/>
        <v>192.38823529411766</v>
      </c>
      <c r="AG127" s="21">
        <f>IF(OR(C127=0,D127=0,E127=0,G127=0),0,IF(B127="P",IF(Input!N128&lt;100,AE127*0.673*54+C127/5+G127*3000,IF(Input!N128&lt;300,AE127*0.673*54+C127/5+G127*6000,AE127*0.673*54+C127/5+G127*10000)),IF(B127="C",IF(Input!O128&lt;200,AE127*0.673*54+C127/5+G127*3000,IF(Input!O128&lt;400,AE127*0.673*54+C127/5+G127*6000,AE127*0.673*54+C127/5+G127*10000)))))</f>
        <v>16285.773247058823</v>
      </c>
      <c r="AH127" s="21">
        <f t="shared" si="121"/>
        <v>27</v>
      </c>
      <c r="AI127" s="16">
        <f t="shared" si="122"/>
        <v>27</v>
      </c>
      <c r="AL127" s="22">
        <f t="shared" si="123"/>
        <v>41.82352941176471</v>
      </c>
      <c r="AN127" s="21">
        <f>IF(OR(C127=0,D127=0,E127=0,G127=0),0,IF(B127="P",IF(Input!N128&lt;100,AL127*0.673*54+C127/6+G127*3000,IF(Input!N128&lt;300,AL127*0.673*54+C127/6+G127*6000,AL127*0.673*54+C127/6+G127*10000)),IF(B127="C",IF(Input!O128&lt;200,AL127*0.673*54+C127/6+G127*3000,IF(Input!O128&lt;400,AL127*0.673*54+C127/6+G127*6000,AL127*0.673*54+C127/6+G127*10000)))))</f>
        <v>10264.950705882353</v>
      </c>
      <c r="AO127" s="21">
        <f t="shared" si="124"/>
        <v>17</v>
      </c>
      <c r="AP127" s="16">
        <f t="shared" si="125"/>
        <v>17</v>
      </c>
      <c r="AS127" s="21">
        <f>IF(OR(C127=0,G127=0),0,IF(B127="P",IF(Input!N128&lt;100,C127/8+4*200+G127*3000,IF(Input!N128&lt;300,C127/8+10*200+G127*6000,C127/8+20*200+G127*10000)),IF(B127="C",IF(Input!O128&lt;200,C127/8+2*250+G127*3000,IF(Input!O128&lt;400,C127/8+4*250+G127*6000,C127/8+10*250+G127*10000)))))</f>
        <v>8858.75</v>
      </c>
      <c r="AT127" s="21">
        <f t="shared" si="126"/>
        <v>15</v>
      </c>
      <c r="AU127" s="110">
        <f t="shared" si="127"/>
        <v>15</v>
      </c>
    </row>
    <row r="128" spans="1:47" x14ac:dyDescent="0.25">
      <c r="A128" s="50" t="s">
        <v>159</v>
      </c>
      <c r="B128" s="102" t="str">
        <f>Input!C129</f>
        <v>P</v>
      </c>
      <c r="C128" s="2">
        <f>Input!R129</f>
        <v>16470</v>
      </c>
      <c r="D128" s="2">
        <f>Input!S129</f>
        <v>3160</v>
      </c>
      <c r="E128" s="2">
        <f>Input!T129</f>
        <v>925</v>
      </c>
      <c r="F128" s="7">
        <f t="shared" si="131"/>
        <v>184.47567567567569</v>
      </c>
      <c r="G128" s="9">
        <f>Input!U129</f>
        <v>2</v>
      </c>
      <c r="H128" s="3">
        <f>IF(OR(C128=0,D128=0,E128=0,G128=0),0,IF(B128="P",IF(Input!N129&lt;100,F128*0.673*54+C128/5+G128*3000,IF(Input!N129&lt;300,F128*0.673*54+C128/5+G128*6000,F128*0.673*54+C128/5+G128*10000)),IF(B128="C",IF(Input!O129&lt;200,F128*0.673*54+C128/5+G128*3000,IF(Input!O129&lt;400,F128*0.673*54+C128/5+G128*6000,F128*0.673*54+C128/5+G128*10000)))))</f>
        <v>15998.215005405407</v>
      </c>
      <c r="I128" s="21">
        <f t="shared" si="114"/>
        <v>27</v>
      </c>
      <c r="J128" s="6">
        <f t="shared" si="113"/>
        <v>27</v>
      </c>
      <c r="K128" s="16">
        <f t="shared" si="115"/>
        <v>27</v>
      </c>
      <c r="M128" s="22">
        <f t="shared" si="116"/>
        <v>16200</v>
      </c>
      <c r="N128" s="22">
        <f t="shared" si="117"/>
        <v>4050</v>
      </c>
      <c r="Q128" s="7">
        <f t="shared" si="172"/>
        <v>230.59459459459461</v>
      </c>
      <c r="S128" s="21">
        <f>IF(OR(C128=0,D128=0,E128=0,G128=0),0,IF(B128="P",IF(Input!N129&lt;100,Q128*0.673*54+C128/5+G128*3000,IF(Input!N129&lt;300,Q128*0.673*54+C128/5+G128*6000,Q128*0.673*54+C128/5+G128*10000)),IF(B128="C",IF(Input!O129&lt;200,Q128*0.673*54+C128/5+G128*3000,IF(Input!O129&lt;400,Q128*0.673*54+C128/5+G128*6000,Q128*0.673*54+C128/4+G128*10000)))))</f>
        <v>17674.268756756755</v>
      </c>
      <c r="T128" s="21">
        <f t="shared" si="118"/>
        <v>29</v>
      </c>
      <c r="U128" s="16">
        <f t="shared" si="119"/>
        <v>29</v>
      </c>
      <c r="X128" s="7">
        <f t="shared" si="128"/>
        <v>193.69945945945949</v>
      </c>
      <c r="Z128" s="21">
        <f>IF(OR(C128=0,D128=0,E128=0,G128=0),0,IF(B128="P",IF(Input!N129&lt;100,X128*0.673*54+C128/5+G128*3000,IF(Input!N129&lt;300,X128*0.673*54+C128/5+G128*6000,X128*0.673*54+C128/5+G128*10000)),IF(B128="C",IF(Input!O129&lt;200,X128*0.673*54+C128/5+G128*3000,IF(Input!O129&lt;400,X128*0.673*54+C128/5+G128*6000,X128*0.673*54+C128/5+G128*10000)))))</f>
        <v>16333.425755675678</v>
      </c>
      <c r="AA128" s="21">
        <f t="shared" si="120"/>
        <v>27</v>
      </c>
      <c r="AB128" s="10">
        <f t="shared" si="129"/>
        <v>27</v>
      </c>
      <c r="AE128" s="7">
        <f t="shared" si="130"/>
        <v>212.14702702702704</v>
      </c>
      <c r="AG128" s="21">
        <f>IF(OR(C128=0,D128=0,E128=0,G128=0),0,IF(B128="P",IF(Input!N129&lt;100,AE128*0.673*54+C128/5+G128*3000,IF(Input!N129&lt;300,AE128*0.673*54+C128/5+G128*6000,AE128*0.673*54+C128/5+G128*10000)),IF(B128="C",IF(Input!O129&lt;200,AE128*0.673*54+C128/5+G128*3000,IF(Input!O129&lt;400,AE128*0.673*54+C128/5+G128*6000,AE128*0.673*54+C128/5+G128*10000)))))</f>
        <v>17003.847256216217</v>
      </c>
      <c r="AH128" s="21">
        <f t="shared" si="121"/>
        <v>28</v>
      </c>
      <c r="AI128" s="16">
        <f t="shared" si="122"/>
        <v>28</v>
      </c>
      <c r="AL128" s="22">
        <f t="shared" si="123"/>
        <v>46.118918918918922</v>
      </c>
      <c r="AN128" s="21">
        <f>IF(OR(C128=0,D128=0,E128=0,G128=0),0,IF(B128="P",IF(Input!N129&lt;100,AL128*0.673*54+C128/6+G128*3000,IF(Input!N129&lt;300,AL128*0.673*54+C128/6+G128*6000,AL128*0.673*54+C128/6+G128*10000)),IF(B128="C",IF(Input!O129&lt;200,AL128*0.673*54+C128/6+G128*3000,IF(Input!O129&lt;400,AL128*0.673*54+C128/6+G128*6000,AL128*0.673*54+C128/6+G128*10000)))))</f>
        <v>10421.053751351352</v>
      </c>
      <c r="AO128" s="21">
        <f t="shared" si="124"/>
        <v>17</v>
      </c>
      <c r="AP128" s="16">
        <f t="shared" si="125"/>
        <v>17</v>
      </c>
      <c r="AS128" s="21">
        <f>IF(OR(C128=0,G128=0),0,IF(B128="P",IF(Input!N129&lt;100,C128/8+4*200+G128*3000,IF(Input!N129&lt;300,C128/8+10*200+G128*6000,C128/8+20*200+G128*10000)),IF(B128="C",IF(Input!O129&lt;200,C128/8+2*250+G128*3000,IF(Input!O129&lt;400,C128/8+4*250+G128*6000,C128/8+10*250+G128*10000)))))</f>
        <v>8858.75</v>
      </c>
      <c r="AT128" s="21">
        <f t="shared" si="126"/>
        <v>15</v>
      </c>
      <c r="AU128" s="110">
        <f t="shared" si="127"/>
        <v>15</v>
      </c>
    </row>
    <row r="129" spans="1:47" x14ac:dyDescent="0.25">
      <c r="A129" s="50" t="s">
        <v>160</v>
      </c>
      <c r="B129" s="102" t="str">
        <f>Input!C130</f>
        <v>P</v>
      </c>
      <c r="C129" s="2">
        <f>Input!R130</f>
        <v>19500</v>
      </c>
      <c r="D129" s="2">
        <f>Input!S130</f>
        <v>3160</v>
      </c>
      <c r="E129" s="2">
        <f>Input!T130</f>
        <v>841</v>
      </c>
      <c r="F129" s="7">
        <f t="shared" si="131"/>
        <v>202.9013079667063</v>
      </c>
      <c r="G129" s="9">
        <f>Input!U130</f>
        <v>2</v>
      </c>
      <c r="H129" s="3">
        <f>IF(OR(C129=0,D129=0,E129=0,G129=0),0,IF(B129="P",IF(Input!N130&lt;100,F129*0.673*54+C129/5+G129*3000,IF(Input!N130&lt;300,F129*0.673*54+C129/5+G129*6000,F129*0.673*54+C129/5+G129*10000)),IF(B129="C",IF(Input!O130&lt;200,F129*0.673*54+C129/5+G129*3000,IF(Input!O130&lt;400,F129*0.673*54+C129/5+G129*6000,F129*0.673*54+C129/5+G129*10000)))))</f>
        <v>17273.839334126038</v>
      </c>
      <c r="I129" s="21">
        <f t="shared" si="114"/>
        <v>29</v>
      </c>
      <c r="J129" s="6">
        <f t="shared" si="113"/>
        <v>29</v>
      </c>
      <c r="K129" s="16">
        <f t="shared" si="115"/>
        <v>29</v>
      </c>
      <c r="M129" s="22">
        <f t="shared" si="116"/>
        <v>17400</v>
      </c>
      <c r="N129" s="22">
        <f t="shared" si="117"/>
        <v>4350</v>
      </c>
      <c r="Q129" s="7">
        <f t="shared" si="172"/>
        <v>253.62663495838288</v>
      </c>
      <c r="S129" s="21">
        <f>IF(OR(C129=0,D129=0,E129=0,G129=0),0,IF(B129="P",IF(Input!N130&lt;100,Q129*0.673*54+C129/5+G129*3000,IF(Input!N130&lt;300,Q129*0.673*54+C129/5+G129*6000,Q129*0.673*54+C129/5+G129*10000)),IF(B129="C",IF(Input!O130&lt;200,Q129*0.673*54+C129/5+G129*3000,IF(Input!O130&lt;400,Q129*0.673*54+C129/5+G129*6000,Q129*0.673*54+C129/4+G129*10000)))))</f>
        <v>19117.299167657551</v>
      </c>
      <c r="T129" s="21">
        <f t="shared" si="118"/>
        <v>32</v>
      </c>
      <c r="U129" s="16">
        <f t="shared" si="119"/>
        <v>32</v>
      </c>
      <c r="X129" s="7">
        <f t="shared" si="128"/>
        <v>213.04637336504163</v>
      </c>
      <c r="Z129" s="21">
        <f>IF(OR(C129=0,D129=0,E129=0,G129=0),0,IF(B129="P",IF(Input!N130&lt;100,X129*0.673*54+C129/5+G129*3000,IF(Input!N130&lt;300,X129*0.673*54+C129/5+G129*6000,X129*0.673*54+C129/5+G129*10000)),IF(B129="C",IF(Input!O130&lt;200,X129*0.673*54+C129/5+G129*3000,IF(Input!O130&lt;400,X129*0.673*54+C129/5+G129*6000,X129*0.673*54+C129/5+G129*10000)))))</f>
        <v>17642.531300832343</v>
      </c>
      <c r="AA129" s="21">
        <f t="shared" si="120"/>
        <v>29</v>
      </c>
      <c r="AB129" s="10">
        <f t="shared" si="129"/>
        <v>29</v>
      </c>
      <c r="AE129" s="7">
        <f t="shared" si="130"/>
        <v>233.33650416171221</v>
      </c>
      <c r="AG129" s="21">
        <f>IF(OR(C129=0,D129=0,E129=0,G129=0),0,IF(B129="P",IF(Input!N130&lt;100,AE129*0.673*54+C129/5+G129*3000,IF(Input!N130&lt;300,AE129*0.673*54+C129/5+G129*6000,AE129*0.673*54+C129/5+G129*10000)),IF(B129="C",IF(Input!O130&lt;200,AE129*0.673*54+C129/5+G129*3000,IF(Input!O130&lt;400,AE129*0.673*54+C129/5+G129*6000,AE129*0.673*54+C129/5+G129*10000)))))</f>
        <v>18379.915234244945</v>
      </c>
      <c r="AH129" s="21">
        <f t="shared" si="121"/>
        <v>31</v>
      </c>
      <c r="AI129" s="16">
        <f t="shared" si="122"/>
        <v>31</v>
      </c>
      <c r="AL129" s="22">
        <f t="shared" si="123"/>
        <v>50.725326991676575</v>
      </c>
      <c r="AN129" s="21">
        <f>IF(OR(C129=0,D129=0,E129=0,G129=0),0,IF(B129="P",IF(Input!N130&lt;100,AL129*0.673*54+C129/6+G129*3000,IF(Input!N130&lt;300,AL129*0.673*54+C129/6+G129*6000,AL129*0.673*54+C129/6+G129*10000)),IF(B129="C",IF(Input!O130&lt;200,AL129*0.673*54+C129/6+G129*3000,IF(Input!O130&lt;400,AL129*0.673*54+C129/6+G129*6000,AL129*0.673*54+C129/6+G129*10000)))))</f>
        <v>11093.45983353151</v>
      </c>
      <c r="AO129" s="21">
        <f t="shared" si="124"/>
        <v>18</v>
      </c>
      <c r="AP129" s="16">
        <f t="shared" si="125"/>
        <v>18</v>
      </c>
      <c r="AS129" s="21">
        <f>IF(OR(C129=0,G129=0),0,IF(B129="P",IF(Input!N130&lt;100,C129/8+4*200+G129*3000,IF(Input!N130&lt;300,C129/8+10*200+G129*6000,C129/8+20*200+G129*10000)),IF(B129="C",IF(Input!O130&lt;200,C129/8+2*250+G129*3000,IF(Input!O130&lt;400,C129/8+4*250+G129*6000,C129/8+10*250+G129*10000)))))</f>
        <v>9237.5</v>
      </c>
      <c r="AT129" s="21">
        <f t="shared" si="126"/>
        <v>15</v>
      </c>
      <c r="AU129" s="110">
        <f t="shared" si="127"/>
        <v>15</v>
      </c>
    </row>
    <row r="130" spans="1:47" x14ac:dyDescent="0.25">
      <c r="A130" s="50" t="s">
        <v>161</v>
      </c>
      <c r="B130" s="102" t="str">
        <f>Input!C131</f>
        <v>P</v>
      </c>
      <c r="C130" s="2">
        <f>Input!R131</f>
        <v>19500</v>
      </c>
      <c r="D130" s="2">
        <f>Input!S131</f>
        <v>3160</v>
      </c>
      <c r="E130" s="2">
        <f>Input!T131</f>
        <v>841</v>
      </c>
      <c r="F130" s="7">
        <f t="shared" si="131"/>
        <v>202.9013079667063</v>
      </c>
      <c r="G130" s="9">
        <f>Input!U131</f>
        <v>2</v>
      </c>
      <c r="H130" s="3">
        <f>IF(OR(C130=0,D130=0,E130=0,G130=0),0,IF(B130="P",IF(Input!N131&lt;100,F130*0.673*54+C130/5+G130*3000,IF(Input!N131&lt;300,F130*0.673*54+C130/5+G130*6000,F130*0.673*54+C130/5+G130*10000)),IF(B130="C",IF(Input!O131&lt;200,F130*0.673*54+C130/5+G130*3000,IF(Input!O131&lt;400,F130*0.673*54+C130/5+G130*6000,F130*0.673*54+C130/5+G130*10000)))))</f>
        <v>17273.839334126038</v>
      </c>
      <c r="I130" s="21">
        <f t="shared" si="114"/>
        <v>29</v>
      </c>
      <c r="J130" s="6">
        <f t="shared" si="113"/>
        <v>29</v>
      </c>
      <c r="K130" s="16">
        <f t="shared" si="115"/>
        <v>29</v>
      </c>
      <c r="M130" s="22">
        <f t="shared" si="116"/>
        <v>17400</v>
      </c>
      <c r="N130" s="22">
        <f t="shared" si="117"/>
        <v>4350</v>
      </c>
      <c r="Q130" s="7">
        <f t="shared" si="172"/>
        <v>253.62663495838288</v>
      </c>
      <c r="S130" s="21">
        <f>IF(OR(C130=0,D130=0,E130=0,G130=0),0,IF(B130="P",IF(Input!N131&lt;100,Q130*0.673*54+C130/5+G130*3000,IF(Input!N131&lt;300,Q130*0.673*54+C130/5+G130*6000,Q130*0.673*54+C130/5+G130*10000)),IF(B130="C",IF(Input!O131&lt;200,Q130*0.673*54+C130/5+G130*3000,IF(Input!O131&lt;400,Q130*0.673*54+C130/5+G130*6000,Q130*0.673*54+C130/4+G130*10000)))))</f>
        <v>19117.299167657551</v>
      </c>
      <c r="T130" s="21">
        <f t="shared" si="118"/>
        <v>32</v>
      </c>
      <c r="U130" s="16">
        <f t="shared" si="119"/>
        <v>32</v>
      </c>
      <c r="X130" s="7">
        <f t="shared" si="128"/>
        <v>213.04637336504163</v>
      </c>
      <c r="Z130" s="21">
        <f>IF(OR(C130=0,D130=0,E130=0,G130=0),0,IF(B130="P",IF(Input!N131&lt;100,X130*0.673*54+C130/5+G130*3000,IF(Input!N131&lt;300,X130*0.673*54+C130/5+G130*6000,X130*0.673*54+C130/5+G130*10000)),IF(B130="C",IF(Input!O131&lt;200,X130*0.673*54+C130/5+G130*3000,IF(Input!O131&lt;400,X130*0.673*54+C130/5+G130*6000,X130*0.673*54+C130/5+G130*10000)))))</f>
        <v>17642.531300832343</v>
      </c>
      <c r="AA130" s="21">
        <f t="shared" si="120"/>
        <v>29</v>
      </c>
      <c r="AB130" s="10">
        <f t="shared" si="129"/>
        <v>29</v>
      </c>
      <c r="AE130" s="7">
        <f t="shared" si="130"/>
        <v>233.33650416171221</v>
      </c>
      <c r="AG130" s="21">
        <f>IF(OR(C130=0,D130=0,E130=0,G130=0),0,IF(B130="P",IF(Input!N131&lt;100,AE130*0.673*54+C130/5+G130*3000,IF(Input!N131&lt;300,AE130*0.673*54+C130/5+G130*6000,AE130*0.673*54+C130/5+G130*10000)),IF(B130="C",IF(Input!O131&lt;200,AE130*0.673*54+C130/5+G130*3000,IF(Input!O131&lt;400,AE130*0.673*54+C130/5+G130*6000,AE130*0.673*54+C130/5+G130*10000)))))</f>
        <v>18379.915234244945</v>
      </c>
      <c r="AH130" s="21">
        <f t="shared" si="121"/>
        <v>31</v>
      </c>
      <c r="AI130" s="16">
        <f t="shared" si="122"/>
        <v>31</v>
      </c>
      <c r="AL130" s="22">
        <f t="shared" si="123"/>
        <v>50.725326991676575</v>
      </c>
      <c r="AN130" s="21">
        <f>IF(OR(C130=0,D130=0,E130=0,G130=0),0,IF(B130="P",IF(Input!N131&lt;100,AL130*0.673*54+C130/6+G130*3000,IF(Input!N131&lt;300,AL130*0.673*54+C130/6+G130*6000,AL130*0.673*54+C130/6+G130*10000)),IF(B130="C",IF(Input!O131&lt;200,AL130*0.673*54+C130/6+G130*3000,IF(Input!O131&lt;400,AL130*0.673*54+C130/6+G130*6000,AL130*0.673*54+C130/6+G130*10000)))))</f>
        <v>11093.45983353151</v>
      </c>
      <c r="AO130" s="21">
        <f t="shared" si="124"/>
        <v>18</v>
      </c>
      <c r="AP130" s="16">
        <f t="shared" si="125"/>
        <v>18</v>
      </c>
      <c r="AS130" s="21">
        <f>IF(OR(C130=0,G130=0),0,IF(B130="P",IF(Input!N131&lt;100,C130/8+4*200+G130*3000,IF(Input!N131&lt;300,C130/8+10*200+G130*6000,C130/8+20*200+G130*10000)),IF(B130="C",IF(Input!O131&lt;200,C130/8+2*250+G130*3000,IF(Input!O131&lt;400,C130/8+4*250+G130*6000,C130/8+10*250+G130*10000)))))</f>
        <v>9237.5</v>
      </c>
      <c r="AT130" s="21">
        <f t="shared" si="126"/>
        <v>15</v>
      </c>
      <c r="AU130" s="110">
        <f t="shared" si="127"/>
        <v>15</v>
      </c>
    </row>
    <row r="131" spans="1:47" x14ac:dyDescent="0.25">
      <c r="A131" s="50" t="s">
        <v>162</v>
      </c>
      <c r="B131" s="102" t="str">
        <f>Input!C132</f>
        <v>P</v>
      </c>
      <c r="C131" s="2">
        <f>Input!R132</f>
        <v>29260</v>
      </c>
      <c r="D131" s="2">
        <f>Input!S132</f>
        <v>6526</v>
      </c>
      <c r="E131" s="2">
        <f>Input!T132</f>
        <v>1362</v>
      </c>
      <c r="F131" s="7">
        <f t="shared" si="131"/>
        <v>258.74008810572684</v>
      </c>
      <c r="G131" s="9">
        <f>Input!U132</f>
        <v>2</v>
      </c>
      <c r="H131" s="3">
        <f>IF(OR(C131=0,D131=0,E131=0,G131=0),0,IF(B131="P",IF(Input!N132&lt;100,F131*0.673*54+C131/5+G131*3000,IF(Input!N132&lt;300,F131*0.673*54+C131/5+G131*6000,F131*0.673*54+C131/5+G131*10000)),IF(B131="C",IF(Input!O132&lt;200,F131*0.673*54+C131/5+G131*3000,IF(Input!O132&lt;400,F131*0.673*54+C131/5+G131*6000,F131*0.673*54+C131/5+G131*10000)))))</f>
        <v>21255.132281938328</v>
      </c>
      <c r="I131" s="21">
        <f t="shared" si="114"/>
        <v>35</v>
      </c>
      <c r="J131" s="6">
        <f t="shared" si="113"/>
        <v>35</v>
      </c>
      <c r="K131" s="16">
        <f t="shared" si="115"/>
        <v>35</v>
      </c>
      <c r="M131" s="22">
        <f t="shared" si="116"/>
        <v>21000</v>
      </c>
      <c r="N131" s="22">
        <f t="shared" si="117"/>
        <v>5250</v>
      </c>
      <c r="Q131" s="7">
        <f t="shared" si="172"/>
        <v>323.42511013215858</v>
      </c>
      <c r="S131" s="21">
        <f>IF(OR(C131=0,D131=0,E131=0,G131=0),0,IF(B131="P",IF(Input!N132&lt;100,Q131*0.673*54+C131/5+G131*3000,IF(Input!N132&lt;300,Q131*0.673*54+C131/5+G131*6000,Q131*0.673*54+C131/5+G131*10000)),IF(B131="C",IF(Input!O132&lt;200,Q131*0.673*54+C131/5+G131*3000,IF(Input!O132&lt;400,Q131*0.673*54+C131/5+G131*6000,Q131*0.673*54+C131/4+G131*10000)))))</f>
        <v>23605.915352422908</v>
      </c>
      <c r="T131" s="21">
        <f t="shared" si="118"/>
        <v>39</v>
      </c>
      <c r="U131" s="16">
        <f t="shared" si="119"/>
        <v>39</v>
      </c>
      <c r="X131" s="7">
        <f t="shared" si="128"/>
        <v>271.6770925110132</v>
      </c>
      <c r="Z131" s="21">
        <f>IF(OR(C131=0,D131=0,E131=0,G131=0),0,IF(B131="P",IF(Input!N132&lt;100,X131*0.673*54+C131/5+G131*3000,IF(Input!N132&lt;300,X131*0.673*54+C131/5+G131*6000,X131*0.673*54+C131/5+G131*10000)),IF(B131="C",IF(Input!O132&lt;200,X131*0.673*54+C131/5+G131*3000,IF(Input!O132&lt;400,X131*0.673*54+C131/5+G131*6000,X131*0.673*54+C131/5+G131*10000)))))</f>
        <v>21725.288896035243</v>
      </c>
      <c r="AA131" s="21">
        <f t="shared" si="120"/>
        <v>36</v>
      </c>
      <c r="AB131" s="10">
        <f t="shared" si="129"/>
        <v>36</v>
      </c>
      <c r="AE131" s="7">
        <f t="shared" si="130"/>
        <v>297.55110132158586</v>
      </c>
      <c r="AG131" s="21">
        <f>IF(OR(C131=0,D131=0,E131=0,G131=0),0,IF(B131="P",IF(Input!N132&lt;100,AE131*0.673*54+C131/5+G131*3000,IF(Input!N132&lt;300,AE131*0.673*54+C131/5+G131*6000,AE131*0.673*54+C131/5+G131*10000)),IF(B131="C",IF(Input!O132&lt;200,AE131*0.673*54+C131/5+G131*3000,IF(Input!O132&lt;400,AE131*0.673*54+C131/5+G131*6000,AE131*0.673*54+C131/5+G131*10000)))))</f>
        <v>22665.602124229074</v>
      </c>
      <c r="AH131" s="21">
        <f t="shared" si="121"/>
        <v>38</v>
      </c>
      <c r="AI131" s="16">
        <f t="shared" si="122"/>
        <v>38</v>
      </c>
      <c r="AL131" s="22">
        <f t="shared" si="123"/>
        <v>64.68502202643171</v>
      </c>
      <c r="AN131" s="21">
        <f>IF(OR(C131=0,D131=0,E131=0,G131=0),0,IF(B131="P",IF(Input!N132&lt;100,AL131*0.673*54+C131/6+G131*3000,IF(Input!N132&lt;300,AL131*0.673*54+C131/6+G131*6000,AL131*0.673*54+C131/6+G131*10000)),IF(B131="C",IF(Input!O132&lt;200,AL131*0.673*54+C131/6+G131*3000,IF(Input!O132&lt;400,AL131*0.673*54+C131/6+G131*6000,AL131*0.673*54+C131/6+G131*10000)))))</f>
        <v>13227.449737151248</v>
      </c>
      <c r="AO131" s="21">
        <f t="shared" si="124"/>
        <v>22</v>
      </c>
      <c r="AP131" s="16">
        <f t="shared" si="125"/>
        <v>22</v>
      </c>
      <c r="AS131" s="21">
        <f>IF(OR(C131=0,G131=0),0,IF(B131="P",IF(Input!N132&lt;100,C131/8+4*200+G131*3000,IF(Input!N132&lt;300,C131/8+10*200+G131*6000,C131/8+20*200+G131*10000)),IF(B131="C",IF(Input!O132&lt;200,C131/8+2*250+G131*3000,IF(Input!O132&lt;400,C131/8+4*250+G131*6000,C131/8+10*250+G131*10000)))))</f>
        <v>10457.5</v>
      </c>
      <c r="AT131" s="21">
        <f t="shared" si="126"/>
        <v>17</v>
      </c>
      <c r="AU131" s="110">
        <f t="shared" si="127"/>
        <v>17</v>
      </c>
    </row>
    <row r="132" spans="1:47" x14ac:dyDescent="0.25">
      <c r="A132" s="66" t="s">
        <v>164</v>
      </c>
      <c r="B132" s="102" t="str">
        <f>Input!C133</f>
        <v>P</v>
      </c>
      <c r="C132" s="2">
        <f>Input!R133</f>
        <v>41890</v>
      </c>
      <c r="D132" s="2">
        <f>Input!S133</f>
        <v>6397</v>
      </c>
      <c r="E132" s="2">
        <f>Input!T133</f>
        <v>1300</v>
      </c>
      <c r="F132" s="7">
        <f t="shared" ref="F132:F146" si="277">D132/E132*54</f>
        <v>265.72153846153844</v>
      </c>
      <c r="G132" s="9">
        <f>Input!U133</f>
        <v>2</v>
      </c>
      <c r="H132" s="3">
        <f>IF(OR(C132=0,D132=0,E132=0,G132=0),0,IF(B132="P",IF(Input!N133&lt;100,F132*0.673*54+C132/5+G132*3000,IF(Input!N133&lt;300,F132*0.673*54+C132/5+G132*6000,F132*0.673*54+C132/5+G132*10000)),IF(B132="C",IF(Input!O133&lt;200,F132*0.673*54+C132/5+G132*3000,IF(Input!O133&lt;400,F132*0.673*54+C132/5+G132*6000,F132*0.673*54+C132/5+G132*10000)))))</f>
        <v>24034.852150769231</v>
      </c>
      <c r="I132" s="21">
        <f t="shared" si="114"/>
        <v>40</v>
      </c>
      <c r="J132" s="6">
        <f t="shared" ref="J132:J146" si="278">IF(I132&gt;1023,I132-(256*4),IF(I132&gt;767,I132-(256*3),IF(I132&gt;511,I132-(256*2),IF(I132&gt;255,I132-(256),I132))))</f>
        <v>40</v>
      </c>
      <c r="K132" s="16">
        <f t="shared" si="115"/>
        <v>40</v>
      </c>
      <c r="M132" s="22">
        <f t="shared" si="116"/>
        <v>24000</v>
      </c>
      <c r="N132" s="22">
        <f t="shared" si="117"/>
        <v>6000</v>
      </c>
      <c r="Q132" s="7">
        <f t="shared" ref="Q132:Q146" si="279">F132*1.25</f>
        <v>332.15192307692303</v>
      </c>
      <c r="S132" s="21">
        <f>IF(OR(C132=0,D132=0,E132=0,G132=0),0,IF(B132="P",IF(Input!N133&lt;100,Q132*0.673*54+C132/5+G132*3000,IF(Input!N133&lt;300,Q132*0.673*54+C132/5+G132*6000,Q132*0.673*54+C132/5+G132*10000)),IF(B132="C",IF(Input!O133&lt;200,Q132*0.673*54+C132/5+G132*3000,IF(Input!O133&lt;400,Q132*0.673*54+C132/5+G132*6000,Q132*0.673*54+C132/4+G132*10000)))))</f>
        <v>26449.065188461536</v>
      </c>
      <c r="T132" s="21">
        <f t="shared" si="118"/>
        <v>44</v>
      </c>
      <c r="U132" s="16">
        <f t="shared" si="119"/>
        <v>44</v>
      </c>
      <c r="X132" s="7">
        <f t="shared" ref="X132:X146" si="280">F132*1.05</f>
        <v>279.00761538461541</v>
      </c>
      <c r="Z132" s="21">
        <f>IF(OR(C132=0,D132=0,E132=0,G132=0),0,IF(B132="P",IF(Input!N133&lt;100,X132*0.673*54+C132/5+G132*3000,IF(Input!N133&lt;300,X132*0.673*54+C132/5+G132*6000,X132*0.673*54+C132/5+G132*10000)),IF(B132="C",IF(Input!O133&lt;200,X132*0.673*54+C132/5+G132*3000,IF(Input!O133&lt;400,X132*0.673*54+C132/5+G132*6000,X132*0.673*54+C132/5+G132*10000)))))</f>
        <v>24517.694758307694</v>
      </c>
      <c r="AA132" s="21">
        <f t="shared" si="120"/>
        <v>41</v>
      </c>
      <c r="AB132" s="10">
        <f t="shared" si="129"/>
        <v>41</v>
      </c>
      <c r="AE132" s="7">
        <f t="shared" ref="AE132:AE146" si="281">F132*1.15</f>
        <v>305.57976923076916</v>
      </c>
      <c r="AG132" s="21">
        <f>IF(OR(C132=0,D132=0,E132=0,G132=0),0,IF(B132="P",IF(Input!N133&lt;100,AE132*0.673*54+C132/5+G132*3000,IF(Input!N133&lt;300,AE132*0.673*54+C132/5+G132*6000,AE132*0.673*54+C132/5+G132*10000)),IF(B132="C",IF(Input!O133&lt;200,AE132*0.673*54+C132/5+G132*3000,IF(Input!O133&lt;400,AE132*0.673*54+C132/5+G132*6000,AE132*0.673*54+C132/5+G132*10000)))))</f>
        <v>25483.379973384614</v>
      </c>
      <c r="AH132" s="21">
        <f t="shared" si="121"/>
        <v>42</v>
      </c>
      <c r="AI132" s="16">
        <f t="shared" si="122"/>
        <v>42</v>
      </c>
      <c r="AL132" s="22">
        <f t="shared" si="123"/>
        <v>66.430384615384611</v>
      </c>
      <c r="AN132" s="21">
        <f>IF(OR(C132=0,D132=0,E132=0,G132=0),0,IF(B132="P",IF(Input!N133&lt;100,AL132*0.673*54+C132/6+G132*3000,IF(Input!N133&lt;300,AL132*0.673*54+C132/6+G132*6000,AL132*0.673*54+C132/6+G132*10000)),IF(B132="C",IF(Input!O133&lt;200,AL132*0.673*54+C132/6+G132*3000,IF(Input!O133&lt;400,AL132*0.673*54+C132/6+G132*6000,AL132*0.673*54+C132/6+G132*10000)))))</f>
        <v>15395.879704358975</v>
      </c>
      <c r="AO132" s="21">
        <f t="shared" si="124"/>
        <v>26</v>
      </c>
      <c r="AP132" s="16">
        <f t="shared" si="125"/>
        <v>26</v>
      </c>
      <c r="AS132" s="21">
        <f>IF(OR(C132=0,G132=0),0,IF(B132="P",IF(Input!N133&lt;100,C132/8+4*200+G132*3000,IF(Input!N133&lt;300,C132/8+10*200+G132*6000,C132/8+20*200+G132*10000)),IF(B132="C",IF(Input!O133&lt;200,C132/8+2*250+G132*3000,IF(Input!O133&lt;400,C132/8+4*250+G132*6000,C132/8+10*250+G132*10000)))))</f>
        <v>12036.25</v>
      </c>
      <c r="AT132" s="21">
        <f t="shared" si="126"/>
        <v>20</v>
      </c>
      <c r="AU132" s="110">
        <f t="shared" si="127"/>
        <v>20</v>
      </c>
    </row>
    <row r="133" spans="1:47" x14ac:dyDescent="0.25">
      <c r="A133" s="66" t="s">
        <v>165</v>
      </c>
      <c r="B133" s="102" t="str">
        <f>Input!C134</f>
        <v>P</v>
      </c>
      <c r="C133" s="2">
        <f>Input!R134</f>
        <v>44310</v>
      </c>
      <c r="D133" s="2">
        <f>Input!S134</f>
        <v>6397</v>
      </c>
      <c r="E133" s="2">
        <f>Input!T134</f>
        <v>1250</v>
      </c>
      <c r="F133" s="7">
        <f t="shared" si="277"/>
        <v>276.35040000000004</v>
      </c>
      <c r="G133" s="9">
        <f>Input!U134</f>
        <v>2</v>
      </c>
      <c r="H133" s="3">
        <f>IF(OR(C133=0,D133=0,E133=0,G133=0),0,IF(B133="P",IF(Input!N134&lt;100,F133*0.673*54+C133/5+G133*3000,IF(Input!N134&lt;300,F133*0.673*54+C133/5+G133*6000,F133*0.673*54+C133/5+G133*10000)),IF(B133="C",IF(Input!O134&lt;200,F133*0.673*54+C133/5+G133*3000,IF(Input!O134&lt;400,F133*0.673*54+C133/5+G133*6000,F133*0.673*54+C133/5+G133*10000)))))</f>
        <v>24905.126236800003</v>
      </c>
      <c r="I133" s="21">
        <f t="shared" si="114"/>
        <v>42</v>
      </c>
      <c r="J133" s="6">
        <f t="shared" si="278"/>
        <v>42</v>
      </c>
      <c r="K133" s="16">
        <f t="shared" si="115"/>
        <v>42</v>
      </c>
      <c r="M133" s="22">
        <f t="shared" si="116"/>
        <v>25200</v>
      </c>
      <c r="N133" s="22">
        <f t="shared" si="117"/>
        <v>6300</v>
      </c>
      <c r="Q133" s="7">
        <f t="shared" si="279"/>
        <v>345.43800000000005</v>
      </c>
      <c r="S133" s="21">
        <f>IF(OR(C133=0,D133=0,E133=0,G133=0),0,IF(B133="P",IF(Input!N134&lt;100,Q133*0.673*54+C133/5+G133*3000,IF(Input!N134&lt;300,Q133*0.673*54+C133/5+G133*6000,Q133*0.673*54+C133/5+G133*10000)),IF(B133="C",IF(Input!O134&lt;200,Q133*0.673*54+C133/5+G133*3000,IF(Input!O134&lt;400,Q133*0.673*54+C133/5+G133*6000,Q133*0.673*54+C133/4+G133*10000)))))</f>
        <v>27415.907796000003</v>
      </c>
      <c r="T133" s="21">
        <f t="shared" si="118"/>
        <v>46</v>
      </c>
      <c r="U133" s="16">
        <f t="shared" si="119"/>
        <v>46</v>
      </c>
      <c r="X133" s="7">
        <f t="shared" si="280"/>
        <v>290.16792000000004</v>
      </c>
      <c r="Z133" s="21">
        <f>IF(OR(C133=0,D133=0,E133=0,G133=0),0,IF(B133="P",IF(Input!N134&lt;100,X133*0.673*54+C133/5+G133*3000,IF(Input!N134&lt;300,X133*0.673*54+C133/5+G133*6000,X133*0.673*54+C133/5+G133*10000)),IF(B133="C",IF(Input!O134&lt;200,X133*0.673*54+C133/5+G133*3000,IF(Input!O134&lt;400,X133*0.673*54+C133/5+G133*6000,X133*0.673*54+C133/5+G133*10000)))))</f>
        <v>25407.282548640003</v>
      </c>
      <c r="AA133" s="21">
        <f t="shared" si="120"/>
        <v>42</v>
      </c>
      <c r="AB133" s="10">
        <f t="shared" si="129"/>
        <v>42</v>
      </c>
      <c r="AE133" s="7">
        <f t="shared" si="281"/>
        <v>317.80296000000004</v>
      </c>
      <c r="AG133" s="21">
        <f>IF(OR(C133=0,D133=0,E133=0,G133=0),0,IF(B133="P",IF(Input!N134&lt;100,AE133*0.673*54+C133/5+G133*3000,IF(Input!N134&lt;300,AE133*0.673*54+C133/5+G133*6000,AE133*0.673*54+C133/5+G133*10000)),IF(B133="C",IF(Input!O134&lt;200,AE133*0.673*54+C133/5+G133*3000,IF(Input!O134&lt;400,AE133*0.673*54+C133/5+G133*6000,AE133*0.673*54+C133/5+G133*10000)))))</f>
        <v>26411.595172320001</v>
      </c>
      <c r="AH133" s="21">
        <f t="shared" si="121"/>
        <v>44</v>
      </c>
      <c r="AI133" s="16">
        <f t="shared" si="122"/>
        <v>44</v>
      </c>
      <c r="AL133" s="22">
        <f t="shared" si="123"/>
        <v>69.087600000000009</v>
      </c>
      <c r="AN133" s="21">
        <f>IF(OR(C133=0,D133=0,E133=0,G133=0),0,IF(B133="P",IF(Input!N134&lt;100,AL133*0.673*54+C133/6+G133*3000,IF(Input!N134&lt;300,AL133*0.673*54+C133/6+G133*6000,AL133*0.673*54+C133/6+G133*10000)),IF(B133="C",IF(Input!O134&lt;200,AL133*0.673*54+C133/6+G133*3000,IF(Input!O134&lt;400,AL133*0.673*54+C133/6+G133*6000,AL133*0.673*54+C133/6+G133*10000)))))</f>
        <v>15895.781559200001</v>
      </c>
      <c r="AO133" s="21">
        <f t="shared" si="124"/>
        <v>26</v>
      </c>
      <c r="AP133" s="16">
        <f t="shared" si="125"/>
        <v>26</v>
      </c>
      <c r="AS133" s="21">
        <f>IF(OR(C133=0,G133=0),0,IF(B133="P",IF(Input!N134&lt;100,C133/8+4*200+G133*3000,IF(Input!N134&lt;300,C133/8+10*200+G133*6000,C133/8+20*200+G133*10000)),IF(B133="C",IF(Input!O134&lt;200,C133/8+2*250+G133*3000,IF(Input!O134&lt;400,C133/8+4*250+G133*6000,C133/8+10*250+G133*10000)))))</f>
        <v>12338.75</v>
      </c>
      <c r="AT133" s="21">
        <f t="shared" si="126"/>
        <v>21</v>
      </c>
      <c r="AU133" s="110">
        <f t="shared" si="127"/>
        <v>21</v>
      </c>
    </row>
    <row r="134" spans="1:47" x14ac:dyDescent="0.25">
      <c r="A134" s="66" t="s">
        <v>517</v>
      </c>
      <c r="B134" s="102" t="str">
        <f>Input!C135</f>
        <v>P</v>
      </c>
      <c r="C134" s="2">
        <f>Input!R135</f>
        <v>20990</v>
      </c>
      <c r="D134" s="2">
        <f>Input!S135</f>
        <v>5146</v>
      </c>
      <c r="E134" s="2">
        <f>Input!T135</f>
        <v>1550</v>
      </c>
      <c r="F134" s="7">
        <f t="shared" si="277"/>
        <v>179.28</v>
      </c>
      <c r="G134" s="9">
        <f>Input!U135</f>
        <v>2</v>
      </c>
      <c r="H134" s="3">
        <f>IF(OR(C134=0,D134=0,E134=0,G134=0),0,IF(B134="P",IF(Input!N135&lt;100,F134*0.673*54+C134/5+G134*3000,IF(Input!N135&lt;300,F134*0.673*54+C134/5+G134*6000,F134*0.673*54+C134/5+G134*10000)),IF(B134="C",IF(Input!O135&lt;200,F134*0.673*54+C134/5+G134*3000,IF(Input!O135&lt;400,F134*0.673*54+C134/5+G134*6000,F134*0.673*54+C134/5+G134*10000)))))</f>
        <v>16713.393759999999</v>
      </c>
      <c r="I134" s="21">
        <f t="shared" si="114"/>
        <v>28</v>
      </c>
      <c r="J134" s="6">
        <f t="shared" si="278"/>
        <v>28</v>
      </c>
      <c r="K134" s="16">
        <f t="shared" si="115"/>
        <v>28</v>
      </c>
      <c r="M134" s="22">
        <f t="shared" si="116"/>
        <v>16800</v>
      </c>
      <c r="N134" s="22">
        <f t="shared" si="117"/>
        <v>4200</v>
      </c>
      <c r="Q134" s="7">
        <f t="shared" si="279"/>
        <v>224.1</v>
      </c>
      <c r="S134" s="21">
        <f>IF(OR(C134=0,D134=0,E134=0,G134=0),0,IF(B134="P",IF(Input!N135&lt;100,Q134*0.673*54+C134/5+G134*3000,IF(Input!N135&lt;300,Q134*0.673*54+C134/5+G134*6000,Q134*0.673*54+C134/5+G134*10000)),IF(B134="C",IF(Input!O135&lt;200,Q134*0.673*54+C134/5+G134*3000,IF(Input!O135&lt;400,Q134*0.673*54+C134/5+G134*6000,Q134*0.673*54+C134/4+G134*10000)))))</f>
        <v>18342.242200000001</v>
      </c>
      <c r="T134" s="21">
        <f t="shared" si="118"/>
        <v>31</v>
      </c>
      <c r="U134" s="16">
        <f t="shared" si="119"/>
        <v>31</v>
      </c>
      <c r="X134" s="7">
        <f t="shared" si="280"/>
        <v>188.244</v>
      </c>
      <c r="Z134" s="21">
        <f>IF(OR(C134=0,D134=0,E134=0,G134=0),0,IF(B134="P",IF(Input!N135&lt;100,X134*0.673*54+C134/5+G134*3000,IF(Input!N135&lt;300,X134*0.673*54+C134/5+G134*6000,X134*0.673*54+C134/5+G134*10000)),IF(B134="C",IF(Input!O135&lt;200,X134*0.673*54+C134/5+G134*3000,IF(Input!O135&lt;400,X134*0.673*54+C134/5+G134*6000,X134*0.673*54+C134/5+G134*10000)))))</f>
        <v>17039.163447999999</v>
      </c>
      <c r="AA134" s="21">
        <f t="shared" si="120"/>
        <v>28</v>
      </c>
      <c r="AB134" s="10">
        <f t="shared" si="129"/>
        <v>28</v>
      </c>
      <c r="AE134" s="7">
        <f t="shared" si="281"/>
        <v>206.172</v>
      </c>
      <c r="AG134" s="21">
        <f>IF(OR(C134=0,D134=0,E134=0,G134=0),0,IF(B134="P",IF(Input!N135&lt;100,AE134*0.673*54+C134/5+G134*3000,IF(Input!N135&lt;300,AE134*0.673*54+C134/5+G134*6000,AE134*0.673*54+C134/5+G134*10000)),IF(B134="C",IF(Input!O135&lt;200,AE134*0.673*54+C134/5+G134*3000,IF(Input!O135&lt;400,AE134*0.673*54+C134/5+G134*6000,AE134*0.673*54+C134/5+G134*10000)))))</f>
        <v>17690.702824</v>
      </c>
      <c r="AH134" s="21">
        <f t="shared" si="121"/>
        <v>29</v>
      </c>
      <c r="AI134" s="16">
        <f t="shared" si="122"/>
        <v>29</v>
      </c>
      <c r="AL134" s="22">
        <f t="shared" si="123"/>
        <v>44.82</v>
      </c>
      <c r="AN134" s="21">
        <f>IF(OR(C134=0,D134=0,E134=0,G134=0),0,IF(B134="P",IF(Input!N135&lt;100,AL134*0.673*54+C134/6+G134*3000,IF(Input!N135&lt;300,AL134*0.673*54+C134/6+G134*6000,AL134*0.673*54+C134/6+G134*10000)),IF(B134="C",IF(Input!O135&lt;200,AL134*0.673*54+C134/6+G134*3000,IF(Input!O135&lt;400,AL134*0.673*54+C134/6+G134*6000,AL134*0.673*54+C134/6+G134*10000)))))</f>
        <v>11127.181773333334</v>
      </c>
      <c r="AO134" s="21">
        <f t="shared" si="124"/>
        <v>19</v>
      </c>
      <c r="AP134" s="16">
        <f t="shared" si="125"/>
        <v>19</v>
      </c>
      <c r="AS134" s="21">
        <f>IF(OR(C134=0,G134=0),0,IF(B134="P",IF(Input!N135&lt;100,C134/8+4*200+G134*3000,IF(Input!N135&lt;300,C134/8+10*200+G134*6000,C134/8+20*200+G134*10000)),IF(B134="C",IF(Input!O135&lt;200,C134/8+2*250+G134*3000,IF(Input!O135&lt;400,C134/8+4*250+G134*6000,C134/8+10*250+G134*10000)))))</f>
        <v>9423.75</v>
      </c>
      <c r="AT134" s="21">
        <f t="shared" si="126"/>
        <v>16</v>
      </c>
      <c r="AU134" s="110">
        <f t="shared" si="127"/>
        <v>16</v>
      </c>
    </row>
    <row r="135" spans="1:47" x14ac:dyDescent="0.25">
      <c r="A135" s="66" t="s">
        <v>515</v>
      </c>
      <c r="B135" s="102" t="str">
        <f>Input!C136</f>
        <v>P</v>
      </c>
      <c r="C135" s="2">
        <f>Input!R136</f>
        <v>22000</v>
      </c>
      <c r="D135" s="2">
        <f>Input!S136</f>
        <v>6396</v>
      </c>
      <c r="E135" s="2">
        <f>Input!T136</f>
        <v>1550</v>
      </c>
      <c r="F135" s="7">
        <f t="shared" ref="F135:F136" si="282">D135/E135*54</f>
        <v>222.82838709677418</v>
      </c>
      <c r="G135" s="9">
        <f>Input!U136</f>
        <v>2</v>
      </c>
      <c r="H135" s="3">
        <f>IF(OR(C135=0,D135=0,E135=0,G135=0),0,IF(B135="P",IF(Input!N136&lt;100,F135*0.673*54+C135/5+G135*3000,IF(Input!N136&lt;300,F135*0.673*54+C135/5+G135*6000,F135*0.673*54+C135/5+G135*10000)),IF(B135="C",IF(Input!O136&lt;200,F135*0.673*54+C135/5+G135*3000,IF(Input!O136&lt;400,F135*0.673*54+C135/5+G135*6000,F135*0.673*54+C135/5+G135*10000)))))</f>
        <v>18498.029243870966</v>
      </c>
      <c r="I135" s="21">
        <f t="shared" ref="I135:I136" si="283">ROUND(H135/600,0)</f>
        <v>31</v>
      </c>
      <c r="J135" s="6">
        <f t="shared" ref="J135:J136" si="284">IF(I135&gt;1023,I135-(256*4),IF(I135&gt;767,I135-(256*3),IF(I135&gt;511,I135-(256*2),IF(I135&gt;255,I135-(256),I135))))</f>
        <v>31</v>
      </c>
      <c r="K135" s="16">
        <f t="shared" ref="K135:K136" si="285">I135</f>
        <v>31</v>
      </c>
      <c r="M135" s="22">
        <f t="shared" ref="M135:M136" si="286">I135*600</f>
        <v>18600</v>
      </c>
      <c r="N135" s="22">
        <f t="shared" ref="N135:N136" si="287">M135/4</f>
        <v>4650</v>
      </c>
      <c r="Q135" s="7">
        <f t="shared" ref="Q135:Q136" si="288">F135*1.25</f>
        <v>278.53548387096771</v>
      </c>
      <c r="S135" s="21">
        <f>IF(OR(C135=0,D135=0,E135=0,G135=0),0,IF(B135="P",IF(Input!N136&lt;100,Q135*0.673*54+C135/5+G135*3000,IF(Input!N136&lt;300,Q135*0.673*54+C135/5+G135*6000,Q135*0.673*54+C135/5+G135*10000)),IF(B135="C",IF(Input!O136&lt;200,Q135*0.673*54+C135/5+G135*3000,IF(Input!O136&lt;400,Q135*0.673*54+C135/5+G135*6000,Q135*0.673*54+C135/4+G135*10000)))))</f>
        <v>20522.536554838709</v>
      </c>
      <c r="T135" s="21">
        <f t="shared" ref="T135:T136" si="289">ROUND(S135/600,0)</f>
        <v>34</v>
      </c>
      <c r="U135" s="16">
        <f t="shared" ref="U135:U136" si="290">T135</f>
        <v>34</v>
      </c>
      <c r="X135" s="7">
        <f t="shared" ref="X135:X136" si="291">F135*1.05</f>
        <v>233.9698064516129</v>
      </c>
      <c r="Z135" s="21">
        <f>IF(OR(C135=0,D135=0,E135=0,G135=0),0,IF(B135="P",IF(Input!N136&lt;100,X135*0.673*54+C135/5+G135*3000,IF(Input!N136&lt;300,X135*0.673*54+C135/5+G135*6000,X135*0.673*54+C135/5+G135*10000)),IF(B135="C",IF(Input!O136&lt;200,X135*0.673*54+C135/5+G135*3000,IF(Input!O136&lt;400,X135*0.673*54+C135/5+G135*6000,X135*0.673*54+C135/5+G135*10000)))))</f>
        <v>18902.930706064515</v>
      </c>
      <c r="AA135" s="21">
        <f t="shared" ref="AA135:AA136" si="292">ROUND(Z135/600,0)</f>
        <v>32</v>
      </c>
      <c r="AB135" s="10">
        <f t="shared" ref="AB135:AB136" si="293">AA135</f>
        <v>32</v>
      </c>
      <c r="AE135" s="7">
        <f t="shared" ref="AE135:AE136" si="294">F135*1.15</f>
        <v>256.25264516129027</v>
      </c>
      <c r="AG135" s="21">
        <f>IF(OR(C135=0,D135=0,E135=0,G135=0),0,IF(B135="P",IF(Input!N136&lt;100,AE135*0.673*54+C135/5+G135*3000,IF(Input!N136&lt;300,AE135*0.673*54+C135/5+G135*6000,AE135*0.673*54+C135/5+G135*10000)),IF(B135="C",IF(Input!O136&lt;200,AE135*0.673*54+C135/5+G135*3000,IF(Input!O136&lt;400,AE135*0.673*54+C135/5+G135*6000,AE135*0.673*54+C135/5+G135*10000)))))</f>
        <v>19712.73363045161</v>
      </c>
      <c r="AH135" s="21">
        <f t="shared" ref="AH135:AH136" si="295">ROUND(AG135/600,0)</f>
        <v>33</v>
      </c>
      <c r="AI135" s="16">
        <f t="shared" ref="AI135:AI136" si="296">AH135</f>
        <v>33</v>
      </c>
      <c r="AL135" s="22">
        <f t="shared" ref="AL135:AL136" si="297">F135*0.25</f>
        <v>55.707096774193545</v>
      </c>
      <c r="AN135" s="21">
        <f>IF(OR(C135=0,D135=0,E135=0,G135=0),0,IF(B135="P",IF(Input!N136&lt;100,AL135*0.673*54+C135/6+G135*3000,IF(Input!N136&lt;300,AL135*0.673*54+C135/6+G135*6000,AL135*0.673*54+C135/6+G135*10000)),IF(B135="C",IF(Input!O136&lt;200,AL135*0.673*54+C135/6+G135*3000,IF(Input!O136&lt;400,AL135*0.673*54+C135/6+G135*6000,AL135*0.673*54+C135/6+G135*10000)))))</f>
        <v>11691.173977634407</v>
      </c>
      <c r="AO135" s="21">
        <f t="shared" ref="AO135:AO136" si="298">ROUND(AN135/600,0)</f>
        <v>19</v>
      </c>
      <c r="AP135" s="16">
        <f t="shared" ref="AP135:AP136" si="299">AO135</f>
        <v>19</v>
      </c>
      <c r="AS135" s="21">
        <f>IF(OR(C135=0,G135=0),0,IF(B135="P",IF(Input!N136&lt;100,C135/8+4*200+G135*3000,IF(Input!N136&lt;300,C135/8+10*200+G135*6000,C135/8+20*200+G135*10000)),IF(B135="C",IF(Input!O136&lt;200,C135/8+2*250+G135*3000,IF(Input!O136&lt;400,C135/8+4*250+G135*6000,C135/8+10*250+G135*10000)))))</f>
        <v>9550</v>
      </c>
      <c r="AT135" s="21">
        <f t="shared" ref="AT135:AT136" si="300">ROUND(AS135/600,0)</f>
        <v>16</v>
      </c>
      <c r="AU135" s="110">
        <f t="shared" ref="AU135:AU136" si="301">AT135</f>
        <v>16</v>
      </c>
    </row>
    <row r="136" spans="1:47" x14ac:dyDescent="0.25">
      <c r="A136" s="66" t="s">
        <v>516</v>
      </c>
      <c r="B136" s="102" t="str">
        <f>Input!C137</f>
        <v>P</v>
      </c>
      <c r="C136" s="2">
        <f>Input!R137</f>
        <v>24100</v>
      </c>
      <c r="D136" s="2">
        <f>Input!S137</f>
        <v>7438</v>
      </c>
      <c r="E136" s="2">
        <f>Input!T137</f>
        <v>2000</v>
      </c>
      <c r="F136" s="7">
        <f t="shared" si="282"/>
        <v>200.82599999999999</v>
      </c>
      <c r="G136" s="9">
        <f>Input!U137</f>
        <v>2</v>
      </c>
      <c r="H136" s="3">
        <f>IF(OR(C136=0,D136=0,E136=0,G136=0),0,IF(B136="P",IF(Input!N137&lt;100,F136*0.673*54+C136/5+G136*3000,IF(Input!N137&lt;300,F136*0.673*54+C136/5+G136*6000,F136*0.673*54+C136/5+G136*10000)),IF(B136="C",IF(Input!O137&lt;200,F136*0.673*54+C136/5+G136*3000,IF(Input!O137&lt;400,F136*0.673*54+C136/5+G136*6000,F136*0.673*54+C136/5+G136*10000)))))</f>
        <v>18118.418492000001</v>
      </c>
      <c r="I136" s="21">
        <f t="shared" si="283"/>
        <v>30</v>
      </c>
      <c r="J136" s="6">
        <f t="shared" si="284"/>
        <v>30</v>
      </c>
      <c r="K136" s="16">
        <f t="shared" si="285"/>
        <v>30</v>
      </c>
      <c r="M136" s="22">
        <f t="shared" si="286"/>
        <v>18000</v>
      </c>
      <c r="N136" s="22">
        <f t="shared" si="287"/>
        <v>4500</v>
      </c>
      <c r="Q136" s="7">
        <f t="shared" si="288"/>
        <v>251.0325</v>
      </c>
      <c r="S136" s="21">
        <f>IF(OR(C136=0,D136=0,E136=0,G136=0),0,IF(B136="P",IF(Input!N137&lt;100,Q136*0.673*54+C136/5+G136*3000,IF(Input!N137&lt;300,Q136*0.673*54+C136/5+G136*6000,Q136*0.673*54+C136/5+G136*10000)),IF(B136="C",IF(Input!O137&lt;200,Q136*0.673*54+C136/5+G136*3000,IF(Input!O137&lt;400,Q136*0.673*54+C136/5+G136*6000,Q136*0.673*54+C136/4+G136*10000)))))</f>
        <v>19943.023115</v>
      </c>
      <c r="T136" s="21">
        <f t="shared" si="289"/>
        <v>33</v>
      </c>
      <c r="U136" s="16">
        <f t="shared" si="290"/>
        <v>33</v>
      </c>
      <c r="X136" s="7">
        <f t="shared" si="291"/>
        <v>210.8673</v>
      </c>
      <c r="Z136" s="21">
        <f>IF(OR(C136=0,D136=0,E136=0,G136=0),0,IF(B136="P",IF(Input!N137&lt;100,X136*0.673*54+C136/5+G136*3000,IF(Input!N137&lt;300,X136*0.673*54+C136/5+G136*6000,X136*0.673*54+C136/5+G136*10000)),IF(B136="C",IF(Input!O137&lt;200,X136*0.673*54+C136/5+G136*3000,IF(Input!O137&lt;400,X136*0.673*54+C136/5+G136*6000,X136*0.673*54+C136/5+G136*10000)))))</f>
        <v>18483.3394166</v>
      </c>
      <c r="AA136" s="21">
        <f t="shared" si="292"/>
        <v>31</v>
      </c>
      <c r="AB136" s="10">
        <f t="shared" si="293"/>
        <v>31</v>
      </c>
      <c r="AE136" s="7">
        <f t="shared" si="294"/>
        <v>230.94989999999999</v>
      </c>
      <c r="AG136" s="21">
        <f>IF(OR(C136=0,D136=0,E136=0,G136=0),0,IF(B136="P",IF(Input!N137&lt;100,AE136*0.673*54+C136/5+G136*3000,IF(Input!N137&lt;300,AE136*0.673*54+C136/5+G136*6000,AE136*0.673*54+C136/5+G136*10000)),IF(B136="C",IF(Input!O137&lt;200,AE136*0.673*54+C136/5+G136*3000,IF(Input!O137&lt;400,AE136*0.673*54+C136/5+G136*6000,AE136*0.673*54+C136/5+G136*10000)))))</f>
        <v>19213.181265799998</v>
      </c>
      <c r="AH136" s="21">
        <f t="shared" si="295"/>
        <v>32</v>
      </c>
      <c r="AI136" s="16">
        <f t="shared" si="296"/>
        <v>32</v>
      </c>
      <c r="AL136" s="22">
        <f t="shared" si="297"/>
        <v>50.206499999999998</v>
      </c>
      <c r="AN136" s="21">
        <f>IF(OR(C136=0,D136=0,E136=0,G136=0),0,IF(B136="P",IF(Input!N137&lt;100,AL136*0.673*54+C136/6+G136*3000,IF(Input!N137&lt;300,AL136*0.673*54+C136/6+G136*6000,AL136*0.673*54+C136/6+G136*10000)),IF(B136="C",IF(Input!O137&lt;200,AL136*0.673*54+C136/6+G136*3000,IF(Input!O137&lt;400,AL136*0.673*54+C136/6+G136*6000,AL136*0.673*54+C136/6+G136*10000)))))</f>
        <v>11841.271289666667</v>
      </c>
      <c r="AO136" s="21">
        <f t="shared" si="298"/>
        <v>20</v>
      </c>
      <c r="AP136" s="16">
        <f t="shared" si="299"/>
        <v>20</v>
      </c>
      <c r="AS136" s="21">
        <f>IF(OR(C136=0,G136=0),0,IF(B136="P",IF(Input!N137&lt;100,C136/8+4*200+G136*3000,IF(Input!N137&lt;300,C136/8+10*200+G136*6000,C136/8+20*200+G136*10000)),IF(B136="C",IF(Input!O137&lt;200,C136/8+2*250+G136*3000,IF(Input!O137&lt;400,C136/8+4*250+G136*6000,C136/8+10*250+G136*10000)))))</f>
        <v>9812.5</v>
      </c>
      <c r="AT136" s="21">
        <f t="shared" si="300"/>
        <v>16</v>
      </c>
      <c r="AU136" s="110">
        <f t="shared" si="301"/>
        <v>16</v>
      </c>
    </row>
    <row r="137" spans="1:47" x14ac:dyDescent="0.25">
      <c r="A137" s="66" t="s">
        <v>166</v>
      </c>
      <c r="B137" s="102" t="str">
        <f>Input!C138</f>
        <v>P</v>
      </c>
      <c r="C137" s="2">
        <f>Input!R138</f>
        <v>35990</v>
      </c>
      <c r="D137" s="2">
        <f>Input!S138</f>
        <v>11628</v>
      </c>
      <c r="E137" s="2">
        <f>Input!T138</f>
        <v>1800</v>
      </c>
      <c r="F137" s="7">
        <f t="shared" si="277"/>
        <v>348.84</v>
      </c>
      <c r="G137" s="9">
        <f>Input!U138</f>
        <v>2</v>
      </c>
      <c r="H137" s="3">
        <f>IF(OR(C137=0,D137=0,E137=0,G137=0),0,IF(B137="P",IF(Input!N138&lt;100,F137*0.673*54+C137/5+G137*3000,IF(Input!N138&lt;300,F137*0.673*54+C137/5+G137*6000,F137*0.673*54+C137/5+G137*10000)),IF(B137="C",IF(Input!O138&lt;200,F137*0.673*54+C137/5+G137*3000,IF(Input!O138&lt;400,F137*0.673*54+C137/5+G137*6000,F137*0.673*54+C137/5+G137*10000)))))</f>
        <v>25875.543279999998</v>
      </c>
      <c r="I137" s="21">
        <f t="shared" si="114"/>
        <v>43</v>
      </c>
      <c r="J137" s="6">
        <f t="shared" si="278"/>
        <v>43</v>
      </c>
      <c r="K137" s="16">
        <f t="shared" si="115"/>
        <v>43</v>
      </c>
      <c r="M137" s="22">
        <f t="shared" si="116"/>
        <v>25800</v>
      </c>
      <c r="N137" s="22">
        <f t="shared" si="117"/>
        <v>6450</v>
      </c>
      <c r="Q137" s="7">
        <f t="shared" si="279"/>
        <v>436.04999999999995</v>
      </c>
      <c r="S137" s="21">
        <f>IF(OR(C137=0,D137=0,E137=0,G137=0),0,IF(B137="P",IF(Input!N138&lt;100,Q137*0.673*54+C137/5+G137*3000,IF(Input!N138&lt;300,Q137*0.673*54+C137/5+G137*6000,Q137*0.673*54+C137/5+G137*10000)),IF(B137="C",IF(Input!O138&lt;200,Q137*0.673*54+C137/5+G137*3000,IF(Input!O138&lt;400,Q137*0.673*54+C137/5+G137*6000,Q137*0.673*54+C137/4+G137*10000)))))</f>
        <v>29044.929099999998</v>
      </c>
      <c r="T137" s="21">
        <f t="shared" si="118"/>
        <v>48</v>
      </c>
      <c r="U137" s="16">
        <f t="shared" si="119"/>
        <v>48</v>
      </c>
      <c r="X137" s="7">
        <f t="shared" si="280"/>
        <v>366.28199999999998</v>
      </c>
      <c r="Z137" s="21">
        <f>IF(OR(C137=0,D137=0,E137=0,G137=0),0,IF(B137="P",IF(Input!N138&lt;100,X137*0.673*54+C137/5+G137*3000,IF(Input!N138&lt;300,X137*0.673*54+C137/5+G137*6000,X137*0.673*54+C137/5+G137*10000)),IF(B137="C",IF(Input!O138&lt;200,X137*0.673*54+C137/5+G137*3000,IF(Input!O138&lt;400,X137*0.673*54+C137/5+G137*6000,X137*0.673*54+C137/5+G137*10000)))))</f>
        <v>26509.420444000003</v>
      </c>
      <c r="AA137" s="21">
        <f t="shared" si="120"/>
        <v>44</v>
      </c>
      <c r="AB137" s="10">
        <f t="shared" si="129"/>
        <v>44</v>
      </c>
      <c r="AE137" s="7">
        <f t="shared" si="281"/>
        <v>401.16599999999994</v>
      </c>
      <c r="AG137" s="21">
        <f>IF(OR(C137=0,D137=0,E137=0,G137=0),0,IF(B137="P",IF(Input!N138&lt;100,AE137*0.673*54+C137/5+G137*3000,IF(Input!N138&lt;300,AE137*0.673*54+C137/5+G137*6000,AE137*0.673*54+C137/5+G137*10000)),IF(B137="C",IF(Input!O138&lt;200,AE137*0.673*54+C137/5+G137*3000,IF(Input!O138&lt;400,AE137*0.673*54+C137/5+G137*6000,AE137*0.673*54+C137/5+G137*10000)))))</f>
        <v>27777.174771999998</v>
      </c>
      <c r="AH137" s="21">
        <f t="shared" si="121"/>
        <v>46</v>
      </c>
      <c r="AI137" s="16">
        <f t="shared" si="122"/>
        <v>46</v>
      </c>
      <c r="AL137" s="22">
        <f t="shared" si="123"/>
        <v>87.21</v>
      </c>
      <c r="AN137" s="21">
        <f>IF(OR(C137=0,D137=0,E137=0,G137=0),0,IF(B137="P",IF(Input!N138&lt;100,AL137*0.673*54+C137/6+G137*3000,IF(Input!N138&lt;300,AL137*0.673*54+C137/6+G137*6000,AL137*0.673*54+C137/6+G137*10000)),IF(B137="C",IF(Input!O138&lt;200,AL137*0.673*54+C137/6+G137*3000,IF(Input!O138&lt;400,AL137*0.673*54+C137/6+G137*6000,AL137*0.673*54+C137/6+G137*10000)))))</f>
        <v>15167.719153333333</v>
      </c>
      <c r="AO137" s="21">
        <f t="shared" si="124"/>
        <v>25</v>
      </c>
      <c r="AP137" s="16">
        <f t="shared" si="125"/>
        <v>25</v>
      </c>
      <c r="AS137" s="21">
        <f>IF(OR(C137=0,G137=0),0,IF(B137="P",IF(Input!N138&lt;100,C137/8+4*200+G137*3000,IF(Input!N138&lt;300,C137/8+10*200+G137*6000,C137/8+20*200+G137*10000)),IF(B137="C",IF(Input!O138&lt;200,C137/8+2*250+G137*3000,IF(Input!O138&lt;400,C137/8+4*250+G137*6000,C137/8+10*250+G137*10000)))))</f>
        <v>11298.75</v>
      </c>
      <c r="AT137" s="21">
        <f t="shared" si="126"/>
        <v>19</v>
      </c>
      <c r="AU137" s="110">
        <f t="shared" si="127"/>
        <v>19</v>
      </c>
    </row>
    <row r="138" spans="1:47" x14ac:dyDescent="0.25">
      <c r="A138" s="66" t="s">
        <v>167</v>
      </c>
      <c r="B138" s="102" t="str">
        <f>Input!C139</f>
        <v>P</v>
      </c>
      <c r="C138" s="2">
        <f>Input!R139</f>
        <v>37200</v>
      </c>
      <c r="D138" s="2">
        <f>Input!S139</f>
        <v>11628</v>
      </c>
      <c r="E138" s="2">
        <f>Input!T139</f>
        <v>2100</v>
      </c>
      <c r="F138" s="7">
        <f t="shared" ref="F138:F142" si="302">D138/E138*54</f>
        <v>299.0057142857143</v>
      </c>
      <c r="G138" s="9">
        <f>Input!U139</f>
        <v>2</v>
      </c>
      <c r="H138" s="3">
        <f>IF(OR(C138=0,D138=0,E138=0,G138=0),0,IF(B138="P",IF(Input!N139&lt;100,F138*0.673*54+C138/5+G138*3000,IF(Input!N139&lt;300,F138*0.673*54+C138/5+G138*6000,F138*0.673*54+C138/5+G138*10000)),IF(B138="C",IF(Input!O139&lt;200,F138*0.673*54+C138/5+G138*3000,IF(Input!O139&lt;400,F138*0.673*54+C138/5+G138*6000,F138*0.673*54+C138/5+G138*10000)))))</f>
        <v>24306.465668571429</v>
      </c>
      <c r="I138" s="21">
        <f t="shared" ref="I138:I142" si="303">ROUND(H138/600,0)</f>
        <v>41</v>
      </c>
      <c r="J138" s="6">
        <f t="shared" ref="J138:J142" si="304">IF(I138&gt;1023,I138-(256*4),IF(I138&gt;767,I138-(256*3),IF(I138&gt;511,I138-(256*2),IF(I138&gt;255,I138-(256),I138))))</f>
        <v>41</v>
      </c>
      <c r="K138" s="16">
        <f t="shared" ref="K138:K142" si="305">I138</f>
        <v>41</v>
      </c>
      <c r="M138" s="22">
        <f t="shared" ref="M138:M142" si="306">I138*600</f>
        <v>24600</v>
      </c>
      <c r="N138" s="22">
        <f t="shared" ref="N138:N142" si="307">M138/4</f>
        <v>6150</v>
      </c>
      <c r="Q138" s="7">
        <f t="shared" ref="Q138:Q142" si="308">F138*1.25</f>
        <v>373.75714285714287</v>
      </c>
      <c r="S138" s="21">
        <f>IF(OR(C138=0,D138=0,E138=0,G138=0),0,IF(B138="P",IF(Input!N139&lt;100,Q138*0.673*54+C138/5+G138*3000,IF(Input!N139&lt;300,Q138*0.673*54+C138/5+G138*6000,Q138*0.673*54+C138/5+G138*10000)),IF(B138="C",IF(Input!O139&lt;200,Q138*0.673*54+C138/5+G138*3000,IF(Input!O139&lt;400,Q138*0.673*54+C138/5+G138*6000,Q138*0.673*54+C138/4+G138*10000)))))</f>
        <v>27023.08208571429</v>
      </c>
      <c r="T138" s="21">
        <f t="shared" ref="T138:T142" si="309">ROUND(S138/600,0)</f>
        <v>45</v>
      </c>
      <c r="U138" s="16">
        <f t="shared" ref="U138:U142" si="310">T138</f>
        <v>45</v>
      </c>
      <c r="X138" s="7">
        <f t="shared" ref="X138:X142" si="311">F138*1.05</f>
        <v>313.95600000000002</v>
      </c>
      <c r="Z138" s="21">
        <f>IF(OR(C138=0,D138=0,E138=0,G138=0),0,IF(B138="P",IF(Input!N139&lt;100,X138*0.673*54+C138/5+G138*3000,IF(Input!N139&lt;300,X138*0.673*54+C138/5+G138*6000,X138*0.673*54+C138/5+G138*10000)),IF(B138="C",IF(Input!O139&lt;200,X138*0.673*54+C138/5+G138*3000,IF(Input!O139&lt;400,X138*0.673*54+C138/5+G138*6000,X138*0.673*54+C138/5+G138*10000)))))</f>
        <v>24849.788952000003</v>
      </c>
      <c r="AA138" s="21">
        <f t="shared" ref="AA138:AA142" si="312">ROUND(Z138/600,0)</f>
        <v>41</v>
      </c>
      <c r="AB138" s="10">
        <f t="shared" ref="AB138:AB142" si="313">AA138</f>
        <v>41</v>
      </c>
      <c r="AE138" s="7">
        <f t="shared" ref="AE138:AE142" si="314">F138*1.15</f>
        <v>343.85657142857144</v>
      </c>
      <c r="AG138" s="21">
        <f>IF(OR(C138=0,D138=0,E138=0,G138=0),0,IF(B138="P",IF(Input!N139&lt;100,AE138*0.673*54+C138/5+G138*3000,IF(Input!N139&lt;300,AE138*0.673*54+C138/5+G138*6000,AE138*0.673*54+C138/5+G138*10000)),IF(B138="C",IF(Input!O139&lt;200,AE138*0.673*54+C138/5+G138*3000,IF(Input!O139&lt;400,AE138*0.673*54+C138/5+G138*6000,AE138*0.673*54+C138/5+G138*10000)))))</f>
        <v>25936.435518857143</v>
      </c>
      <c r="AH138" s="21">
        <f t="shared" ref="AH138:AH142" si="315">ROUND(AG138/600,0)</f>
        <v>43</v>
      </c>
      <c r="AI138" s="16">
        <f t="shared" ref="AI138:AI142" si="316">AH138</f>
        <v>43</v>
      </c>
      <c r="AL138" s="22">
        <f t="shared" ref="AL138:AL142" si="317">F138*0.25</f>
        <v>74.751428571428576</v>
      </c>
      <c r="AN138" s="21">
        <f>IF(OR(C138=0,D138=0,E138=0,G138=0),0,IF(B138="P",IF(Input!N139&lt;100,AL138*0.673*54+C138/6+G138*3000,IF(Input!N139&lt;300,AL138*0.673*54+C138/6+G138*6000,AL138*0.673*54+C138/6+G138*10000)),IF(B138="C",IF(Input!O139&lt;200,AL138*0.673*54+C138/6+G138*3000,IF(Input!O139&lt;400,AL138*0.673*54+C138/6+G138*6000,AL138*0.673*54+C138/6+G138*10000)))))</f>
        <v>14916.616417142857</v>
      </c>
      <c r="AO138" s="21">
        <f t="shared" ref="AO138:AO142" si="318">ROUND(AN138/600,0)</f>
        <v>25</v>
      </c>
      <c r="AP138" s="16">
        <f t="shared" ref="AP138:AP142" si="319">AO138</f>
        <v>25</v>
      </c>
      <c r="AS138" s="21">
        <f>IF(OR(C138=0,G138=0),0,IF(B138="P",IF(Input!N139&lt;100,C138/8+4*200+G138*3000,IF(Input!N139&lt;300,C138/8+10*200+G138*6000,C138/8+20*200+G138*10000)),IF(B138="C",IF(Input!O139&lt;200,C138/8+2*250+G138*3000,IF(Input!O139&lt;400,C138/8+4*250+G138*6000,C138/8+10*250+G138*10000)))))</f>
        <v>11450</v>
      </c>
      <c r="AT138" s="21">
        <f t="shared" ref="AT138:AT142" si="320">ROUND(AS138/600,0)</f>
        <v>19</v>
      </c>
      <c r="AU138" s="110">
        <f t="shared" ref="AU138:AU142" si="321">AT138</f>
        <v>19</v>
      </c>
    </row>
    <row r="139" spans="1:47" x14ac:dyDescent="0.25">
      <c r="A139" s="66" t="s">
        <v>168</v>
      </c>
      <c r="B139" s="102" t="str">
        <f>Input!C140</f>
        <v>P</v>
      </c>
      <c r="C139" s="2">
        <f>Input!R140</f>
        <v>38600</v>
      </c>
      <c r="D139" s="2">
        <f>Input!S140</f>
        <v>11628</v>
      </c>
      <c r="E139" s="2">
        <f>Input!T140</f>
        <v>2102</v>
      </c>
      <c r="F139" s="7">
        <f t="shared" si="302"/>
        <v>298.72121788772597</v>
      </c>
      <c r="G139" s="9">
        <f>Input!U140</f>
        <v>2</v>
      </c>
      <c r="H139" s="3">
        <f>IF(OR(C139=0,D139=0,E139=0,G139=0),0,IF(B139="P",IF(Input!N140&lt;100,F139*0.673*54+C139/5+G139*3000,IF(Input!N140&lt;300,F139*0.673*54+C139/5+G139*6000,F139*0.673*54+C139/5+G139*10000)),IF(B139="C",IF(Input!O140&lt;200,F139*0.673*54+C139/5+G139*3000,IF(Input!O140&lt;400,F139*0.673*54+C139/5+G139*6000,F139*0.673*54+C139/5+G139*10000)))))</f>
        <v>24576.126500475737</v>
      </c>
      <c r="I139" s="21">
        <f t="shared" si="303"/>
        <v>41</v>
      </c>
      <c r="J139" s="6">
        <f t="shared" si="304"/>
        <v>41</v>
      </c>
      <c r="K139" s="16">
        <f t="shared" si="305"/>
        <v>41</v>
      </c>
      <c r="M139" s="22">
        <f t="shared" si="306"/>
        <v>24600</v>
      </c>
      <c r="N139" s="22">
        <f t="shared" si="307"/>
        <v>6150</v>
      </c>
      <c r="Q139" s="7">
        <f t="shared" si="308"/>
        <v>373.40152235965746</v>
      </c>
      <c r="S139" s="21">
        <f>IF(OR(C139=0,D139=0,E139=0,G139=0),0,IF(B139="P",IF(Input!N140&lt;100,Q139*0.673*54+C139/5+G139*3000,IF(Input!N140&lt;300,Q139*0.673*54+C139/5+G139*6000,Q139*0.673*54+C139/5+G139*10000)),IF(B139="C",IF(Input!O140&lt;200,Q139*0.673*54+C139/5+G139*3000,IF(Input!O140&lt;400,Q139*0.673*54+C139/5+G139*6000,Q139*0.673*54+C139/4+G139*10000)))))</f>
        <v>27290.158125594673</v>
      </c>
      <c r="T139" s="21">
        <f t="shared" si="309"/>
        <v>45</v>
      </c>
      <c r="U139" s="16">
        <f t="shared" si="310"/>
        <v>45</v>
      </c>
      <c r="X139" s="7">
        <f t="shared" si="311"/>
        <v>313.65727878211226</v>
      </c>
      <c r="Z139" s="21">
        <f>IF(OR(C139=0,D139=0,E139=0,G139=0),0,IF(B139="P",IF(Input!N140&lt;100,X139*0.673*54+C139/5+G139*3000,IF(Input!N140&lt;300,X139*0.673*54+C139/5+G139*6000,X139*0.673*54+C139/5+G139*10000)),IF(B139="C",IF(Input!O140&lt;200,X139*0.673*54+C139/5+G139*3000,IF(Input!O140&lt;400,X139*0.673*54+C139/5+G139*6000,X139*0.673*54+C139/5+G139*10000)))))</f>
        <v>25118.932825499527</v>
      </c>
      <c r="AA139" s="21">
        <f t="shared" si="312"/>
        <v>42</v>
      </c>
      <c r="AB139" s="10">
        <f t="shared" si="313"/>
        <v>42</v>
      </c>
      <c r="AE139" s="7">
        <f t="shared" si="314"/>
        <v>343.52940057088483</v>
      </c>
      <c r="AG139" s="21">
        <f>IF(OR(C139=0,D139=0,E139=0,G139=0),0,IF(B139="P",IF(Input!N140&lt;100,AE139*0.673*54+C139/5+G139*3000,IF(Input!N140&lt;300,AE139*0.673*54+C139/5+G139*6000,AE139*0.673*54+C139/5+G139*10000)),IF(B139="C",IF(Input!O140&lt;200,AE139*0.673*54+C139/5+G139*3000,IF(Input!O140&lt;400,AE139*0.673*54+C139/5+G139*6000,AE139*0.673*54+C139/5+G139*10000)))))</f>
        <v>26204.5454755471</v>
      </c>
      <c r="AH139" s="21">
        <f t="shared" si="315"/>
        <v>44</v>
      </c>
      <c r="AI139" s="16">
        <f t="shared" si="316"/>
        <v>44</v>
      </c>
      <c r="AL139" s="22">
        <f t="shared" si="317"/>
        <v>74.680304471931493</v>
      </c>
      <c r="AN139" s="21">
        <f>IF(OR(C139=0,D139=0,E139=0,G139=0),0,IF(B139="P",IF(Input!N140&lt;100,AL139*0.673*54+C139/6+G139*3000,IF(Input!N140&lt;300,AL139*0.673*54+C139/6+G139*6000,AL139*0.673*54+C139/6+G139*10000)),IF(B139="C",IF(Input!O140&lt;200,AL139*0.673*54+C139/6+G139*3000,IF(Input!O140&lt;400,AL139*0.673*54+C139/6+G139*6000,AL139*0.673*54+C139/6+G139*10000)))))</f>
        <v>15147.364958452268</v>
      </c>
      <c r="AO139" s="21">
        <f t="shared" si="318"/>
        <v>25</v>
      </c>
      <c r="AP139" s="16">
        <f t="shared" si="319"/>
        <v>25</v>
      </c>
      <c r="AS139" s="21">
        <f>IF(OR(C139=0,G139=0),0,IF(B139="P",IF(Input!N140&lt;100,C139/8+4*200+G139*3000,IF(Input!N140&lt;300,C139/8+10*200+G139*6000,C139/8+20*200+G139*10000)),IF(B139="C",IF(Input!O140&lt;200,C139/8+2*250+G139*3000,IF(Input!O140&lt;400,C139/8+4*250+G139*6000,C139/8+10*250+G139*10000)))))</f>
        <v>11625</v>
      </c>
      <c r="AT139" s="21">
        <f t="shared" si="320"/>
        <v>19</v>
      </c>
      <c r="AU139" s="110">
        <f t="shared" si="321"/>
        <v>19</v>
      </c>
    </row>
    <row r="140" spans="1:47" x14ac:dyDescent="0.25">
      <c r="A140" s="66" t="s">
        <v>169</v>
      </c>
      <c r="B140" s="102" t="str">
        <f>Input!C141</f>
        <v>P</v>
      </c>
      <c r="C140" s="2">
        <f>Input!R141</f>
        <v>38790</v>
      </c>
      <c r="D140" s="2">
        <f>Input!S141</f>
        <v>11628</v>
      </c>
      <c r="E140" s="2">
        <f>Input!T141</f>
        <v>1800</v>
      </c>
      <c r="F140" s="7">
        <f t="shared" si="302"/>
        <v>348.84</v>
      </c>
      <c r="G140" s="9">
        <f>Input!U141</f>
        <v>2</v>
      </c>
      <c r="H140" s="3">
        <f>IF(OR(C140=0,D140=0,E140=0,G140=0),0,IF(B140="P",IF(Input!N141&lt;100,F140*0.673*54+C140/5+G140*3000,IF(Input!N141&lt;300,F140*0.673*54+C140/5+G140*6000,F140*0.673*54+C140/5+G140*10000)),IF(B140="C",IF(Input!O141&lt;200,F140*0.673*54+C140/5+G140*3000,IF(Input!O141&lt;400,F140*0.673*54+C140/5+G140*6000,F140*0.673*54+C140/5+G140*10000)))))</f>
        <v>26435.543279999998</v>
      </c>
      <c r="I140" s="21">
        <f t="shared" si="303"/>
        <v>44</v>
      </c>
      <c r="J140" s="6">
        <f t="shared" si="304"/>
        <v>44</v>
      </c>
      <c r="K140" s="16">
        <f t="shared" si="305"/>
        <v>44</v>
      </c>
      <c r="M140" s="22">
        <f t="shared" si="306"/>
        <v>26400</v>
      </c>
      <c r="N140" s="22">
        <f t="shared" si="307"/>
        <v>6600</v>
      </c>
      <c r="Q140" s="7">
        <f t="shared" si="308"/>
        <v>436.04999999999995</v>
      </c>
      <c r="S140" s="21">
        <f>IF(OR(C140=0,D140=0,E140=0,G140=0),0,IF(B140="P",IF(Input!N141&lt;100,Q140*0.673*54+C140/5+G140*3000,IF(Input!N141&lt;300,Q140*0.673*54+C140/5+G140*6000,Q140*0.673*54+C140/5+G140*10000)),IF(B140="C",IF(Input!O141&lt;200,Q140*0.673*54+C140/5+G140*3000,IF(Input!O141&lt;400,Q140*0.673*54+C140/5+G140*6000,Q140*0.673*54+C140/4+G140*10000)))))</f>
        <v>29604.929099999998</v>
      </c>
      <c r="T140" s="21">
        <f t="shared" si="309"/>
        <v>49</v>
      </c>
      <c r="U140" s="16">
        <f t="shared" si="310"/>
        <v>49</v>
      </c>
      <c r="X140" s="7">
        <f t="shared" si="311"/>
        <v>366.28199999999998</v>
      </c>
      <c r="Z140" s="21">
        <f>IF(OR(C140=0,D140=0,E140=0,G140=0),0,IF(B140="P",IF(Input!N141&lt;100,X140*0.673*54+C140/5+G140*3000,IF(Input!N141&lt;300,X140*0.673*54+C140/5+G140*6000,X140*0.673*54+C140/5+G140*10000)),IF(B140="C",IF(Input!O141&lt;200,X140*0.673*54+C140/5+G140*3000,IF(Input!O141&lt;400,X140*0.673*54+C140/5+G140*6000,X140*0.673*54+C140/5+G140*10000)))))</f>
        <v>27069.420444000003</v>
      </c>
      <c r="AA140" s="21">
        <f t="shared" si="312"/>
        <v>45</v>
      </c>
      <c r="AB140" s="10">
        <f t="shared" si="313"/>
        <v>45</v>
      </c>
      <c r="AE140" s="7">
        <f t="shared" si="314"/>
        <v>401.16599999999994</v>
      </c>
      <c r="AG140" s="21">
        <f>IF(OR(C140=0,D140=0,E140=0,G140=0),0,IF(B140="P",IF(Input!N141&lt;100,AE140*0.673*54+C140/5+G140*3000,IF(Input!N141&lt;300,AE140*0.673*54+C140/5+G140*6000,AE140*0.673*54+C140/5+G140*10000)),IF(B140="C",IF(Input!O141&lt;200,AE140*0.673*54+C140/5+G140*3000,IF(Input!O141&lt;400,AE140*0.673*54+C140/5+G140*6000,AE140*0.673*54+C140/5+G140*10000)))))</f>
        <v>28337.174771999998</v>
      </c>
      <c r="AH140" s="21">
        <f t="shared" si="315"/>
        <v>47</v>
      </c>
      <c r="AI140" s="16">
        <f t="shared" si="316"/>
        <v>47</v>
      </c>
      <c r="AL140" s="22">
        <f t="shared" si="317"/>
        <v>87.21</v>
      </c>
      <c r="AN140" s="21">
        <f>IF(OR(C140=0,D140=0,E140=0,G140=0),0,IF(B140="P",IF(Input!N141&lt;100,AL140*0.673*54+C140/6+G140*3000,IF(Input!N141&lt;300,AL140*0.673*54+C140/6+G140*6000,AL140*0.673*54+C140/6+G140*10000)),IF(B140="C",IF(Input!O141&lt;200,AL140*0.673*54+C140/6+G140*3000,IF(Input!O141&lt;400,AL140*0.673*54+C140/6+G140*6000,AL140*0.673*54+C140/6+G140*10000)))))</f>
        <v>15634.38582</v>
      </c>
      <c r="AO140" s="21">
        <f t="shared" si="318"/>
        <v>26</v>
      </c>
      <c r="AP140" s="16">
        <f t="shared" si="319"/>
        <v>26</v>
      </c>
      <c r="AS140" s="21">
        <f>IF(OR(C140=0,G140=0),0,IF(B140="P",IF(Input!N141&lt;100,C140/8+4*200+G140*3000,IF(Input!N141&lt;300,C140/8+10*200+G140*6000,C140/8+20*200+G140*10000)),IF(B140="C",IF(Input!O141&lt;200,C140/8+2*250+G140*3000,IF(Input!O141&lt;400,C140/8+4*250+G140*6000,C140/8+10*250+G140*10000)))))</f>
        <v>11648.75</v>
      </c>
      <c r="AT140" s="21">
        <f t="shared" si="320"/>
        <v>19</v>
      </c>
      <c r="AU140" s="110">
        <f t="shared" si="321"/>
        <v>19</v>
      </c>
    </row>
    <row r="141" spans="1:47" x14ac:dyDescent="0.25">
      <c r="A141" s="66" t="s">
        <v>170</v>
      </c>
      <c r="B141" s="102" t="str">
        <f>Input!C142</f>
        <v>P</v>
      </c>
      <c r="C141" s="2">
        <f>Input!R142</f>
        <v>37500</v>
      </c>
      <c r="D141" s="2">
        <f>Input!S142</f>
        <v>11628</v>
      </c>
      <c r="E141" s="2">
        <f>Input!T142</f>
        <v>2100</v>
      </c>
      <c r="F141" s="7">
        <f t="shared" si="302"/>
        <v>299.0057142857143</v>
      </c>
      <c r="G141" s="9">
        <f>Input!U142</f>
        <v>2</v>
      </c>
      <c r="H141" s="3">
        <f>IF(OR(C141=0,D141=0,E141=0,G141=0),0,IF(B141="P",IF(Input!N142&lt;100,F141*0.673*54+C141/5+G141*3000,IF(Input!N142&lt;300,F141*0.673*54+C141/5+G141*6000,F141*0.673*54+C141/5+G141*10000)),IF(B141="C",IF(Input!O142&lt;200,F141*0.673*54+C141/5+G141*3000,IF(Input!O142&lt;400,F141*0.673*54+C141/5+G141*6000,F141*0.673*54+C141/5+G141*10000)))))</f>
        <v>24366.465668571429</v>
      </c>
      <c r="I141" s="21">
        <f t="shared" si="303"/>
        <v>41</v>
      </c>
      <c r="J141" s="6">
        <f t="shared" si="304"/>
        <v>41</v>
      </c>
      <c r="K141" s="16">
        <f t="shared" si="305"/>
        <v>41</v>
      </c>
      <c r="M141" s="22">
        <f t="shared" si="306"/>
        <v>24600</v>
      </c>
      <c r="N141" s="22">
        <f t="shared" si="307"/>
        <v>6150</v>
      </c>
      <c r="Q141" s="7">
        <f t="shared" si="308"/>
        <v>373.75714285714287</v>
      </c>
      <c r="S141" s="21">
        <f>IF(OR(C141=0,D141=0,E141=0,G141=0),0,IF(B141="P",IF(Input!N142&lt;100,Q141*0.673*54+C141/5+G141*3000,IF(Input!N142&lt;300,Q141*0.673*54+C141/5+G141*6000,Q141*0.673*54+C141/5+G141*10000)),IF(B141="C",IF(Input!O142&lt;200,Q141*0.673*54+C141/5+G141*3000,IF(Input!O142&lt;400,Q141*0.673*54+C141/5+G141*6000,Q141*0.673*54+C141/4+G141*10000)))))</f>
        <v>27083.08208571429</v>
      </c>
      <c r="T141" s="21">
        <f t="shared" si="309"/>
        <v>45</v>
      </c>
      <c r="U141" s="16">
        <f t="shared" si="310"/>
        <v>45</v>
      </c>
      <c r="X141" s="7">
        <f t="shared" si="311"/>
        <v>313.95600000000002</v>
      </c>
      <c r="Z141" s="21">
        <f>IF(OR(C141=0,D141=0,E141=0,G141=0),0,IF(B141="P",IF(Input!N142&lt;100,X141*0.673*54+C141/5+G141*3000,IF(Input!N142&lt;300,X141*0.673*54+C141/5+G141*6000,X141*0.673*54+C141/5+G141*10000)),IF(B141="C",IF(Input!O142&lt;200,X141*0.673*54+C141/5+G141*3000,IF(Input!O142&lt;400,X141*0.673*54+C141/5+G141*6000,X141*0.673*54+C141/5+G141*10000)))))</f>
        <v>24909.788952000003</v>
      </c>
      <c r="AA141" s="21">
        <f t="shared" si="312"/>
        <v>42</v>
      </c>
      <c r="AB141" s="10">
        <f t="shared" si="313"/>
        <v>42</v>
      </c>
      <c r="AE141" s="7">
        <f t="shared" si="314"/>
        <v>343.85657142857144</v>
      </c>
      <c r="AG141" s="21">
        <f>IF(OR(C141=0,D141=0,E141=0,G141=0),0,IF(B141="P",IF(Input!N142&lt;100,AE141*0.673*54+C141/5+G141*3000,IF(Input!N142&lt;300,AE141*0.673*54+C141/5+G141*6000,AE141*0.673*54+C141/5+G141*10000)),IF(B141="C",IF(Input!O142&lt;200,AE141*0.673*54+C141/5+G141*3000,IF(Input!O142&lt;400,AE141*0.673*54+C141/5+G141*6000,AE141*0.673*54+C141/5+G141*10000)))))</f>
        <v>25996.435518857143</v>
      </c>
      <c r="AH141" s="21">
        <f t="shared" si="315"/>
        <v>43</v>
      </c>
      <c r="AI141" s="16">
        <f t="shared" si="316"/>
        <v>43</v>
      </c>
      <c r="AL141" s="22">
        <f t="shared" si="317"/>
        <v>74.751428571428576</v>
      </c>
      <c r="AN141" s="21">
        <f>IF(OR(C141=0,D141=0,E141=0,G141=0),0,IF(B141="P",IF(Input!N142&lt;100,AL141*0.673*54+C141/6+G141*3000,IF(Input!N142&lt;300,AL141*0.673*54+C141/6+G141*6000,AL141*0.673*54+C141/6+G141*10000)),IF(B141="C",IF(Input!O142&lt;200,AL141*0.673*54+C141/6+G141*3000,IF(Input!O142&lt;400,AL141*0.673*54+C141/6+G141*6000,AL141*0.673*54+C141/6+G141*10000)))))</f>
        <v>14966.616417142857</v>
      </c>
      <c r="AO141" s="21">
        <f t="shared" si="318"/>
        <v>25</v>
      </c>
      <c r="AP141" s="16">
        <f t="shared" si="319"/>
        <v>25</v>
      </c>
      <c r="AS141" s="21">
        <f>IF(OR(C141=0,G141=0),0,IF(B141="P",IF(Input!N142&lt;100,C141/8+4*200+G141*3000,IF(Input!N142&lt;300,C141/8+10*200+G141*6000,C141/8+20*200+G141*10000)),IF(B141="C",IF(Input!O142&lt;200,C141/8+2*250+G141*3000,IF(Input!O142&lt;400,C141/8+4*250+G141*6000,C141/8+10*250+G141*10000)))))</f>
        <v>11487.5</v>
      </c>
      <c r="AT141" s="21">
        <f t="shared" si="320"/>
        <v>19</v>
      </c>
      <c r="AU141" s="110">
        <f t="shared" si="321"/>
        <v>19</v>
      </c>
    </row>
    <row r="142" spans="1:47" x14ac:dyDescent="0.25">
      <c r="A142" s="66" t="s">
        <v>171</v>
      </c>
      <c r="B142" s="102" t="str">
        <f>Input!C143</f>
        <v>P</v>
      </c>
      <c r="C142" s="2">
        <f>Input!R143</f>
        <v>38790</v>
      </c>
      <c r="D142" s="2">
        <f>Input!S143</f>
        <v>11628</v>
      </c>
      <c r="E142" s="2">
        <f>Input!T143</f>
        <v>2001</v>
      </c>
      <c r="F142" s="7">
        <f t="shared" si="302"/>
        <v>313.7991004497751</v>
      </c>
      <c r="G142" s="9">
        <f>Input!U143</f>
        <v>2</v>
      </c>
      <c r="H142" s="3">
        <f>IF(OR(C142=0,D142=0,E142=0,G142=0),0,IF(B142="P",IF(Input!N143&lt;100,F142*0.673*54+C142/5+G142*3000,IF(Input!N143&lt;300,F142*0.673*54+C142/5+G142*6000,F142*0.673*54+C142/5+G142*10000)),IF(B142="C",IF(Input!O143&lt;200,F142*0.673*54+C142/5+G142*3000,IF(Input!O143&lt;400,F142*0.673*54+C142/5+G142*6000,F142*0.673*54+C142/5+G142*10000)))))</f>
        <v>25162.086908545727</v>
      </c>
      <c r="I142" s="21">
        <f t="shared" si="303"/>
        <v>42</v>
      </c>
      <c r="J142" s="6">
        <f t="shared" si="304"/>
        <v>42</v>
      </c>
      <c r="K142" s="16">
        <f t="shared" si="305"/>
        <v>42</v>
      </c>
      <c r="M142" s="22">
        <f t="shared" si="306"/>
        <v>25200</v>
      </c>
      <c r="N142" s="22">
        <f t="shared" si="307"/>
        <v>6300</v>
      </c>
      <c r="Q142" s="7">
        <f t="shared" si="308"/>
        <v>392.24887556221887</v>
      </c>
      <c r="S142" s="21">
        <f>IF(OR(C142=0,D142=0,E142=0,G142=0),0,IF(B142="P",IF(Input!N143&lt;100,Q142*0.673*54+C142/5+G142*3000,IF(Input!N143&lt;300,Q142*0.673*54+C142/5+G142*6000,Q142*0.673*54+C142/5+G142*10000)),IF(B142="C",IF(Input!O143&lt;200,Q142*0.673*54+C142/5+G142*3000,IF(Input!O143&lt;400,Q142*0.673*54+C142/5+G142*6000,Q142*0.673*54+C142/4+G142*10000)))))</f>
        <v>28013.108635682158</v>
      </c>
      <c r="T142" s="21">
        <f t="shared" si="309"/>
        <v>47</v>
      </c>
      <c r="U142" s="16">
        <f t="shared" si="310"/>
        <v>47</v>
      </c>
      <c r="X142" s="7">
        <f t="shared" si="311"/>
        <v>329.48905547226389</v>
      </c>
      <c r="Z142" s="21">
        <f>IF(OR(C142=0,D142=0,E142=0,G142=0),0,IF(B142="P",IF(Input!N143&lt;100,X142*0.673*54+C142/5+G142*3000,IF(Input!N143&lt;300,X142*0.673*54+C142/5+G142*6000,X142*0.673*54+C142/5+G142*10000)),IF(B142="C",IF(Input!O143&lt;200,X142*0.673*54+C142/5+G142*3000,IF(Input!O143&lt;400,X142*0.673*54+C142/5+G142*6000,X142*0.673*54+C142/5+G142*10000)))))</f>
        <v>25732.291253973017</v>
      </c>
      <c r="AA142" s="21">
        <f t="shared" si="312"/>
        <v>43</v>
      </c>
      <c r="AB142" s="10">
        <f t="shared" si="313"/>
        <v>43</v>
      </c>
      <c r="AE142" s="7">
        <f t="shared" si="314"/>
        <v>360.86896551724135</v>
      </c>
      <c r="AG142" s="21">
        <f>IF(OR(C142=0,D142=0,E142=0,G142=0),0,IF(B142="P",IF(Input!N143&lt;100,AE142*0.673*54+C142/5+G142*3000,IF(Input!N143&lt;300,AE142*0.673*54+C142/5+G142*6000,AE142*0.673*54+C142/5+G142*10000)),IF(B142="C",IF(Input!O143&lt;200,AE142*0.673*54+C142/5+G142*3000,IF(Input!O143&lt;400,AE142*0.673*54+C142/5+G142*6000,AE142*0.673*54+C142/5+G142*10000)))))</f>
        <v>26872.699944827586</v>
      </c>
      <c r="AH142" s="21">
        <f t="shared" si="315"/>
        <v>45</v>
      </c>
      <c r="AI142" s="16">
        <f t="shared" si="316"/>
        <v>45</v>
      </c>
      <c r="AL142" s="22">
        <f t="shared" si="317"/>
        <v>78.449775112443774</v>
      </c>
      <c r="AN142" s="21">
        <f>IF(OR(C142=0,D142=0,E142=0,G142=0),0,IF(B142="P",IF(Input!N143&lt;100,AL142*0.673*54+C142/6+G142*3000,IF(Input!N143&lt;300,AL142*0.673*54+C142/6+G142*6000,AL142*0.673*54+C142/6+G142*10000)),IF(B142="C",IF(Input!O143&lt;200,AL142*0.673*54+C142/6+G142*3000,IF(Input!O143&lt;400,AL142*0.673*54+C142/6+G142*6000,AL142*0.673*54+C142/6+G142*10000)))))</f>
        <v>15316.021727136431</v>
      </c>
      <c r="AO142" s="21">
        <f t="shared" si="318"/>
        <v>26</v>
      </c>
      <c r="AP142" s="16">
        <f t="shared" si="319"/>
        <v>26</v>
      </c>
      <c r="AS142" s="21">
        <f>IF(OR(C142=0,G142=0),0,IF(B142="P",IF(Input!N143&lt;100,C142/8+4*200+G142*3000,IF(Input!N143&lt;300,C142/8+10*200+G142*6000,C142/8+20*200+G142*10000)),IF(B142="C",IF(Input!O143&lt;200,C142/8+2*250+G142*3000,IF(Input!O143&lt;400,C142/8+4*250+G142*6000,C142/8+10*250+G142*10000)))))</f>
        <v>11648.75</v>
      </c>
      <c r="AT142" s="21">
        <f t="shared" si="320"/>
        <v>19</v>
      </c>
      <c r="AU142" s="110">
        <f t="shared" si="321"/>
        <v>19</v>
      </c>
    </row>
    <row r="143" spans="1:47" x14ac:dyDescent="0.25">
      <c r="A143" s="66" t="s">
        <v>172</v>
      </c>
      <c r="B143" s="102" t="str">
        <f>Input!C144</f>
        <v>P</v>
      </c>
      <c r="C143" s="2">
        <f>Input!R144</f>
        <v>40370</v>
      </c>
      <c r="D143" s="2">
        <f>Input!S144</f>
        <v>16156</v>
      </c>
      <c r="E143" s="2">
        <f>Input!T144</f>
        <v>1800</v>
      </c>
      <c r="F143" s="7">
        <f t="shared" si="277"/>
        <v>484.68</v>
      </c>
      <c r="G143" s="9">
        <f>Input!U144</f>
        <v>2</v>
      </c>
      <c r="H143" s="3">
        <f>IF(OR(C143=0,D143=0,E143=0,G143=0),0,IF(B143="P",IF(Input!N144&lt;100,F143*0.673*54+C143/5+G143*3000,IF(Input!N144&lt;300,F143*0.673*54+C143/5+G143*6000,F143*0.673*54+C143/5+G143*10000)),IF(B143="C",IF(Input!O144&lt;200,F143*0.673*54+C143/5+G143*3000,IF(Input!O144&lt;400,F143*0.673*54+C143/5+G143*6000,F143*0.673*54+C143/5+G143*10000)))))</f>
        <v>37688.240559999998</v>
      </c>
      <c r="I143" s="21">
        <f t="shared" si="114"/>
        <v>63</v>
      </c>
      <c r="J143" s="6">
        <f t="shared" si="278"/>
        <v>63</v>
      </c>
      <c r="K143" s="16">
        <f t="shared" si="115"/>
        <v>63</v>
      </c>
      <c r="M143" s="22">
        <f t="shared" si="116"/>
        <v>37800</v>
      </c>
      <c r="N143" s="22">
        <f t="shared" si="117"/>
        <v>9450</v>
      </c>
      <c r="Q143" s="7">
        <f t="shared" si="279"/>
        <v>605.85</v>
      </c>
      <c r="S143" s="21">
        <f>IF(OR(C143=0,D143=0,E143=0,G143=0),0,IF(B143="P",IF(Input!N144&lt;100,Q143*0.673*54+C143/5+G143*3000,IF(Input!N144&lt;300,Q143*0.673*54+C143/5+G143*6000,Q143*0.673*54+C143/5+G143*10000)),IF(B143="C",IF(Input!O144&lt;200,Q143*0.673*54+C143/5+G143*3000,IF(Input!O144&lt;400,Q143*0.673*54+C143/5+G143*6000,Q143*0.673*54+C143/4+G143*10000)))))</f>
        <v>42091.800700000007</v>
      </c>
      <c r="T143" s="21">
        <f t="shared" si="118"/>
        <v>70</v>
      </c>
      <c r="U143" s="16">
        <f t="shared" si="119"/>
        <v>70</v>
      </c>
      <c r="X143" s="7">
        <f t="shared" si="280"/>
        <v>508.91400000000004</v>
      </c>
      <c r="Z143" s="21">
        <f>IF(OR(C143=0,D143=0,E143=0,G143=0),0,IF(B143="P",IF(Input!N144&lt;100,X143*0.673*54+C143/5+G143*3000,IF(Input!N144&lt;300,X143*0.673*54+C143/5+G143*6000,X143*0.673*54+C143/5+G143*10000)),IF(B143="C",IF(Input!O144&lt;200,X143*0.673*54+C143/5+G143*3000,IF(Input!O144&lt;400,X143*0.673*54+C143/5+G143*6000,X143*0.673*54+C143/5+G143*10000)))))</f>
        <v>38568.952588</v>
      </c>
      <c r="AA143" s="21">
        <f t="shared" si="120"/>
        <v>64</v>
      </c>
      <c r="AB143" s="10">
        <f t="shared" si="129"/>
        <v>64</v>
      </c>
      <c r="AE143" s="7">
        <f t="shared" si="281"/>
        <v>557.38199999999995</v>
      </c>
      <c r="AG143" s="21">
        <f>IF(OR(C143=0,D143=0,E143=0,G143=0),0,IF(B143="P",IF(Input!N144&lt;100,AE143*0.673*54+C143/5+G143*3000,IF(Input!N144&lt;300,AE143*0.673*54+C143/5+G143*6000,AE143*0.673*54+C143/5+G143*10000)),IF(B143="C",IF(Input!O144&lt;200,AE143*0.673*54+C143/5+G143*3000,IF(Input!O144&lt;400,AE143*0.673*54+C143/5+G143*6000,AE143*0.673*54+C143/5+G143*10000)))))</f>
        <v>40330.376644000004</v>
      </c>
      <c r="AH143" s="21">
        <f t="shared" si="121"/>
        <v>67</v>
      </c>
      <c r="AI143" s="16">
        <f t="shared" si="122"/>
        <v>67</v>
      </c>
      <c r="AL143" s="22">
        <f t="shared" si="123"/>
        <v>121.17</v>
      </c>
      <c r="AN143" s="21">
        <f>IF(OR(C143=0,D143=0,E143=0,G143=0),0,IF(B143="P",IF(Input!N144&lt;100,AL143*0.673*54+C143/6+G143*3000,IF(Input!N144&lt;300,AL143*0.673*54+C143/6+G143*6000,AL143*0.673*54+C143/6+G143*10000)),IF(B143="C",IF(Input!O144&lt;200,AL143*0.673*54+C143/6+G143*3000,IF(Input!O144&lt;400,AL143*0.673*54+C143/6+G143*6000,AL143*0.673*54+C143/6+G143*10000)))))</f>
        <v>23131.893473333334</v>
      </c>
      <c r="AO143" s="21">
        <f t="shared" si="124"/>
        <v>39</v>
      </c>
      <c r="AP143" s="16">
        <f t="shared" si="125"/>
        <v>39</v>
      </c>
      <c r="AS143" s="21">
        <f>IF(OR(C143=0,G143=0),0,IF(B143="P",IF(Input!N144&lt;100,C143/8+4*200+G143*3000,IF(Input!N144&lt;300,C143/8+10*200+G143*6000,C143/8+20*200+G143*10000)),IF(B143="C",IF(Input!O144&lt;200,C143/8+2*250+G143*3000,IF(Input!O144&lt;400,C143/8+4*250+G143*6000,C143/8+10*250+G143*10000)))))</f>
        <v>19046.25</v>
      </c>
      <c r="AT143" s="21">
        <f t="shared" si="126"/>
        <v>32</v>
      </c>
      <c r="AU143" s="110">
        <f t="shared" si="127"/>
        <v>32</v>
      </c>
    </row>
    <row r="144" spans="1:47" x14ac:dyDescent="0.25">
      <c r="A144" s="66" t="s">
        <v>173</v>
      </c>
      <c r="B144" s="102" t="str">
        <f>Input!C145</f>
        <v>P</v>
      </c>
      <c r="C144" s="2">
        <f>Input!R145</f>
        <v>50300</v>
      </c>
      <c r="D144" s="2">
        <f>Input!S145</f>
        <v>16156</v>
      </c>
      <c r="E144" s="2">
        <f>Input!T145</f>
        <v>2300</v>
      </c>
      <c r="F144" s="7">
        <f t="shared" ref="F144:F145" si="322">D144/E144*54</f>
        <v>379.31478260869568</v>
      </c>
      <c r="G144" s="9">
        <f>Input!U145</f>
        <v>2</v>
      </c>
      <c r="H144" s="3">
        <f>IF(OR(C144=0,D144=0,E144=0,G144=0),0,IF(B144="P",IF(Input!N145&lt;100,F144*0.673*54+C144/5+G144*3000,IF(Input!N145&lt;300,F144*0.673*54+C144/5+G144*6000,F144*0.673*54+C144/5+G144*10000)),IF(B144="C",IF(Input!O145&lt;200,F144*0.673*54+C144/5+G144*3000,IF(Input!O145&lt;400,F144*0.673*54+C144/5+G144*6000,F144*0.673*54+C144/5+G144*10000)))))</f>
        <v>35845.057829565223</v>
      </c>
      <c r="I144" s="21">
        <f t="shared" ref="I144:I145" si="323">ROUND(H144/600,0)</f>
        <v>60</v>
      </c>
      <c r="J144" s="6">
        <f t="shared" ref="J144:J145" si="324">IF(I144&gt;1023,I144-(256*4),IF(I144&gt;767,I144-(256*3),IF(I144&gt;511,I144-(256*2),IF(I144&gt;255,I144-(256),I144))))</f>
        <v>60</v>
      </c>
      <c r="K144" s="16">
        <f t="shared" ref="K144:K145" si="325">I144</f>
        <v>60</v>
      </c>
      <c r="M144" s="22">
        <f t="shared" ref="M144:M145" si="326">I144*600</f>
        <v>36000</v>
      </c>
      <c r="N144" s="22">
        <f t="shared" ref="N144:N145" si="327">M144/4</f>
        <v>9000</v>
      </c>
      <c r="Q144" s="7">
        <f t="shared" ref="Q144:Q145" si="328">F144*1.25</f>
        <v>474.14347826086959</v>
      </c>
      <c r="S144" s="21">
        <f>IF(OR(C144=0,D144=0,E144=0,G144=0),0,IF(B144="P",IF(Input!N145&lt;100,Q144*0.673*54+C144/5+G144*3000,IF(Input!N145&lt;300,Q144*0.673*54+C144/5+G144*6000,Q144*0.673*54+C144/5+G144*10000)),IF(B144="C",IF(Input!O145&lt;200,Q144*0.673*54+C144/5+G144*3000,IF(Input!O145&lt;400,Q144*0.673*54+C144/5+G144*6000,Q144*0.673*54+C144/4+G144*10000)))))</f>
        <v>39291.322286956522</v>
      </c>
      <c r="T144" s="21">
        <f t="shared" ref="T144:T145" si="329">ROUND(S144/600,0)</f>
        <v>65</v>
      </c>
      <c r="U144" s="16">
        <f t="shared" ref="U144:U145" si="330">T144</f>
        <v>65</v>
      </c>
      <c r="X144" s="7">
        <f t="shared" ref="X144:X145" si="331">F144*1.05</f>
        <v>398.28052173913051</v>
      </c>
      <c r="Z144" s="21">
        <f>IF(OR(C144=0,D144=0,E144=0,G144=0),0,IF(B144="P",IF(Input!N145&lt;100,X144*0.673*54+C144/5+G144*3000,IF(Input!N145&lt;300,X144*0.673*54+C144/5+G144*6000,X144*0.673*54+C144/5+G144*10000)),IF(B144="C",IF(Input!O145&lt;200,X144*0.673*54+C144/5+G144*3000,IF(Input!O145&lt;400,X144*0.673*54+C144/5+G144*6000,X144*0.673*54+C144/5+G144*10000)))))</f>
        <v>36534.310721043483</v>
      </c>
      <c r="AA144" s="21">
        <f t="shared" ref="AA144:AA145" si="332">ROUND(Z144/600,0)</f>
        <v>61</v>
      </c>
      <c r="AB144" s="10">
        <f t="shared" ref="AB144:AB145" si="333">AA144</f>
        <v>61</v>
      </c>
      <c r="AE144" s="7">
        <f t="shared" ref="AE144:AE145" si="334">F144*1.15</f>
        <v>436.21199999999999</v>
      </c>
      <c r="AG144" s="21">
        <f>IF(OR(C144=0,D144=0,E144=0,G144=0),0,IF(B144="P",IF(Input!N145&lt;100,AE144*0.673*54+C144/5+G144*3000,IF(Input!N145&lt;300,AE144*0.673*54+C144/5+G144*6000,AE144*0.673*54+C144/5+G144*10000)),IF(B144="C",IF(Input!O145&lt;200,AE144*0.673*54+C144/5+G144*3000,IF(Input!O145&lt;400,AE144*0.673*54+C144/5+G144*6000,AE144*0.673*54+C144/5+G144*10000)))))</f>
        <v>37912.816504000002</v>
      </c>
      <c r="AH144" s="21">
        <f t="shared" ref="AH144:AH145" si="335">ROUND(AG144/600,0)</f>
        <v>63</v>
      </c>
      <c r="AI144" s="16">
        <f t="shared" ref="AI144:AI145" si="336">AH144</f>
        <v>63</v>
      </c>
      <c r="AL144" s="22">
        <f t="shared" ref="AL144:AL145" si="337">F144*0.25</f>
        <v>94.82869565217392</v>
      </c>
      <c r="AN144" s="21">
        <f>IF(OR(C144=0,D144=0,E144=0,G144=0),0,IF(B144="P",IF(Input!N145&lt;100,AL144*0.673*54+C144/6+G144*3000,IF(Input!N145&lt;300,AL144*0.673*54+C144/6+G144*6000,AL144*0.673*54+C144/6+G144*10000)),IF(B144="C",IF(Input!O145&lt;200,AL144*0.673*54+C144/6+G144*3000,IF(Input!O145&lt;400,AL144*0.673*54+C144/6+G144*6000,AL144*0.673*54+C144/6+G144*10000)))))</f>
        <v>23829.597790724638</v>
      </c>
      <c r="AO144" s="21">
        <f t="shared" ref="AO144:AO145" si="338">ROUND(AN144/600,0)</f>
        <v>40</v>
      </c>
      <c r="AP144" s="16">
        <f t="shared" ref="AP144:AP145" si="339">AO144</f>
        <v>40</v>
      </c>
      <c r="AS144" s="21">
        <f>IF(OR(C144=0,G144=0),0,IF(B144="P",IF(Input!N145&lt;100,C144/8+4*200+G144*3000,IF(Input!N145&lt;300,C144/8+10*200+G144*6000,C144/8+20*200+G144*10000)),IF(B144="C",IF(Input!O145&lt;200,C144/8+2*250+G144*3000,IF(Input!O145&lt;400,C144/8+4*250+G144*6000,C144/8+10*250+G144*10000)))))</f>
        <v>20287.5</v>
      </c>
      <c r="AT144" s="21">
        <f t="shared" ref="AT144:AT145" si="340">ROUND(AS144/600,0)</f>
        <v>34</v>
      </c>
      <c r="AU144" s="110">
        <f t="shared" ref="AU144:AU145" si="341">AT144</f>
        <v>34</v>
      </c>
    </row>
    <row r="145" spans="1:47" x14ac:dyDescent="0.25">
      <c r="A145" s="66" t="s">
        <v>174</v>
      </c>
      <c r="B145" s="102" t="str">
        <f>Input!C146</f>
        <v>P</v>
      </c>
      <c r="C145" s="2">
        <f>Input!R146</f>
        <v>51800</v>
      </c>
      <c r="D145" s="2">
        <f>Input!S146</f>
        <v>16156</v>
      </c>
      <c r="E145" s="2">
        <f>Input!T146</f>
        <v>2402</v>
      </c>
      <c r="F145" s="7">
        <f t="shared" si="322"/>
        <v>363.2073272273106</v>
      </c>
      <c r="G145" s="9">
        <f>Input!U146</f>
        <v>2</v>
      </c>
      <c r="H145" s="3">
        <f>IF(OR(C145=0,D145=0,E145=0,G145=0),0,IF(B145="P",IF(Input!N146&lt;100,F145*0.673*54+C145/5+G145*3000,IF(Input!N146&lt;300,F145*0.673*54+C145/5+G145*6000,F145*0.673*54+C145/5+G145*10000)),IF(B145="C",IF(Input!O146&lt;200,F145*0.673*54+C145/5+G145*3000,IF(Input!O146&lt;400,F145*0.673*54+C145/5+G145*6000,F145*0.673*54+C145/5+G145*10000)))))</f>
        <v>35559.680686094922</v>
      </c>
      <c r="I145" s="21">
        <f t="shared" si="323"/>
        <v>59</v>
      </c>
      <c r="J145" s="6">
        <f t="shared" si="324"/>
        <v>59</v>
      </c>
      <c r="K145" s="16">
        <f t="shared" si="325"/>
        <v>59</v>
      </c>
      <c r="M145" s="22">
        <f t="shared" si="326"/>
        <v>35400</v>
      </c>
      <c r="N145" s="22">
        <f t="shared" si="327"/>
        <v>8850</v>
      </c>
      <c r="Q145" s="7">
        <f t="shared" si="328"/>
        <v>454.00915903413824</v>
      </c>
      <c r="S145" s="21">
        <f>IF(OR(C145=0,D145=0,E145=0,G145=0),0,IF(B145="P",IF(Input!N146&lt;100,Q145*0.673*54+C145/5+G145*3000,IF(Input!N146&lt;300,Q145*0.673*54+C145/5+G145*6000,Q145*0.673*54+C145/5+G145*10000)),IF(B145="C",IF(Input!O146&lt;200,Q145*0.673*54+C145/5+G145*3000,IF(Input!O146&lt;400,Q145*0.673*54+C145/5+G145*6000,Q145*0.673*54+C145/4+G145*10000)))))</f>
        <v>38859.600857618658</v>
      </c>
      <c r="T145" s="21">
        <f t="shared" si="329"/>
        <v>65</v>
      </c>
      <c r="U145" s="16">
        <f t="shared" si="330"/>
        <v>65</v>
      </c>
      <c r="X145" s="7">
        <f t="shared" si="331"/>
        <v>381.36769358867616</v>
      </c>
      <c r="Z145" s="21">
        <f>IF(OR(C145=0,D145=0,E145=0,G145=0),0,IF(B145="P",IF(Input!N146&lt;100,X145*0.673*54+C145/5+G145*3000,IF(Input!N146&lt;300,X145*0.673*54+C145/5+G145*6000,X145*0.673*54+C145/5+G145*10000)),IF(B145="C",IF(Input!O146&lt;200,X145*0.673*54+C145/5+G145*3000,IF(Input!O146&lt;400,X145*0.673*54+C145/5+G145*6000,X145*0.673*54+C145/5+G145*10000)))))</f>
        <v>36219.664720399669</v>
      </c>
      <c r="AA145" s="21">
        <f t="shared" si="332"/>
        <v>60</v>
      </c>
      <c r="AB145" s="10">
        <f t="shared" si="333"/>
        <v>60</v>
      </c>
      <c r="AE145" s="7">
        <f t="shared" si="334"/>
        <v>417.68842631140717</v>
      </c>
      <c r="AG145" s="21">
        <f>IF(OR(C145=0,D145=0,E145=0,G145=0),0,IF(B145="P",IF(Input!N146&lt;100,AE145*0.673*54+C145/5+G145*3000,IF(Input!N146&lt;300,AE145*0.673*54+C145/5+G145*6000,AE145*0.673*54+C145/5+G145*10000)),IF(B145="C",IF(Input!O146&lt;200,AE145*0.673*54+C145/5+G145*3000,IF(Input!O146&lt;400,AE145*0.673*54+C145/5+G145*6000,AE145*0.673*54+C145/5+G145*10000)))))</f>
        <v>37539.632789009163</v>
      </c>
      <c r="AH145" s="21">
        <f t="shared" si="335"/>
        <v>63</v>
      </c>
      <c r="AI145" s="16">
        <f t="shared" si="336"/>
        <v>63</v>
      </c>
      <c r="AL145" s="22">
        <f t="shared" si="337"/>
        <v>90.80183180682765</v>
      </c>
      <c r="AN145" s="21">
        <f>IF(OR(C145=0,D145=0,E145=0,G145=0),0,IF(B145="P",IF(Input!N146&lt;100,AL145*0.673*54+C145/6+G145*3000,IF(Input!N146&lt;300,AL145*0.673*54+C145/6+G145*6000,AL145*0.673*54+C145/6+G145*10000)),IF(B145="C",IF(Input!O146&lt;200,AL145*0.673*54+C145/6+G145*3000,IF(Input!O146&lt;400,AL145*0.673*54+C145/6+G145*6000,AL145*0.673*54+C145/6+G145*10000)))))</f>
        <v>23933.253504857064</v>
      </c>
      <c r="AO145" s="21">
        <f t="shared" si="338"/>
        <v>40</v>
      </c>
      <c r="AP145" s="16">
        <f t="shared" si="339"/>
        <v>40</v>
      </c>
      <c r="AS145" s="21">
        <f>IF(OR(C145=0,G145=0),0,IF(B145="P",IF(Input!N146&lt;100,C145/8+4*200+G145*3000,IF(Input!N146&lt;300,C145/8+10*200+G145*6000,C145/8+20*200+G145*10000)),IF(B145="C",IF(Input!O146&lt;200,C145/8+2*250+G145*3000,IF(Input!O146&lt;400,C145/8+4*250+G145*6000,C145/8+10*250+G145*10000)))))</f>
        <v>20475</v>
      </c>
      <c r="AT145" s="21">
        <f t="shared" si="340"/>
        <v>34</v>
      </c>
      <c r="AU145" s="110">
        <f t="shared" si="341"/>
        <v>34</v>
      </c>
    </row>
    <row r="146" spans="1:47" x14ac:dyDescent="0.25">
      <c r="A146" s="66" t="s">
        <v>175</v>
      </c>
      <c r="B146" s="102" t="str">
        <f>Input!C147</f>
        <v>P</v>
      </c>
      <c r="C146" s="2">
        <f>Input!R147</f>
        <v>48790</v>
      </c>
      <c r="D146" s="2">
        <f>Input!S147</f>
        <v>16156</v>
      </c>
      <c r="E146" s="2">
        <f>Input!T147</f>
        <v>1400</v>
      </c>
      <c r="F146" s="7">
        <f t="shared" si="277"/>
        <v>623.16</v>
      </c>
      <c r="G146" s="9">
        <f>Input!U147</f>
        <v>2</v>
      </c>
      <c r="H146" s="3">
        <f>IF(OR(C146=0,D146=0,E146=0,G146=0),0,IF(B146="P",IF(Input!N147&lt;100,F146*0.673*54+C146/5+G146*3000,IF(Input!N147&lt;300,F146*0.673*54+C146/5+G146*6000,F146*0.673*54+C146/5+G146*10000)),IF(B146="C",IF(Input!O147&lt;200,F146*0.673*54+C146/5+G146*3000,IF(Input!O147&lt;400,F146*0.673*54+C146/5+G146*6000,F146*0.673*54+C146/5+G146*10000)))))</f>
        <v>44404.880720000001</v>
      </c>
      <c r="I146" s="21">
        <f t="shared" si="114"/>
        <v>74</v>
      </c>
      <c r="J146" s="6">
        <f t="shared" si="278"/>
        <v>74</v>
      </c>
      <c r="K146" s="16">
        <f t="shared" si="115"/>
        <v>74</v>
      </c>
      <c r="M146" s="22">
        <f t="shared" si="116"/>
        <v>44400</v>
      </c>
      <c r="N146" s="22">
        <f t="shared" si="117"/>
        <v>11100</v>
      </c>
      <c r="Q146" s="7">
        <f t="shared" si="279"/>
        <v>778.94999999999993</v>
      </c>
      <c r="S146" s="21">
        <f>IF(OR(C146=0,D146=0,E146=0,G146=0),0,IF(B146="P",IF(Input!N147&lt;100,Q146*0.673*54+C146/5+G146*3000,IF(Input!N147&lt;300,Q146*0.673*54+C146/5+G146*6000,Q146*0.673*54+C146/5+G146*10000)),IF(B146="C",IF(Input!O147&lt;200,Q146*0.673*54+C146/5+G146*3000,IF(Input!O147&lt;400,Q146*0.673*54+C146/5+G146*6000,Q146*0.673*54+C146/4+G146*10000)))))</f>
        <v>50066.600899999998</v>
      </c>
      <c r="T146" s="21">
        <f t="shared" si="118"/>
        <v>83</v>
      </c>
      <c r="U146" s="16">
        <f t="shared" si="119"/>
        <v>83</v>
      </c>
      <c r="X146" s="7">
        <f t="shared" si="280"/>
        <v>654.31799999999998</v>
      </c>
      <c r="Z146" s="21">
        <f>IF(OR(C146=0,D146=0,E146=0,G146=0),0,IF(B146="P",IF(Input!N147&lt;100,X146*0.673*54+C146/5+G146*3000,IF(Input!N147&lt;300,X146*0.673*54+C146/5+G146*6000,X146*0.673*54+C146/5+G146*10000)),IF(B146="C",IF(Input!O147&lt;200,X146*0.673*54+C146/5+G146*3000,IF(Input!O147&lt;400,X146*0.673*54+C146/5+G146*6000,X146*0.673*54+C146/5+G146*10000)))))</f>
        <v>45537.224755999996</v>
      </c>
      <c r="AA146" s="21">
        <f t="shared" si="120"/>
        <v>76</v>
      </c>
      <c r="AB146" s="10">
        <f t="shared" si="129"/>
        <v>76</v>
      </c>
      <c r="AE146" s="7">
        <f t="shared" si="281"/>
        <v>716.6339999999999</v>
      </c>
      <c r="AG146" s="21">
        <f>IF(OR(C146=0,D146=0,E146=0,G146=0),0,IF(B146="P",IF(Input!N147&lt;100,AE146*0.673*54+C146/5+G146*3000,IF(Input!N147&lt;300,AE146*0.673*54+C146/5+G146*6000,AE146*0.673*54+C146/5+G146*10000)),IF(B146="C",IF(Input!O147&lt;200,AE146*0.673*54+C146/5+G146*3000,IF(Input!O147&lt;400,AE146*0.673*54+C146/5+G146*6000,AE146*0.673*54+C146/5+G146*10000)))))</f>
        <v>47801.912828</v>
      </c>
      <c r="AH146" s="21">
        <f t="shared" si="121"/>
        <v>80</v>
      </c>
      <c r="AI146" s="16">
        <f t="shared" si="122"/>
        <v>80</v>
      </c>
      <c r="AL146" s="22">
        <f t="shared" si="123"/>
        <v>155.79</v>
      </c>
      <c r="AN146" s="21">
        <f>IF(OR(C146=0,D146=0,E146=0,G146=0),0,IF(B146="P",IF(Input!N147&lt;100,AL146*0.673*54+C146/6+G146*3000,IF(Input!N147&lt;300,AL146*0.673*54+C146/6+G146*6000,AL146*0.673*54+C146/6+G146*10000)),IF(B146="C",IF(Input!O147&lt;200,AL146*0.673*54+C146/6+G146*3000,IF(Input!O147&lt;400,AL146*0.673*54+C146/6+G146*6000,AL146*0.673*54+C146/6+G146*10000)))))</f>
        <v>25793.386846666668</v>
      </c>
      <c r="AO146" s="21">
        <f t="shared" si="124"/>
        <v>43</v>
      </c>
      <c r="AP146" s="16">
        <f t="shared" si="125"/>
        <v>43</v>
      </c>
      <c r="AS146" s="21">
        <f>IF(OR(C146=0,G146=0),0,IF(B146="P",IF(Input!N147&lt;100,C146/8+4*200+G146*3000,IF(Input!N147&lt;300,C146/8+10*200+G146*6000,C146/8+20*200+G146*10000)),IF(B146="C",IF(Input!O147&lt;200,C146/8+2*250+G146*3000,IF(Input!O147&lt;400,C146/8+4*250+G146*6000,C146/8+10*250+G146*10000)))))</f>
        <v>20098.75</v>
      </c>
      <c r="AT146" s="21">
        <f t="shared" si="126"/>
        <v>33</v>
      </c>
      <c r="AU146" s="110">
        <f t="shared" si="127"/>
        <v>33</v>
      </c>
    </row>
    <row r="147" spans="1:47" x14ac:dyDescent="0.25">
      <c r="A147" s="66" t="s">
        <v>176</v>
      </c>
      <c r="B147" s="102" t="str">
        <f>Input!C148</f>
        <v>P</v>
      </c>
      <c r="C147" s="2">
        <f>Input!R148</f>
        <v>50790</v>
      </c>
      <c r="D147" s="2">
        <f>Input!S148</f>
        <v>16156</v>
      </c>
      <c r="E147" s="2">
        <f>Input!T148</f>
        <v>1800</v>
      </c>
      <c r="F147" s="7">
        <f t="shared" ref="F147:F148" si="342">D147/E147*54</f>
        <v>484.68</v>
      </c>
      <c r="G147" s="9">
        <f>Input!U148</f>
        <v>2</v>
      </c>
      <c r="H147" s="3">
        <f>IF(OR(C147=0,D147=0,E147=0,G147=0),0,IF(B147="P",IF(Input!N148&lt;100,F147*0.673*54+C147/5+G147*3000,IF(Input!N148&lt;300,F147*0.673*54+C147/5+G147*6000,F147*0.673*54+C147/5+G147*10000)),IF(B147="C",IF(Input!O148&lt;200,F147*0.673*54+C147/5+G147*3000,IF(Input!O148&lt;400,F147*0.673*54+C147/5+G147*6000,F147*0.673*54+C147/5+G147*10000)))))</f>
        <v>39772.240559999998</v>
      </c>
      <c r="I147" s="21">
        <f t="shared" ref="I147:I148" si="343">ROUND(H147/600,0)</f>
        <v>66</v>
      </c>
      <c r="J147" s="6">
        <f t="shared" ref="J147:J148" si="344">IF(I147&gt;1023,I147-(256*4),IF(I147&gt;767,I147-(256*3),IF(I147&gt;511,I147-(256*2),IF(I147&gt;255,I147-(256),I147))))</f>
        <v>66</v>
      </c>
      <c r="K147" s="16">
        <f t="shared" ref="K147:K148" si="345">I147</f>
        <v>66</v>
      </c>
      <c r="M147" s="22">
        <f t="shared" ref="M147:M148" si="346">I147*600</f>
        <v>39600</v>
      </c>
      <c r="N147" s="22">
        <f t="shared" ref="N147:N148" si="347">M147/4</f>
        <v>9900</v>
      </c>
      <c r="Q147" s="7">
        <f t="shared" ref="Q147:Q148" si="348">F147*1.25</f>
        <v>605.85</v>
      </c>
      <c r="S147" s="21">
        <f>IF(OR(C147=0,D147=0,E147=0,G147=0),0,IF(B147="P",IF(Input!N148&lt;100,Q147*0.673*54+C147/5+G147*3000,IF(Input!N148&lt;300,Q147*0.673*54+C147/5+G147*6000,Q147*0.673*54+C147/5+G147*10000)),IF(B147="C",IF(Input!O148&lt;200,Q147*0.673*54+C147/5+G147*3000,IF(Input!O148&lt;400,Q147*0.673*54+C147/5+G147*6000,Q147*0.673*54+C147/4+G147*10000)))))</f>
        <v>44175.800700000007</v>
      </c>
      <c r="T147" s="21">
        <f t="shared" ref="T147:T148" si="349">ROUND(S147/600,0)</f>
        <v>74</v>
      </c>
      <c r="U147" s="16">
        <f t="shared" ref="U147:U148" si="350">T147</f>
        <v>74</v>
      </c>
      <c r="X147" s="7">
        <f t="shared" ref="X147:X148" si="351">F147*1.05</f>
        <v>508.91400000000004</v>
      </c>
      <c r="Z147" s="21">
        <f>IF(OR(C147=0,D147=0,E147=0,G147=0),0,IF(B147="P",IF(Input!N148&lt;100,X147*0.673*54+C147/5+G147*3000,IF(Input!N148&lt;300,X147*0.673*54+C147/5+G147*6000,X147*0.673*54+C147/5+G147*10000)),IF(B147="C",IF(Input!O148&lt;200,X147*0.673*54+C147/5+G147*3000,IF(Input!O148&lt;400,X147*0.673*54+C147/5+G147*6000,X147*0.673*54+C147/5+G147*10000)))))</f>
        <v>40652.952588</v>
      </c>
      <c r="AA147" s="21">
        <f t="shared" ref="AA147:AA148" si="352">ROUND(Z147/600,0)</f>
        <v>68</v>
      </c>
      <c r="AB147" s="10">
        <f t="shared" ref="AB147:AB148" si="353">AA147</f>
        <v>68</v>
      </c>
      <c r="AE147" s="7">
        <f t="shared" ref="AE147:AE148" si="354">F147*1.15</f>
        <v>557.38199999999995</v>
      </c>
      <c r="AG147" s="21">
        <f>IF(OR(C147=0,D147=0,E147=0,G147=0),0,IF(B147="P",IF(Input!N148&lt;100,AE147*0.673*54+C147/5+G147*3000,IF(Input!N148&lt;300,AE147*0.673*54+C147/5+G147*6000,AE147*0.673*54+C147/5+G147*10000)),IF(B147="C",IF(Input!O148&lt;200,AE147*0.673*54+C147/5+G147*3000,IF(Input!O148&lt;400,AE147*0.673*54+C147/5+G147*6000,AE147*0.673*54+C147/5+G147*10000)))))</f>
        <v>42414.376644000004</v>
      </c>
      <c r="AH147" s="21">
        <f t="shared" ref="AH147:AH148" si="355">ROUND(AG147/600,0)</f>
        <v>71</v>
      </c>
      <c r="AI147" s="16">
        <f t="shared" ref="AI147:AI148" si="356">AH147</f>
        <v>71</v>
      </c>
      <c r="AL147" s="22">
        <f t="shared" ref="AL147:AL148" si="357">F147*0.25</f>
        <v>121.17</v>
      </c>
      <c r="AN147" s="21">
        <f>IF(OR(C147=0,D147=0,E147=0,G147=0),0,IF(B147="P",IF(Input!N148&lt;100,AL147*0.673*54+C147/6+G147*3000,IF(Input!N148&lt;300,AL147*0.673*54+C147/6+G147*6000,AL147*0.673*54+C147/6+G147*10000)),IF(B147="C",IF(Input!O148&lt;200,AL147*0.673*54+C147/6+G147*3000,IF(Input!O148&lt;400,AL147*0.673*54+C147/6+G147*6000,AL147*0.673*54+C147/6+G147*10000)))))</f>
        <v>24868.560140000001</v>
      </c>
      <c r="AO147" s="21">
        <f t="shared" ref="AO147:AO148" si="358">ROUND(AN147/600,0)</f>
        <v>41</v>
      </c>
      <c r="AP147" s="16">
        <f t="shared" ref="AP147:AP148" si="359">AO147</f>
        <v>41</v>
      </c>
      <c r="AS147" s="21">
        <f>IF(OR(C147=0,G147=0),0,IF(B147="P",IF(Input!N148&lt;100,C147/8+4*200+G147*3000,IF(Input!N148&lt;300,C147/8+10*200+G147*6000,C147/8+20*200+G147*10000)),IF(B147="C",IF(Input!O148&lt;200,C147/8+2*250+G147*3000,IF(Input!O148&lt;400,C147/8+4*250+G147*6000,C147/8+10*250+G147*10000)))))</f>
        <v>20348.75</v>
      </c>
      <c r="AT147" s="21">
        <f t="shared" ref="AT147:AT148" si="360">ROUND(AS147/600,0)</f>
        <v>34</v>
      </c>
      <c r="AU147" s="110">
        <f t="shared" ref="AU147:AU148" si="361">AT147</f>
        <v>34</v>
      </c>
    </row>
    <row r="148" spans="1:47" x14ac:dyDescent="0.25">
      <c r="A148" s="66" t="s">
        <v>177</v>
      </c>
      <c r="B148" s="102" t="str">
        <f>Input!C149</f>
        <v>P</v>
      </c>
      <c r="C148" s="2">
        <f>Input!R149</f>
        <v>52290</v>
      </c>
      <c r="D148" s="2">
        <f>Input!S149</f>
        <v>16156</v>
      </c>
      <c r="E148" s="2">
        <f>Input!T149</f>
        <v>2201</v>
      </c>
      <c r="F148" s="7">
        <f t="shared" si="342"/>
        <v>396.37619263970925</v>
      </c>
      <c r="G148" s="9">
        <f>Input!U149</f>
        <v>2</v>
      </c>
      <c r="H148" s="3">
        <f>IF(OR(C148=0,D148=0,E148=0,G148=0),0,IF(B148="P",IF(Input!N149&lt;100,F148*0.673*54+C148/5+G148*3000,IF(Input!N149&lt;300,F148*0.673*54+C148/5+G148*6000,F148*0.673*54+C148/5+G148*10000)),IF(B148="C",IF(Input!O149&lt;200,F148*0.673*54+C148/5+G148*3000,IF(Input!O149&lt;400,F148*0.673*54+C148/5+G148*6000,F148*0.673*54+C148/5+G148*10000)))))</f>
        <v>36863.103592912317</v>
      </c>
      <c r="I148" s="21">
        <f t="shared" si="343"/>
        <v>61</v>
      </c>
      <c r="J148" s="6">
        <f t="shared" si="344"/>
        <v>61</v>
      </c>
      <c r="K148" s="16">
        <f t="shared" si="345"/>
        <v>61</v>
      </c>
      <c r="M148" s="22">
        <f t="shared" si="346"/>
        <v>36600</v>
      </c>
      <c r="N148" s="22">
        <f t="shared" si="347"/>
        <v>9150</v>
      </c>
      <c r="Q148" s="7">
        <f t="shared" si="348"/>
        <v>495.47024079963654</v>
      </c>
      <c r="S148" s="21">
        <f>IF(OR(C148=0,D148=0,E148=0,G148=0),0,IF(B148="P",IF(Input!N149&lt;100,Q148*0.673*54+C148/5+G148*3000,IF(Input!N149&lt;300,Q148*0.673*54+C148/5+G148*6000,Q148*0.673*54+C148/5+G148*10000)),IF(B148="C",IF(Input!O149&lt;200,Q148*0.673*54+C148/5+G148*3000,IF(Input!O149&lt;400,Q148*0.673*54+C148/5+G148*6000,Q148*0.673*54+C148/4+G148*10000)))))</f>
        <v>40464.379491140389</v>
      </c>
      <c r="T148" s="21">
        <f t="shared" si="349"/>
        <v>67</v>
      </c>
      <c r="U148" s="16">
        <f t="shared" si="350"/>
        <v>67</v>
      </c>
      <c r="X148" s="7">
        <f t="shared" si="351"/>
        <v>416.1950022716947</v>
      </c>
      <c r="Z148" s="21">
        <f>IF(OR(C148=0,D148=0,E148=0,G148=0),0,IF(B148="P",IF(Input!N149&lt;100,X148*0.673*54+C148/5+G148*3000,IF(Input!N149&lt;300,X148*0.673*54+C148/5+G148*6000,X148*0.673*54+C148/5+G148*10000)),IF(B148="C",IF(Input!O149&lt;200,X148*0.673*54+C148/5+G148*3000,IF(Input!O149&lt;400,X148*0.673*54+C148/5+G148*6000,X148*0.673*54+C148/5+G148*10000)))))</f>
        <v>37583.358772557927</v>
      </c>
      <c r="AA148" s="21">
        <f t="shared" si="352"/>
        <v>63</v>
      </c>
      <c r="AB148" s="10">
        <f t="shared" si="353"/>
        <v>63</v>
      </c>
      <c r="AE148" s="7">
        <f t="shared" si="354"/>
        <v>455.83262153566562</v>
      </c>
      <c r="AG148" s="21">
        <f>IF(OR(C148=0,D148=0,E148=0,G148=0),0,IF(B148="P",IF(Input!N149&lt;100,AE148*0.673*54+C148/5+G148*3000,IF(Input!N149&lt;300,AE148*0.673*54+C148/5+G148*6000,AE148*0.673*54+C148/5+G148*10000)),IF(B148="C",IF(Input!O149&lt;200,AE148*0.673*54+C148/5+G148*3000,IF(Input!O149&lt;400,AE148*0.673*54+C148/5+G148*6000,AE148*0.673*54+C148/5+G148*10000)))))</f>
        <v>39023.869131849162</v>
      </c>
      <c r="AH148" s="21">
        <f t="shared" si="355"/>
        <v>65</v>
      </c>
      <c r="AI148" s="16">
        <f t="shared" si="356"/>
        <v>65</v>
      </c>
      <c r="AL148" s="22">
        <f t="shared" si="357"/>
        <v>99.094048159927311</v>
      </c>
      <c r="AN148" s="21">
        <f>IF(OR(C148=0,D148=0,E148=0,G148=0),0,IF(B148="P",IF(Input!N149&lt;100,AL148*0.673*54+C148/6+G148*3000,IF(Input!N149&lt;300,AL148*0.673*54+C148/6+G148*6000,AL148*0.673*54+C148/6+G148*10000)),IF(B148="C",IF(Input!O149&lt;200,AL148*0.673*54+C148/6+G148*3000,IF(Input!O149&lt;400,AL148*0.673*54+C148/6+G148*6000,AL148*0.673*54+C148/6+G148*10000)))))</f>
        <v>24316.275898228079</v>
      </c>
      <c r="AO148" s="21">
        <f t="shared" si="358"/>
        <v>41</v>
      </c>
      <c r="AP148" s="16">
        <f t="shared" si="359"/>
        <v>41</v>
      </c>
      <c r="AS148" s="21">
        <f>IF(OR(C148=0,G148=0),0,IF(B148="P",IF(Input!N149&lt;100,C148/8+4*200+G148*3000,IF(Input!N149&lt;300,C148/8+10*200+G148*6000,C148/8+20*200+G148*10000)),IF(B148="C",IF(Input!O149&lt;200,C148/8+2*250+G148*3000,IF(Input!O149&lt;400,C148/8+4*250+G148*6000,C148/8+10*250+G148*10000)))))</f>
        <v>20536.25</v>
      </c>
      <c r="AT148" s="21">
        <f t="shared" si="360"/>
        <v>34</v>
      </c>
      <c r="AU148" s="110">
        <f t="shared" si="361"/>
        <v>34</v>
      </c>
    </row>
    <row r="149" spans="1:47" x14ac:dyDescent="0.25">
      <c r="A149" s="50" t="s">
        <v>179</v>
      </c>
      <c r="B149" s="102" t="str">
        <f>Input!C150</f>
        <v>P</v>
      </c>
      <c r="C149" s="2">
        <f>Input!R150</f>
        <v>20820</v>
      </c>
      <c r="D149" s="2">
        <f>Input!S150</f>
        <v>5136</v>
      </c>
      <c r="E149" s="2">
        <f>Input!T150</f>
        <v>1110</v>
      </c>
      <c r="F149" s="7">
        <f t="shared" si="131"/>
        <v>249.85945945945946</v>
      </c>
      <c r="G149" s="9">
        <f>Input!U150</f>
        <v>2</v>
      </c>
      <c r="H149" s="3">
        <f>IF(OR(C149=0,D149=0,E149=0,G149=0),0,IF(B149="P",IF(Input!N150&lt;100,F149*0.673*54+C149/5+G149*3000,IF(Input!N150&lt;300,F149*0.673*54+C149/5+G149*6000,F149*0.673*54+C149/5+G149*10000)),IF(B149="C",IF(Input!O150&lt;200,F149*0.673*54+C149/5+G149*3000,IF(Input!O150&lt;400,F149*0.673*54+C149/5+G149*6000,F149*0.673*54+C149/5+G149*10000)))))</f>
        <v>19244.392475675675</v>
      </c>
      <c r="I149" s="21">
        <f t="shared" si="114"/>
        <v>32</v>
      </c>
      <c r="J149" s="6">
        <f t="shared" si="113"/>
        <v>32</v>
      </c>
      <c r="K149" s="16">
        <f t="shared" si="115"/>
        <v>32</v>
      </c>
      <c r="M149" s="22">
        <f t="shared" si="116"/>
        <v>19200</v>
      </c>
      <c r="N149" s="22">
        <f t="shared" si="117"/>
        <v>4800</v>
      </c>
      <c r="Q149" s="7">
        <f t="shared" si="172"/>
        <v>312.32432432432432</v>
      </c>
      <c r="S149" s="21">
        <f>IF(OR(C149=0,D149=0,E149=0,G149=0),0,IF(B149="P",IF(Input!N150&lt;100,Q149*0.673*54+C149/5+G149*3000,IF(Input!N150&lt;300,Q149*0.673*54+C149/5+G149*6000,Q149*0.673*54+C149/5+G149*10000)),IF(B149="C",IF(Input!O150&lt;200,Q149*0.673*54+C149/5+G149*3000,IF(Input!O150&lt;400,Q149*0.673*54+C149/5+G149*6000,Q149*0.673*54+C149/4+G149*10000)))))</f>
        <v>21514.490594594594</v>
      </c>
      <c r="T149" s="21">
        <f t="shared" si="118"/>
        <v>36</v>
      </c>
      <c r="U149" s="16">
        <f t="shared" si="119"/>
        <v>36</v>
      </c>
      <c r="X149" s="7">
        <f t="shared" si="128"/>
        <v>262.35243243243247</v>
      </c>
      <c r="Z149" s="21">
        <f>IF(OR(C149=0,D149=0,E149=0,G149=0),0,IF(B149="P",IF(Input!N150&lt;100,X149*0.673*54+C149/5+G149*3000,IF(Input!N150&lt;300,X149*0.673*54+C149/5+G149*6000,X149*0.673*54+C149/5+G149*10000)),IF(B149="C",IF(Input!O150&lt;200,X149*0.673*54+C149/5+G149*3000,IF(Input!O150&lt;400,X149*0.673*54+C149/5+G149*6000,X149*0.673*54+C149/5+G149*10000)))))</f>
        <v>19698.412099459463</v>
      </c>
      <c r="AA149" s="21">
        <f t="shared" si="120"/>
        <v>33</v>
      </c>
      <c r="AB149" s="10">
        <f t="shared" si="129"/>
        <v>33</v>
      </c>
      <c r="AE149" s="7">
        <f t="shared" si="130"/>
        <v>287.33837837837837</v>
      </c>
      <c r="AG149" s="21">
        <f>IF(OR(C149=0,D149=0,E149=0,G149=0),0,IF(B149="P",IF(Input!N150&lt;100,AE149*0.673*54+C149/5+G149*3000,IF(Input!N150&lt;300,AE149*0.673*54+C149/5+G149*6000,AE149*0.673*54+C149/5+G149*10000)),IF(B149="C",IF(Input!O150&lt;200,AE149*0.673*54+C149/5+G149*3000,IF(Input!O150&lt;400,AE149*0.673*54+C149/5+G149*6000,AE149*0.673*54+C149/5+G149*10000)))))</f>
        <v>20606.451347027029</v>
      </c>
      <c r="AH149" s="21">
        <f t="shared" si="121"/>
        <v>34</v>
      </c>
      <c r="AI149" s="16">
        <f t="shared" si="122"/>
        <v>34</v>
      </c>
      <c r="AL149" s="22">
        <f t="shared" si="123"/>
        <v>62.464864864864865</v>
      </c>
      <c r="AN149" s="21">
        <f>IF(OR(C149=0,D149=0,E149=0,G149=0),0,IF(B149="P",IF(Input!N150&lt;100,AL149*0.673*54+C149/6+G149*3000,IF(Input!N150&lt;300,AL149*0.673*54+C149/6+G149*6000,AL149*0.673*54+C149/6+G149*10000)),IF(B149="C",IF(Input!O150&lt;200,AL149*0.673*54+C149/6+G149*3000,IF(Input!O150&lt;400,AL149*0.673*54+C149/6+G149*6000,AL149*0.673*54+C149/6+G149*10000)))))</f>
        <v>11740.098118918919</v>
      </c>
      <c r="AO149" s="21">
        <f t="shared" si="124"/>
        <v>20</v>
      </c>
      <c r="AP149" s="16">
        <f t="shared" si="125"/>
        <v>20</v>
      </c>
      <c r="AS149" s="21">
        <f>IF(OR(C149=0,G149=0),0,IF(B149="P",IF(Input!N150&lt;100,C149/8+4*200+G149*3000,IF(Input!N150&lt;300,C149/8+10*200+G149*6000,C149/8+20*200+G149*10000)),IF(B149="C",IF(Input!O150&lt;200,C149/8+2*250+G149*3000,IF(Input!O150&lt;400,C149/8+4*250+G149*6000,C149/8+10*250+G149*10000)))))</f>
        <v>9402.5</v>
      </c>
      <c r="AT149" s="21">
        <f t="shared" si="126"/>
        <v>16</v>
      </c>
      <c r="AU149" s="110">
        <f t="shared" si="127"/>
        <v>16</v>
      </c>
    </row>
    <row r="150" spans="1:47" x14ac:dyDescent="0.25">
      <c r="A150" s="50" t="s">
        <v>180</v>
      </c>
      <c r="B150" s="102" t="str">
        <f>Input!C151</f>
        <v>P</v>
      </c>
      <c r="C150" s="2">
        <f>Input!R151</f>
        <v>38100</v>
      </c>
      <c r="D150" s="2">
        <f>Input!S151</f>
        <v>13360</v>
      </c>
      <c r="E150" s="2">
        <f>Input!T151</f>
        <v>1840</v>
      </c>
      <c r="F150" s="7">
        <f t="shared" si="131"/>
        <v>392.08695652173913</v>
      </c>
      <c r="G150" s="9">
        <f>Input!U151</f>
        <v>2</v>
      </c>
      <c r="H150" s="3">
        <f>IF(OR(C150=0,D150=0,E150=0,G150=0),0,IF(B150="P",IF(Input!N151&lt;100,F150*0.673*54+C150/5+G150*3000,IF(Input!N151&lt;300,F150*0.673*54+C150/5+G150*6000,F150*0.673*54+C150/5+G150*10000)),IF(B150="C",IF(Input!O151&lt;200,F150*0.673*54+C150/5+G150*3000,IF(Input!O151&lt;400,F150*0.673*54+C150/5+G150*6000,F150*0.673*54+C150/5+G150*10000)))))</f>
        <v>27869.224173913044</v>
      </c>
      <c r="I150" s="21">
        <f t="shared" si="114"/>
        <v>46</v>
      </c>
      <c r="J150" s="6">
        <f t="shared" si="113"/>
        <v>46</v>
      </c>
      <c r="K150" s="16">
        <f t="shared" si="115"/>
        <v>46</v>
      </c>
      <c r="M150" s="22">
        <f t="shared" si="116"/>
        <v>27600</v>
      </c>
      <c r="N150" s="22">
        <f t="shared" si="117"/>
        <v>6900</v>
      </c>
      <c r="Q150" s="7">
        <f t="shared" si="172"/>
        <v>490.10869565217388</v>
      </c>
      <c r="S150" s="21">
        <f>IF(OR(C150=0,D150=0,E150=0,G150=0),0,IF(B150="P",IF(Input!N151&lt;100,Q150*0.673*54+C150/5+G150*3000,IF(Input!N151&lt;300,Q150*0.673*54+C150/5+G150*6000,Q150*0.673*54+C150/5+G150*10000)),IF(B150="C",IF(Input!O151&lt;200,Q150*0.673*54+C150/5+G150*3000,IF(Input!O151&lt;400,Q150*0.673*54+C150/5+G150*6000,Q150*0.673*54+C150/4+G150*10000)))))</f>
        <v>31431.530217391304</v>
      </c>
      <c r="T150" s="21">
        <f t="shared" si="118"/>
        <v>52</v>
      </c>
      <c r="U150" s="16">
        <f t="shared" si="119"/>
        <v>52</v>
      </c>
      <c r="X150" s="7">
        <f t="shared" si="128"/>
        <v>411.69130434782608</v>
      </c>
      <c r="Z150" s="21">
        <f>IF(OR(C150=0,D150=0,E150=0,G150=0),0,IF(B150="P",IF(Input!N151&lt;100,X150*0.673*54+C150/5+G150*3000,IF(Input!N151&lt;300,X150*0.673*54+C150/5+G150*6000,X150*0.673*54+C150/5+G150*10000)),IF(B150="C",IF(Input!O151&lt;200,X150*0.673*54+C150/5+G150*3000,IF(Input!O151&lt;400,X150*0.673*54+C150/5+G150*6000,X150*0.673*54+C150/5+G150*10000)))))</f>
        <v>28581.685382608695</v>
      </c>
      <c r="AA150" s="21">
        <f t="shared" si="120"/>
        <v>48</v>
      </c>
      <c r="AB150" s="10">
        <f t="shared" si="129"/>
        <v>48</v>
      </c>
      <c r="AE150" s="7">
        <f t="shared" si="130"/>
        <v>450.9</v>
      </c>
      <c r="AG150" s="21">
        <f>IF(OR(C150=0,D150=0,E150=0,G150=0),0,IF(B150="P",IF(Input!N151&lt;100,AE150*0.673*54+C150/5+G150*3000,IF(Input!N151&lt;300,AE150*0.673*54+C150/5+G150*6000,AE150*0.673*54+C150/5+G150*10000)),IF(B150="C",IF(Input!O151&lt;200,AE150*0.673*54+C150/5+G150*3000,IF(Input!O151&lt;400,AE150*0.673*54+C150/5+G150*6000,AE150*0.673*54+C150/5+G150*10000)))))</f>
        <v>30006.607799999998</v>
      </c>
      <c r="AH150" s="21">
        <f t="shared" si="121"/>
        <v>50</v>
      </c>
      <c r="AI150" s="16">
        <f t="shared" si="122"/>
        <v>50</v>
      </c>
      <c r="AL150" s="22">
        <f t="shared" si="123"/>
        <v>98.021739130434781</v>
      </c>
      <c r="AN150" s="21">
        <f>IF(OR(C150=0,D150=0,E150=0,G150=0),0,IF(B150="P",IF(Input!N151&lt;100,AL150*0.673*54+C150/6+G150*3000,IF(Input!N151&lt;300,AL150*0.673*54+C150/6+G150*6000,AL150*0.673*54+C150/6+G150*10000)),IF(B150="C",IF(Input!O151&lt;200,AL150*0.673*54+C150/6+G150*3000,IF(Input!O151&lt;400,AL150*0.673*54+C150/6+G150*6000,AL150*0.673*54+C150/6+G150*10000)))))</f>
        <v>15912.30604347826</v>
      </c>
      <c r="AO150" s="21">
        <f t="shared" si="124"/>
        <v>27</v>
      </c>
      <c r="AP150" s="16">
        <f t="shared" si="125"/>
        <v>27</v>
      </c>
      <c r="AS150" s="21">
        <f>IF(OR(C150=0,G150=0),0,IF(B150="P",IF(Input!N151&lt;100,C150/8+4*200+G150*3000,IF(Input!N151&lt;300,C150/8+10*200+G150*6000,C150/8+20*200+G150*10000)),IF(B150="C",IF(Input!O151&lt;200,C150/8+2*250+G150*3000,IF(Input!O151&lt;400,C150/8+4*250+G150*6000,C150/8+10*250+G150*10000)))))</f>
        <v>11562.5</v>
      </c>
      <c r="AT150" s="21">
        <f t="shared" si="126"/>
        <v>19</v>
      </c>
      <c r="AU150" s="110">
        <f t="shared" si="127"/>
        <v>19</v>
      </c>
    </row>
    <row r="151" spans="1:47" x14ac:dyDescent="0.25">
      <c r="A151" s="50" t="s">
        <v>181</v>
      </c>
      <c r="B151" s="102" t="str">
        <f>Input!C152</f>
        <v>P</v>
      </c>
      <c r="C151" s="2">
        <f>Input!R152</f>
        <v>45810</v>
      </c>
      <c r="D151" s="2">
        <f>Input!S152</f>
        <v>13365</v>
      </c>
      <c r="E151" s="2">
        <f>Input!T152</f>
        <v>1710</v>
      </c>
      <c r="F151" s="7">
        <f t="shared" si="131"/>
        <v>422.0526315789474</v>
      </c>
      <c r="G151" s="9">
        <f>Input!U152</f>
        <v>2</v>
      </c>
      <c r="H151" s="3">
        <f>IF(OR(C151=0,D151=0,E151=0,G151=0),0,IF(B151="P",IF(Input!N152&lt;100,F151*0.673*54+C151/5+G151*3000,IF(Input!N152&lt;300,F151*0.673*54+C151/5+G151*6000,F151*0.673*54+C151/5+G151*10000)),IF(B151="C",IF(Input!O152&lt;200,F151*0.673*54+C151/5+G151*3000,IF(Input!O152&lt;400,F151*0.673*54+C151/5+G151*6000,F151*0.673*54+C151/5+G151*10000)))))</f>
        <v>36500.236736842111</v>
      </c>
      <c r="I151" s="21">
        <f t="shared" si="114"/>
        <v>61</v>
      </c>
      <c r="J151" s="6">
        <f t="shared" si="113"/>
        <v>61</v>
      </c>
      <c r="K151" s="16">
        <f t="shared" si="115"/>
        <v>61</v>
      </c>
      <c r="M151" s="22">
        <f t="shared" si="116"/>
        <v>36600</v>
      </c>
      <c r="N151" s="22">
        <f t="shared" si="117"/>
        <v>9150</v>
      </c>
      <c r="Q151" s="7">
        <f t="shared" si="172"/>
        <v>527.56578947368428</v>
      </c>
      <c r="S151" s="21">
        <f>IF(OR(C151=0,D151=0,E151=0,G151=0),0,IF(B151="P",IF(Input!N152&lt;100,Q151*0.673*54+C151/5+G151*3000,IF(Input!N152&lt;300,Q151*0.673*54+C151/5+G151*6000,Q151*0.673*54+C151/5+G151*10000)),IF(B151="C",IF(Input!O152&lt;200,Q151*0.673*54+C151/5+G151*3000,IF(Input!O152&lt;400,Q151*0.673*54+C151/5+G151*6000,Q151*0.673*54+C151/4+G151*10000)))))</f>
        <v>40334.795921052631</v>
      </c>
      <c r="T151" s="21">
        <f t="shared" si="118"/>
        <v>67</v>
      </c>
      <c r="U151" s="16">
        <f t="shared" si="119"/>
        <v>67</v>
      </c>
      <c r="X151" s="7">
        <f t="shared" si="128"/>
        <v>443.15526315789481</v>
      </c>
      <c r="Z151" s="21">
        <f>IF(OR(C151=0,D151=0,E151=0,G151=0),0,IF(B151="P",IF(Input!N152&lt;100,X151*0.673*54+C151/5+G151*3000,IF(Input!N152&lt;300,X151*0.673*54+C151/5+G151*6000,X151*0.673*54+C151/5+G151*10000)),IF(B151="C",IF(Input!O152&lt;200,X151*0.673*54+C151/5+G151*3000,IF(Input!O152&lt;400,X151*0.673*54+C151/5+G151*6000,X151*0.673*54+C151/5+G151*10000)))))</f>
        <v>37267.148573684215</v>
      </c>
      <c r="AA151" s="21">
        <f t="shared" si="120"/>
        <v>62</v>
      </c>
      <c r="AB151" s="10">
        <f t="shared" si="129"/>
        <v>62</v>
      </c>
      <c r="AE151" s="7">
        <f t="shared" si="130"/>
        <v>485.36052631578946</v>
      </c>
      <c r="AG151" s="21">
        <f>IF(OR(C151=0,D151=0,E151=0,G151=0),0,IF(B151="P",IF(Input!N152&lt;100,AE151*0.673*54+C151/5+G151*3000,IF(Input!N152&lt;300,AE151*0.673*54+C151/5+G151*6000,AE151*0.673*54+C151/5+G151*10000)),IF(B151="C",IF(Input!O152&lt;200,AE151*0.673*54+C151/5+G151*3000,IF(Input!O152&lt;400,AE151*0.673*54+C151/5+G151*6000,AE151*0.673*54+C151/5+G151*10000)))))</f>
        <v>38800.972247368423</v>
      </c>
      <c r="AH151" s="21">
        <f t="shared" si="121"/>
        <v>65</v>
      </c>
      <c r="AI151" s="16">
        <f t="shared" si="122"/>
        <v>65</v>
      </c>
      <c r="AL151" s="22">
        <f t="shared" si="123"/>
        <v>105.51315789473685</v>
      </c>
      <c r="AN151" s="21">
        <f>IF(OR(C151=0,D151=0,E151=0,G151=0),0,IF(B151="P",IF(Input!N152&lt;100,AL151*0.673*54+C151/6+G151*3000,IF(Input!N152&lt;300,AL151*0.673*54+C151/6+G151*6000,AL151*0.673*54+C151/6+G151*10000)),IF(B151="C",IF(Input!O152&lt;200,AL151*0.673*54+C151/6+G151*3000,IF(Input!O152&lt;400,AL151*0.673*54+C151/6+G151*6000,AL151*0.673*54+C151/6+G151*10000)))))</f>
        <v>23469.559184210528</v>
      </c>
      <c r="AO151" s="21">
        <f t="shared" si="124"/>
        <v>39</v>
      </c>
      <c r="AP151" s="16">
        <f t="shared" si="125"/>
        <v>39</v>
      </c>
      <c r="AS151" s="21">
        <f>IF(OR(C151=0,G151=0),0,IF(B151="P",IF(Input!N152&lt;100,C151/8+4*200+G151*3000,IF(Input!N152&lt;300,C151/8+10*200+G151*6000,C151/8+20*200+G151*10000)),IF(B151="C",IF(Input!O152&lt;200,C151/8+2*250+G151*3000,IF(Input!O152&lt;400,C151/8+4*250+G151*6000,C151/8+10*250+G151*10000)))))</f>
        <v>19726.25</v>
      </c>
      <c r="AT151" s="21">
        <f t="shared" si="126"/>
        <v>33</v>
      </c>
      <c r="AU151" s="110">
        <f t="shared" si="127"/>
        <v>33</v>
      </c>
    </row>
    <row r="152" spans="1:47" x14ac:dyDescent="0.25">
      <c r="A152" s="66" t="s">
        <v>183</v>
      </c>
      <c r="B152" s="102" t="str">
        <f>Input!C153</f>
        <v>P</v>
      </c>
      <c r="C152" s="2">
        <f>Input!R153</f>
        <v>165000</v>
      </c>
      <c r="D152" s="2">
        <f>Input!S153</f>
        <v>105300</v>
      </c>
      <c r="E152" s="2">
        <f>Input!T153</f>
        <v>5400</v>
      </c>
      <c r="F152" s="7">
        <f t="shared" ref="F152:F161" si="362">D152/E152*54</f>
        <v>1053</v>
      </c>
      <c r="G152" s="9">
        <f>Input!U153</f>
        <v>5</v>
      </c>
      <c r="H152" s="3">
        <f>IF(OR(C152=0,D152=0,E152=0,G152=0),0,IF(B152="P",IF(Input!N153&lt;100,F152*0.673*54+C152/5+G152*3000,IF(Input!N153&lt;300,F152*0.673*54+C152/5+G152*6000,F152*0.673*54+C152/5+G152*10000)),IF(B152="C",IF(Input!O153&lt;200,F152*0.673*54+C152/5+G152*3000,IF(Input!O153&lt;400,F152*0.673*54+C152/5+G152*6000,F152*0.673*54+C152/5+G152*10000)))))</f>
        <v>101268.126</v>
      </c>
      <c r="I152" s="21">
        <f t="shared" si="114"/>
        <v>169</v>
      </c>
      <c r="J152" s="6">
        <f t="shared" ref="J152:J161" si="363">IF(I152&gt;1023,I152-(256*4),IF(I152&gt;767,I152-(256*3),IF(I152&gt;511,I152-(256*2),IF(I152&gt;255,I152-(256),I152))))</f>
        <v>169</v>
      </c>
      <c r="K152" s="16">
        <f t="shared" si="115"/>
        <v>169</v>
      </c>
      <c r="M152" s="22">
        <f t="shared" si="116"/>
        <v>101400</v>
      </c>
      <c r="N152" s="22">
        <f t="shared" si="117"/>
        <v>25350</v>
      </c>
      <c r="Q152" s="7">
        <f t="shared" ref="Q152:Q161" si="364">F152*1.25</f>
        <v>1316.25</v>
      </c>
      <c r="S152" s="21">
        <f>IF(OR(C152=0,D152=0,E152=0,G152=0),0,IF(B152="P",IF(Input!N153&lt;100,Q152*0.673*54+C152/5+G152*3000,IF(Input!N153&lt;300,Q152*0.673*54+C152/5+G152*6000,Q152*0.673*54+C152/5+G152*10000)),IF(B152="C",IF(Input!O153&lt;200,Q152*0.673*54+C152/5+G152*3000,IF(Input!O153&lt;400,Q152*0.673*54+C152/5+G152*6000,Q152*0.673*54+C152/4+G152*10000)))))</f>
        <v>110835.1575</v>
      </c>
      <c r="T152" s="21">
        <f t="shared" si="118"/>
        <v>185</v>
      </c>
      <c r="U152" s="16">
        <f t="shared" si="119"/>
        <v>185</v>
      </c>
      <c r="X152" s="7">
        <f t="shared" ref="X152:X155" si="365">F152*1.05</f>
        <v>1105.6500000000001</v>
      </c>
      <c r="Z152" s="21">
        <f>IF(OR(C152=0,D152=0,E152=0,G152=0),0,IF(B152="P",IF(Input!N153&lt;100,X152*0.673*54+C152/5+G152*3000,IF(Input!N153&lt;300,X152*0.673*54+C152/5+G152*6000,X152*0.673*54+C152/5+G152*10000)),IF(B152="C",IF(Input!O153&lt;200,X152*0.673*54+C152/5+G152*3000,IF(Input!O153&lt;400,X152*0.673*54+C152/5+G152*6000,X152*0.673*54+C152/5+G152*10000)))))</f>
        <v>103181.53230000001</v>
      </c>
      <c r="AA152" s="21">
        <f t="shared" si="120"/>
        <v>172</v>
      </c>
      <c r="AB152" s="10">
        <f t="shared" si="129"/>
        <v>172</v>
      </c>
      <c r="AE152" s="7">
        <f t="shared" ref="AE152:AE155" si="366">F152*1.15</f>
        <v>1210.9499999999998</v>
      </c>
      <c r="AG152" s="21">
        <f>IF(OR(C152=0,D152=0,E152=0,G152=0),0,IF(B152="P",IF(Input!N153&lt;100,AE152*0.673*54+C152/5+G152*3000,IF(Input!N153&lt;300,AE152*0.673*54+C152/5+G152*6000,AE152*0.673*54+C152/5+G152*10000)),IF(B152="C",IF(Input!O153&lt;200,AE152*0.673*54+C152/5+G152*3000,IF(Input!O153&lt;400,AE152*0.673*54+C152/5+G152*6000,AE152*0.673*54+C152/5+G152*10000)))))</f>
        <v>107008.3449</v>
      </c>
      <c r="AH152" s="21">
        <f t="shared" si="121"/>
        <v>178</v>
      </c>
      <c r="AI152" s="16">
        <f t="shared" si="122"/>
        <v>178</v>
      </c>
      <c r="AL152" s="22">
        <f t="shared" si="123"/>
        <v>263.25</v>
      </c>
      <c r="AN152" s="21">
        <f>IF(OR(C152=0,D152=0,E152=0,G152=0),0,IF(B152="P",IF(Input!N153&lt;100,AL152*0.673*54+C152/6+G152*3000,IF(Input!N153&lt;300,AL152*0.673*54+C152/6+G152*6000,AL152*0.673*54+C152/6+G152*10000)),IF(B152="C",IF(Input!O153&lt;200,AL152*0.673*54+C152/6+G152*3000,IF(Input!O153&lt;400,AL152*0.673*54+C152/6+G152*6000,AL152*0.673*54+C152/6+G152*10000)))))</f>
        <v>67067.031499999997</v>
      </c>
      <c r="AO152" s="21">
        <f t="shared" si="124"/>
        <v>112</v>
      </c>
      <c r="AP152" s="16">
        <f t="shared" si="125"/>
        <v>112</v>
      </c>
      <c r="AS152" s="21">
        <f>IF(OR(C152=0,G152=0),0,IF(B152="P",IF(Input!N153&lt;100,C152/8+4*200+G152*3000,IF(Input!N153&lt;300,C152/8+10*200+G152*6000,C152/8+20*200+G152*10000)),IF(B152="C",IF(Input!O153&lt;200,C152/8+2*250+G152*3000,IF(Input!O153&lt;400,C152/8+4*250+G152*6000,C152/8+10*250+G152*10000)))))</f>
        <v>52625</v>
      </c>
      <c r="AT152" s="21">
        <f t="shared" si="126"/>
        <v>88</v>
      </c>
      <c r="AU152" s="110">
        <f t="shared" si="127"/>
        <v>88</v>
      </c>
    </row>
    <row r="153" spans="1:47" x14ac:dyDescent="0.25">
      <c r="A153" s="66" t="s">
        <v>184</v>
      </c>
      <c r="B153" s="102" t="str">
        <f>Input!C154</f>
        <v>C</v>
      </c>
      <c r="C153" s="2">
        <f>Input!R154</f>
        <v>195000</v>
      </c>
      <c r="D153" s="2">
        <f>Input!S154</f>
        <v>109480</v>
      </c>
      <c r="E153" s="2">
        <f>Input!T154</f>
        <v>3600</v>
      </c>
      <c r="F153" s="7">
        <f t="shared" si="362"/>
        <v>1642.2</v>
      </c>
      <c r="G153" s="9">
        <f>Input!U154</f>
        <v>5</v>
      </c>
      <c r="H153" s="3">
        <f>IF(OR(C153=0,D153=0,E153=0,G153=0),0,IF(B153="P",IF(Input!N154&lt;100,F153*0.673*54+C153/5+G153*3000,IF(Input!N154&lt;300,F153*0.673*54+C153/5+G153*6000,F153*0.673*54+C153/5+G153*10000)),IF(B153="C",IF(Input!O154&lt;200,F153*0.673*54+C153/5+G153*3000,IF(Input!O154&lt;400,F153*0.673*54+C153/5+G153*6000,F153*0.673*54+C153/5+G153*10000)))))</f>
        <v>128680.83240000001</v>
      </c>
      <c r="I153" s="21">
        <f t="shared" si="114"/>
        <v>214</v>
      </c>
      <c r="J153" s="6">
        <f t="shared" si="363"/>
        <v>214</v>
      </c>
      <c r="K153" s="16">
        <f t="shared" si="115"/>
        <v>214</v>
      </c>
      <c r="M153" s="22">
        <f t="shared" si="116"/>
        <v>128400</v>
      </c>
      <c r="N153" s="22">
        <f t="shared" si="117"/>
        <v>32100</v>
      </c>
      <c r="Q153" s="7">
        <f t="shared" si="364"/>
        <v>2052.75</v>
      </c>
      <c r="S153" s="21">
        <f>IF(OR(C153=0,D153=0,E153=0,G153=0),0,IF(B153="P",IF(Input!N154&lt;100,Q153*0.673*54+C153/5+G153*3000,IF(Input!N154&lt;300,Q153*0.673*54+C153/5+G153*6000,Q153*0.673*54+C153/5+G153*10000)),IF(B153="C",IF(Input!O154&lt;200,Q153*0.673*54+C153/5+G153*3000,IF(Input!O154&lt;400,Q153*0.673*54+C153/5+G153*6000,Q153*0.673*54+C153/4+G153*10000)))))</f>
        <v>143601.0405</v>
      </c>
      <c r="T153" s="21">
        <f t="shared" si="118"/>
        <v>239</v>
      </c>
      <c r="U153" s="16">
        <f t="shared" si="119"/>
        <v>239</v>
      </c>
      <c r="X153" s="7">
        <f t="shared" si="365"/>
        <v>1724.3100000000002</v>
      </c>
      <c r="Z153" s="21">
        <f>IF(OR(C153=0,D153=0,E153=0,G153=0),0,IF(B153="P",IF(Input!N154&lt;100,X153*0.673*54+C153/5+G153*3000,IF(Input!N154&lt;300,X153*0.673*54+C153/5+G153*6000,X153*0.673*54+C153/5+G153*10000)),IF(B153="C",IF(Input!O154&lt;200,X153*0.673*54+C153/5+G153*3000,IF(Input!O154&lt;400,X153*0.673*54+C153/5+G153*6000,X153*0.673*54+C153/5+G153*10000)))))</f>
        <v>131664.87402000002</v>
      </c>
      <c r="AA153" s="21">
        <f t="shared" si="120"/>
        <v>219</v>
      </c>
      <c r="AB153" s="10">
        <f t="shared" si="129"/>
        <v>219</v>
      </c>
      <c r="AE153" s="7">
        <f t="shared" si="366"/>
        <v>1888.53</v>
      </c>
      <c r="AG153" s="21">
        <f>IF(OR(C153=0,D153=0,E153=0,G153=0),0,IF(B153="P",IF(Input!N154&lt;100,AE153*0.673*54+C153/5+G153*3000,IF(Input!N154&lt;300,AE153*0.673*54+C153/5+G153*6000,AE153*0.673*54+C153/5+G153*10000)),IF(B153="C",IF(Input!O154&lt;200,AE153*0.673*54+C153/5+G153*3000,IF(Input!O154&lt;400,AE153*0.673*54+C153/5+G153*6000,AE153*0.673*54+C153/5+G153*10000)))))</f>
        <v>137632.95726</v>
      </c>
      <c r="AH153" s="21">
        <f t="shared" si="121"/>
        <v>229</v>
      </c>
      <c r="AI153" s="16">
        <f t="shared" si="122"/>
        <v>229</v>
      </c>
      <c r="AL153" s="22">
        <f t="shared" si="123"/>
        <v>410.55</v>
      </c>
      <c r="AN153" s="21">
        <f>IF(OR(C153=0,D153=0,E153=0,G153=0),0,IF(B153="P",IF(Input!N154&lt;100,AL153*0.673*54+C153/6+G153*3000,IF(Input!N154&lt;300,AL153*0.673*54+C153/6+G153*6000,AL153*0.673*54+C153/6+G153*10000)),IF(B153="C",IF(Input!O154&lt;200,AL153*0.673*54+C153/6+G153*3000,IF(Input!O154&lt;400,AL153*0.673*54+C153/6+G153*6000,AL153*0.673*54+C153/6+G153*10000)))))</f>
        <v>77420.208100000003</v>
      </c>
      <c r="AO153" s="21">
        <f t="shared" si="124"/>
        <v>129</v>
      </c>
      <c r="AP153" s="16">
        <f t="shared" si="125"/>
        <v>129</v>
      </c>
      <c r="AS153" s="21">
        <f>IF(OR(C153=0,G153=0),0,IF(B153="P",IF(Input!N154&lt;100,C153/8+4*200+G153*3000,IF(Input!N154&lt;300,C153/8+10*200+G153*6000,C153/8+20*200+G153*10000)),IF(B153="C",IF(Input!O154&lt;200,C153/8+2*250+G153*3000,IF(Input!O154&lt;400,C153/8+4*250+G153*6000,C153/8+10*250+G153*10000)))))</f>
        <v>55375</v>
      </c>
      <c r="AT153" s="21">
        <f t="shared" si="126"/>
        <v>92</v>
      </c>
      <c r="AU153" s="110">
        <f t="shared" si="127"/>
        <v>92</v>
      </c>
    </row>
    <row r="154" spans="1:47" x14ac:dyDescent="0.25">
      <c r="A154" s="66" t="s">
        <v>185</v>
      </c>
      <c r="B154" s="102" t="str">
        <f>Input!C155</f>
        <v>P</v>
      </c>
      <c r="C154" s="2">
        <f>Input!R155</f>
        <v>215000</v>
      </c>
      <c r="D154" s="2">
        <f>Input!S155</f>
        <v>104900</v>
      </c>
      <c r="E154" s="2">
        <f>Input!T155</f>
        <v>2700</v>
      </c>
      <c r="F154" s="7">
        <f t="shared" si="362"/>
        <v>2098</v>
      </c>
      <c r="G154" s="9">
        <f>Input!U155</f>
        <v>3</v>
      </c>
      <c r="H154" s="3">
        <f>IF(OR(C154=0,D154=0,E154=0,G154=0),0,IF(B154="P",IF(Input!N155&lt;100,F154*0.673*54+C154/5+G154*3000,IF(Input!N155&lt;300,F154*0.673*54+C154/5+G154*6000,F154*0.673*54+C154/5+G154*10000)),IF(B154="C",IF(Input!O155&lt;200,F154*0.673*54+C154/5+G154*3000,IF(Input!O155&lt;400,F154*0.673*54+C154/5+G154*6000,F154*0.673*54+C154/5+G154*10000)))))</f>
        <v>149245.516</v>
      </c>
      <c r="I154" s="21">
        <f t="shared" si="114"/>
        <v>249</v>
      </c>
      <c r="J154" s="6">
        <f t="shared" si="363"/>
        <v>249</v>
      </c>
      <c r="K154" s="16">
        <f t="shared" si="115"/>
        <v>249</v>
      </c>
      <c r="M154" s="22">
        <f t="shared" si="116"/>
        <v>149400</v>
      </c>
      <c r="N154" s="22">
        <f t="shared" si="117"/>
        <v>37350</v>
      </c>
      <c r="Q154" s="7">
        <f t="shared" si="364"/>
        <v>2622.5</v>
      </c>
      <c r="S154" s="21">
        <f>IF(OR(C154=0,D154=0,E154=0,G154=0),0,IF(B154="P",IF(Input!N155&lt;100,Q154*0.673*54+C154/5+G154*3000,IF(Input!N155&lt;300,Q154*0.673*54+C154/5+G154*6000,Q154*0.673*54+C154/5+G154*10000)),IF(B154="C",IF(Input!O155&lt;200,Q154*0.673*54+C154/5+G154*3000,IF(Input!O155&lt;400,Q154*0.673*54+C154/5+G154*6000,Q154*0.673*54+C154/4+G154*10000)))))</f>
        <v>168306.89500000002</v>
      </c>
      <c r="T154" s="21">
        <f t="shared" si="118"/>
        <v>281</v>
      </c>
      <c r="U154" s="16">
        <f t="shared" si="119"/>
        <v>281</v>
      </c>
      <c r="X154" s="7">
        <f t="shared" si="365"/>
        <v>2202.9</v>
      </c>
      <c r="Z154" s="21">
        <f>IF(OR(C154=0,D154=0,E154=0,G154=0),0,IF(B154="P",IF(Input!N155&lt;100,X154*0.673*54+C154/5+G154*3000,IF(Input!N155&lt;300,X154*0.673*54+C154/5+G154*6000,X154*0.673*54+C154/5+G154*10000)),IF(B154="C",IF(Input!O155&lt;200,X154*0.673*54+C154/5+G154*3000,IF(Input!O155&lt;400,X154*0.673*54+C154/5+G154*6000,X154*0.673*54+C154/5+G154*10000)))))</f>
        <v>153057.79180000001</v>
      </c>
      <c r="AA154" s="21">
        <f t="shared" si="120"/>
        <v>255</v>
      </c>
      <c r="AB154" s="10">
        <f t="shared" si="129"/>
        <v>255</v>
      </c>
      <c r="AE154" s="7">
        <f t="shared" si="366"/>
        <v>2412.6999999999998</v>
      </c>
      <c r="AG154" s="21">
        <f>IF(OR(C154=0,D154=0,E154=0,G154=0),0,IF(B154="P",IF(Input!N155&lt;100,AE154*0.673*54+C154/5+G154*3000,IF(Input!N155&lt;300,AE154*0.673*54+C154/5+G154*6000,AE154*0.673*54+C154/5+G154*10000)),IF(B154="C",IF(Input!O155&lt;200,AE154*0.673*54+C154/5+G154*3000,IF(Input!O155&lt;400,AE154*0.673*54+C154/5+G154*6000,AE154*0.673*54+C154/5+G154*10000)))))</f>
        <v>160682.34340000001</v>
      </c>
      <c r="AH154" s="21">
        <f t="shared" si="121"/>
        <v>268</v>
      </c>
      <c r="AI154" s="16">
        <f t="shared" si="122"/>
        <v>268</v>
      </c>
      <c r="AL154" s="22">
        <f t="shared" si="123"/>
        <v>524.5</v>
      </c>
      <c r="AN154" s="21">
        <f>IF(OR(C154=0,D154=0,E154=0,G154=0),0,IF(B154="P",IF(Input!N155&lt;100,AL154*0.673*54+C154/6+G154*3000,IF(Input!N155&lt;300,AL154*0.673*54+C154/6+G154*6000,AL154*0.673*54+C154/6+G154*10000)),IF(B154="C",IF(Input!O155&lt;200,AL154*0.673*54+C154/6+G154*3000,IF(Input!O155&lt;400,AL154*0.673*54+C154/6+G154*6000,AL154*0.673*54+C154/6+G154*10000)))))</f>
        <v>84894.712333333329</v>
      </c>
      <c r="AO154" s="21">
        <f t="shared" si="124"/>
        <v>141</v>
      </c>
      <c r="AP154" s="16">
        <f t="shared" si="125"/>
        <v>141</v>
      </c>
      <c r="AS154" s="21">
        <f>IF(OR(C154=0,G154=0),0,IF(B154="P",IF(Input!N155&lt;100,C154/8+4*200+G154*3000,IF(Input!N155&lt;300,C154/8+10*200+G154*6000,C154/8+20*200+G154*10000)),IF(B154="C",IF(Input!O155&lt;200,C154/8+2*250+G154*3000,IF(Input!O155&lt;400,C154/8+4*250+G154*6000,C154/8+10*250+G154*10000)))))</f>
        <v>60875</v>
      </c>
      <c r="AT154" s="21">
        <f t="shared" si="126"/>
        <v>101</v>
      </c>
      <c r="AU154" s="110">
        <f t="shared" si="127"/>
        <v>101</v>
      </c>
    </row>
    <row r="155" spans="1:47" x14ac:dyDescent="0.25">
      <c r="A155" s="66" t="s">
        <v>186</v>
      </c>
      <c r="B155" s="102" t="str">
        <f>Input!C156</f>
        <v>P</v>
      </c>
      <c r="C155" s="2">
        <f>Input!R156</f>
        <v>250000</v>
      </c>
      <c r="D155" s="2">
        <f>Input!S156</f>
        <v>152620</v>
      </c>
      <c r="E155" s="2">
        <f>Input!T156</f>
        <v>5940</v>
      </c>
      <c r="F155" s="7">
        <f t="shared" si="362"/>
        <v>1387.4545454545453</v>
      </c>
      <c r="G155" s="9">
        <f>Input!U156</f>
        <v>3</v>
      </c>
      <c r="H155" s="3">
        <f>IF(OR(C155=0,D155=0,E155=0,G155=0),0,IF(B155="P",IF(Input!N156&lt;100,F155*0.673*54+C155/5+G155*3000,IF(Input!N156&lt;300,F155*0.673*54+C155/5+G155*6000,F155*0.673*54+C155/5+G155*10000)),IF(B155="C",IF(Input!O156&lt;200,F155*0.673*54+C155/5+G155*3000,IF(Input!O156&lt;400,F155*0.673*54+C155/5+G155*6000,F155*0.673*54+C155/5+G155*10000)))))</f>
        <v>118422.8730909091</v>
      </c>
      <c r="I155" s="21">
        <f t="shared" si="114"/>
        <v>197</v>
      </c>
      <c r="J155" s="6">
        <f t="shared" si="363"/>
        <v>197</v>
      </c>
      <c r="K155" s="16">
        <f t="shared" si="115"/>
        <v>197</v>
      </c>
      <c r="M155" s="22">
        <f t="shared" si="116"/>
        <v>118200</v>
      </c>
      <c r="N155" s="22">
        <f t="shared" si="117"/>
        <v>29550</v>
      </c>
      <c r="Q155" s="7">
        <f t="shared" si="364"/>
        <v>1734.3181818181815</v>
      </c>
      <c r="S155" s="21">
        <f>IF(OR(C155=0,D155=0,E155=0,G155=0),0,IF(B155="P",IF(Input!N156&lt;100,Q155*0.673*54+C155/5+G155*3000,IF(Input!N156&lt;300,Q155*0.673*54+C155/5+G155*6000,Q155*0.673*54+C155/5+G155*10000)),IF(B155="C",IF(Input!O156&lt;200,Q155*0.673*54+C155/5+G155*3000,IF(Input!O156&lt;400,Q155*0.673*54+C155/5+G155*6000,Q155*0.673*54+C155/4+G155*10000)))))</f>
        <v>131028.59136363635</v>
      </c>
      <c r="T155" s="21">
        <f t="shared" si="118"/>
        <v>218</v>
      </c>
      <c r="U155" s="16">
        <f t="shared" si="119"/>
        <v>218</v>
      </c>
      <c r="X155" s="7">
        <f t="shared" si="365"/>
        <v>1456.8272727272727</v>
      </c>
      <c r="Z155" s="21">
        <f>IF(OR(C155=0,D155=0,E155=0,G155=0),0,IF(B155="P",IF(Input!N156&lt;100,X155*0.673*54+C155/5+G155*3000,IF(Input!N156&lt;300,X155*0.673*54+C155/5+G155*6000,X155*0.673*54+C155/5+G155*10000)),IF(B155="C",IF(Input!O156&lt;200,X155*0.673*54+C155/5+G155*3000,IF(Input!O156&lt;400,X155*0.673*54+C155/5+G155*6000,X155*0.673*54+C155/5+G155*10000)))))</f>
        <v>120944.01674545454</v>
      </c>
      <c r="AA155" s="21">
        <f t="shared" si="120"/>
        <v>202</v>
      </c>
      <c r="AB155" s="10">
        <f t="shared" si="129"/>
        <v>202</v>
      </c>
      <c r="AE155" s="7">
        <f t="shared" si="366"/>
        <v>1595.572727272727</v>
      </c>
      <c r="AG155" s="21">
        <f>IF(OR(C155=0,D155=0,E155=0,G155=0),0,IF(B155="P",IF(Input!N156&lt;100,AE155*0.673*54+C155/5+G155*3000,IF(Input!N156&lt;300,AE155*0.673*54+C155/5+G155*6000,AE155*0.673*54+C155/5+G155*10000)),IF(B155="C",IF(Input!O156&lt;200,AE155*0.673*54+C155/5+G155*3000,IF(Input!O156&lt;400,AE155*0.673*54+C155/5+G155*6000,AE155*0.673*54+C155/5+G155*10000)))))</f>
        <v>125986.30405454544</v>
      </c>
      <c r="AH155" s="21">
        <f t="shared" si="121"/>
        <v>210</v>
      </c>
      <c r="AI155" s="16">
        <f t="shared" si="122"/>
        <v>210</v>
      </c>
      <c r="AL155" s="22">
        <f t="shared" si="123"/>
        <v>346.86363636363632</v>
      </c>
      <c r="AN155" s="21">
        <f>IF(OR(C155=0,D155=0,E155=0,G155=0),0,IF(B155="P",IF(Input!N156&lt;100,AL155*0.673*54+C155/6+G155*3000,IF(Input!N156&lt;300,AL155*0.673*54+C155/6+G155*6000,AL155*0.673*54+C155/6+G155*10000)),IF(B155="C",IF(Input!O156&lt;200,AL155*0.673*54+C155/6+G155*3000,IF(Input!O156&lt;400,AL155*0.673*54+C155/6+G155*6000,AL155*0.673*54+C155/6+G155*10000)))))</f>
        <v>72272.384939393931</v>
      </c>
      <c r="AO155" s="21">
        <f t="shared" si="124"/>
        <v>120</v>
      </c>
      <c r="AP155" s="16">
        <f t="shared" si="125"/>
        <v>120</v>
      </c>
      <c r="AS155" s="21">
        <f>IF(OR(C155=0,G155=0),0,IF(B155="P",IF(Input!N156&lt;100,C155/8+4*200+G155*3000,IF(Input!N156&lt;300,C155/8+10*200+G155*6000,C155/8+20*200+G155*10000)),IF(B155="C",IF(Input!O156&lt;200,C155/8+2*250+G155*3000,IF(Input!O156&lt;400,C155/8+4*250+G155*6000,C155/8+10*250+G155*10000)))))</f>
        <v>51250</v>
      </c>
      <c r="AT155" s="21">
        <f t="shared" si="126"/>
        <v>85</v>
      </c>
      <c r="AU155" s="110">
        <f t="shared" si="127"/>
        <v>85</v>
      </c>
    </row>
    <row r="156" spans="1:47" x14ac:dyDescent="0.25">
      <c r="A156" s="66" t="s">
        <v>187</v>
      </c>
      <c r="B156" s="102" t="str">
        <f>Input!C157</f>
        <v>P</v>
      </c>
      <c r="C156" s="2">
        <f>Input!R157</f>
        <v>2290</v>
      </c>
      <c r="D156" s="2">
        <f>Input!S157</f>
        <v>17753</v>
      </c>
      <c r="E156" s="2">
        <f>Input!T157</f>
        <v>3995</v>
      </c>
      <c r="F156" s="7">
        <f t="shared" ref="F156" si="367">D156/E156*54</f>
        <v>239.96545682102627</v>
      </c>
      <c r="G156" s="9">
        <f>Input!U157</f>
        <v>4</v>
      </c>
      <c r="H156" s="3">
        <f>IF(OR(C156=0,D156=0,E156=0,G156=0),0,IF(B156="P",IF(Input!N157&lt;100,F156*0.673*54+C156/5+G156*3000,IF(Input!N157&lt;300,F156*0.673*54+C156/5+G156*6000,F156*0.673*54+C156/5+G156*10000)),IF(B156="C",IF(Input!O157&lt;200,F156*0.673*54+C156/5+G156*3000,IF(Input!O157&lt;400,F156*0.673*54+C156/5+G156*6000,F156*0.673*54+C156/5+G156*10000)))))</f>
        <v>21178.824631789736</v>
      </c>
      <c r="I156" s="21">
        <f t="shared" ref="I156" si="368">ROUND(H156/600,0)</f>
        <v>35</v>
      </c>
      <c r="J156" s="6">
        <f t="shared" ref="J156" si="369">IF(I156&gt;1023,I156-(256*4),IF(I156&gt;767,I156-(256*3),IF(I156&gt;511,I156-(256*2),IF(I156&gt;255,I156-(256),I156))))</f>
        <v>35</v>
      </c>
      <c r="K156" s="16">
        <f t="shared" ref="K156" si="370">I156</f>
        <v>35</v>
      </c>
      <c r="M156" s="22">
        <f t="shared" ref="M156" si="371">I156*600</f>
        <v>21000</v>
      </c>
      <c r="N156" s="22">
        <f t="shared" ref="N156" si="372">M156/4</f>
        <v>5250</v>
      </c>
      <c r="Q156" s="7">
        <f t="shared" ref="Q156" si="373">F156*1.25</f>
        <v>299.95682102628285</v>
      </c>
      <c r="S156" s="21">
        <f>IF(OR(C156=0,D156=0,E156=0,G156=0),0,IF(B156="P",IF(Input!N157&lt;100,Q156*0.673*54+C156/5+G156*3000,IF(Input!N157&lt;300,Q156*0.673*54+C156/5+G156*6000,Q156*0.673*54+C156/5+G156*10000)),IF(B156="C",IF(Input!O157&lt;200,Q156*0.673*54+C156/5+G156*3000,IF(Input!O157&lt;400,Q156*0.673*54+C156/5+G156*6000,Q156*0.673*54+C156/4+G156*10000)))))</f>
        <v>23359.030789737171</v>
      </c>
      <c r="T156" s="21">
        <f t="shared" ref="T156" si="374">ROUND(S156/600,0)</f>
        <v>39</v>
      </c>
      <c r="U156" s="16">
        <f t="shared" ref="U156" si="375">T156</f>
        <v>39</v>
      </c>
      <c r="X156" s="7">
        <f t="shared" ref="X156" si="376">F156*1.05</f>
        <v>251.96372966207758</v>
      </c>
      <c r="Z156" s="21">
        <f>IF(OR(C156=0,D156=0,E156=0,G156=0),0,IF(B156="P",IF(Input!N157&lt;100,X156*0.673*54+C156/5+G156*3000,IF(Input!N157&lt;300,X156*0.673*54+C156/5+G156*6000,X156*0.673*54+C156/5+G156*10000)),IF(B156="C",IF(Input!O157&lt;200,X156*0.673*54+C156/5+G156*3000,IF(Input!O157&lt;400,X156*0.673*54+C156/5+G156*6000,X156*0.673*54+C156/5+G156*10000)))))</f>
        <v>21614.865863379222</v>
      </c>
      <c r="AA156" s="21">
        <f t="shared" ref="AA156" si="377">ROUND(Z156/600,0)</f>
        <v>36</v>
      </c>
      <c r="AB156" s="10">
        <f t="shared" ref="AB156" si="378">AA156</f>
        <v>36</v>
      </c>
      <c r="AE156" s="7">
        <f t="shared" ref="AE156" si="379">F156*1.15</f>
        <v>275.96027534418016</v>
      </c>
      <c r="AG156" s="21">
        <f>IF(OR(C156=0,D156=0,E156=0,G156=0),0,IF(B156="P",IF(Input!N157&lt;100,AE156*0.673*54+C156/5+G156*3000,IF(Input!N157&lt;300,AE156*0.673*54+C156/5+G156*6000,AE156*0.673*54+C156/5+G156*10000)),IF(B156="C",IF(Input!O157&lt;200,AE156*0.673*54+C156/5+G156*3000,IF(Input!O157&lt;400,AE156*0.673*54+C156/5+G156*6000,AE156*0.673*54+C156/5+G156*10000)))))</f>
        <v>22486.948326558195</v>
      </c>
      <c r="AH156" s="21">
        <f t="shared" ref="AH156" si="380">ROUND(AG156/600,0)</f>
        <v>37</v>
      </c>
      <c r="AI156" s="16">
        <f t="shared" ref="AI156" si="381">AH156</f>
        <v>37</v>
      </c>
      <c r="AL156" s="22">
        <f t="shared" ref="AL156" si="382">F156*0.25</f>
        <v>59.991364205256566</v>
      </c>
      <c r="AN156" s="21">
        <f>IF(OR(C156=0,D156=0,E156=0,G156=0),0,IF(B156="P",IF(Input!N157&lt;100,AL156*0.673*54+C156/6+G156*3000,IF(Input!N157&lt;300,AL156*0.673*54+C156/6+G156*6000,AL156*0.673*54+C156/6+G156*10000)),IF(B156="C",IF(Input!O157&lt;200,AL156*0.673*54+C156/6+G156*3000,IF(Input!O157&lt;400,AL156*0.673*54+C156/6+G156*6000,AL156*0.673*54+C156/6+G156*10000)))))</f>
        <v>14561.8728246141</v>
      </c>
      <c r="AO156" s="21">
        <f t="shared" ref="AO156" si="383">ROUND(AN156/600,0)</f>
        <v>24</v>
      </c>
      <c r="AP156" s="16">
        <f t="shared" ref="AP156" si="384">AO156</f>
        <v>24</v>
      </c>
      <c r="AS156" s="21">
        <f>IF(OR(C156=0,G156=0),0,IF(B156="P",IF(Input!N157&lt;100,C156/8+4*200+G156*3000,IF(Input!N157&lt;300,C156/8+10*200+G156*6000,C156/8+20*200+G156*10000)),IF(B156="C",IF(Input!O157&lt;200,C156/8+2*250+G156*3000,IF(Input!O157&lt;400,C156/8+4*250+G156*6000,C156/8+10*250+G156*10000)))))</f>
        <v>13086.25</v>
      </c>
      <c r="AT156" s="21">
        <f t="shared" ref="AT156" si="385">ROUND(AS156/600,0)</f>
        <v>22</v>
      </c>
      <c r="AU156" s="110">
        <f t="shared" ref="AU156" si="386">AT156</f>
        <v>22</v>
      </c>
    </row>
    <row r="157" spans="1:47" x14ac:dyDescent="0.25">
      <c r="A157" s="47" t="s">
        <v>189</v>
      </c>
      <c r="B157" s="102" t="str">
        <f>Input!C158</f>
        <v>P</v>
      </c>
      <c r="C157" s="2">
        <f>Input!R158</f>
        <v>123800</v>
      </c>
      <c r="D157" s="2">
        <f>Input!S158</f>
        <v>66434</v>
      </c>
      <c r="E157" s="2">
        <f>Input!T158</f>
        <v>3760</v>
      </c>
      <c r="F157" s="7">
        <f t="shared" si="362"/>
        <v>954.10531914893613</v>
      </c>
      <c r="G157" s="9">
        <f>Input!U158</f>
        <v>3</v>
      </c>
      <c r="H157" s="3">
        <f>IF(OR(C157=0,D157=0,E157=0,G157=0),0,IF(B157="P",IF(Input!N158&lt;100,F157*0.673*54+C157/5+G157*3000,IF(Input!N158&lt;300,F157*0.673*54+C157/5+G157*6000,F157*0.673*54+C157/5+G157*10000)),IF(B157="C",IF(Input!O158&lt;200,F157*0.673*54+C157/5+G157*3000,IF(Input!O158&lt;400,F157*0.673*54+C157/5+G157*6000,F157*0.673*54+C157/5+G157*10000)))))</f>
        <v>77434.09550851064</v>
      </c>
      <c r="I157" s="21">
        <f t="shared" si="114"/>
        <v>129</v>
      </c>
      <c r="J157" s="6">
        <f t="shared" si="363"/>
        <v>129</v>
      </c>
      <c r="K157" s="16">
        <f t="shared" si="115"/>
        <v>129</v>
      </c>
      <c r="M157" s="22">
        <f t="shared" si="116"/>
        <v>77400</v>
      </c>
      <c r="N157" s="22">
        <f t="shared" si="117"/>
        <v>19350</v>
      </c>
      <c r="Q157" s="7">
        <f t="shared" si="364"/>
        <v>1192.6316489361702</v>
      </c>
      <c r="S157" s="21">
        <f>IF(OR(C157=0,D157=0,E157=0,G157=0),0,IF(B157="P",IF(Input!N158&lt;100,Q157*0.673*54+C157/5+G157*3000,IF(Input!N158&lt;300,Q157*0.673*54+C157/5+G157*6000,Q157*0.673*54+C157/5+G157*10000)),IF(B157="C",IF(Input!O158&lt;200,Q157*0.673*54+C157/5+G157*3000,IF(Input!O158&lt;400,Q157*0.673*54+C157/5+G157*6000,Q157*0.673*54+C157/4+G157*10000)))))</f>
        <v>86102.619385638303</v>
      </c>
      <c r="T157" s="21">
        <f t="shared" si="118"/>
        <v>144</v>
      </c>
      <c r="U157" s="16">
        <f t="shared" si="119"/>
        <v>144</v>
      </c>
      <c r="X157" s="7">
        <f t="shared" ref="X157:X172" si="387">F162*1.05</f>
        <v>498.49641509433962</v>
      </c>
      <c r="Z157" s="21">
        <f>IF(OR(C162=0,D162=0,E162=0,G162=0),0,IF(B162="P",IF(Input!N163&lt;100,X157*0.673*54+C162/5+G162*3000,IF(Input!N163&lt;300,X157*0.673*54+C162/5+G162*6000,X157*0.673*54+C162/5+G162*10000)),IF(B162="C",IF(Input!O163&lt;200,X157*0.673*54+C162/5+G162*3000,IF(Input!O163&lt;400,X157*0.673*54+C162/5+G162*6000,X157*0.673*54+C162/5+G162*10000)))))</f>
        <v>32336.356717358492</v>
      </c>
      <c r="AA157" s="21">
        <f t="shared" si="120"/>
        <v>54</v>
      </c>
      <c r="AB157" s="10">
        <f t="shared" si="129"/>
        <v>54</v>
      </c>
      <c r="AE157" s="7">
        <f t="shared" ref="AE157:AE172" si="388">F162*1.15</f>
        <v>545.97226415094337</v>
      </c>
      <c r="AG157" s="21">
        <f>IF(OR(C162=0,D162=0,E162=0,G162=0),0,IF(B162="P",IF(Input!N163&lt;100,AE157*0.673*54+C162/5+G162*3000,IF(Input!N163&lt;300,AE157*0.673*54+C162/5+G162*6000,AE157*0.673*54+C162/5+G162*10000)),IF(B162="C",IF(Input!O163&lt;200,AE157*0.673*54+C162/5+G162*3000,IF(Input!O163&lt;400,AE157*0.673*54+C162/5+G162*6000,AE157*0.673*54+C162/5+G162*10000)))))</f>
        <v>34061.724023773582</v>
      </c>
      <c r="AH157" s="21">
        <f t="shared" si="121"/>
        <v>57</v>
      </c>
      <c r="AI157" s="16">
        <f t="shared" si="122"/>
        <v>57</v>
      </c>
      <c r="AL157" s="22">
        <f t="shared" ref="AL157:AL172" si="389">F162*0.25</f>
        <v>118.68962264150943</v>
      </c>
      <c r="AN157" s="21">
        <f>IF(OR(C162=0,D162=0,E162=0,G162=0),0,IF(B162="P",IF(Input!N163&lt;100,AL157*0.673*54+C162/6+G162*3000,IF(Input!N163&lt;300,AL157*0.673*54+C162/6+G162*6000,AL157*0.673*54+C162/6+G162*10000)),IF(B162="C",IF(Input!O163&lt;200,AL157*0.673*54+C162/6+G162*3000,IF(Input!O163&lt;400,AL157*0.673*54+C162/6+G162*6000,AL157*0.673*54+C162/6+G162*10000)))))</f>
        <v>17163.418266037734</v>
      </c>
      <c r="AO157" s="21">
        <f t="shared" si="124"/>
        <v>29</v>
      </c>
      <c r="AP157" s="16">
        <f t="shared" si="125"/>
        <v>29</v>
      </c>
      <c r="AS157" s="21">
        <f>IF(OR(C162=0,G162=0),0,IF(B162="P",IF(Input!N163&lt;100,C162/8+4*200+G162*3000,IF(Input!N163&lt;300,C162/8+10*200+G162*6000,C162/8+20*200+G162*10000)),IF(B162="C",IF(Input!O163&lt;200,C162/8+2*250+G162*3000,IF(Input!O163&lt;400,C162/8+4*250+G162*6000,C162/8+10*250+G162*10000)))))</f>
        <v>11937.5</v>
      </c>
      <c r="AT157" s="21">
        <f t="shared" si="126"/>
        <v>20</v>
      </c>
      <c r="AU157" s="110">
        <f t="shared" si="127"/>
        <v>20</v>
      </c>
    </row>
    <row r="158" spans="1:47" x14ac:dyDescent="0.25">
      <c r="A158" s="47" t="s">
        <v>190</v>
      </c>
      <c r="B158" s="102" t="str">
        <f>Input!C159</f>
        <v>P</v>
      </c>
      <c r="C158" s="2">
        <f>Input!R159</f>
        <v>125200</v>
      </c>
      <c r="D158" s="2">
        <f>Input!S159</f>
        <v>66434</v>
      </c>
      <c r="E158" s="2">
        <f>Input!T159</f>
        <v>4050</v>
      </c>
      <c r="F158" s="7">
        <f t="shared" si="362"/>
        <v>885.78666666666663</v>
      </c>
      <c r="G158" s="9">
        <f>Input!U159</f>
        <v>3</v>
      </c>
      <c r="H158" s="3">
        <f>IF(OR(C158=0,D158=0,E158=0,G158=0),0,IF(B158="P",IF(Input!N159&lt;100,F158*0.673*54+C158/5+G158*3000,IF(Input!N159&lt;300,F158*0.673*54+C158/5+G158*6000,F158*0.673*54+C158/5+G158*10000)),IF(B158="C",IF(Input!O159&lt;200,F158*0.673*54+C158/5+G158*3000,IF(Input!O159&lt;400,F158*0.673*54+C158/5+G158*6000,F158*0.673*54+C158/5+G158*10000)))))</f>
        <v>75231.259040000004</v>
      </c>
      <c r="I158" s="21">
        <f t="shared" si="114"/>
        <v>125</v>
      </c>
      <c r="J158" s="6">
        <f t="shared" si="363"/>
        <v>125</v>
      </c>
      <c r="K158" s="16">
        <f t="shared" si="115"/>
        <v>125</v>
      </c>
      <c r="M158" s="22">
        <f t="shared" si="116"/>
        <v>75000</v>
      </c>
      <c r="N158" s="22">
        <f t="shared" si="117"/>
        <v>18750</v>
      </c>
      <c r="Q158" s="7">
        <f t="shared" si="364"/>
        <v>1107.2333333333333</v>
      </c>
      <c r="S158" s="21">
        <f>IF(OR(C158=0,D158=0,E158=0,G158=0),0,IF(B158="P",IF(Input!N159&lt;100,Q158*0.673*54+C158/5+G158*3000,IF(Input!N159&lt;300,Q158*0.673*54+C158/5+G158*6000,Q158*0.673*54+C158/5+G158*10000)),IF(B158="C",IF(Input!O159&lt;200,Q158*0.673*54+C158/5+G158*3000,IF(Input!O159&lt;400,Q158*0.673*54+C158/5+G158*6000,Q158*0.673*54+C158/4+G158*10000)))))</f>
        <v>83279.073799999998</v>
      </c>
      <c r="T158" s="21">
        <f t="shared" si="118"/>
        <v>139</v>
      </c>
      <c r="U158" s="16">
        <f t="shared" si="119"/>
        <v>139</v>
      </c>
      <c r="X158" s="7">
        <f t="shared" si="387"/>
        <v>491.92990654205613</v>
      </c>
      <c r="Z158" s="21">
        <f>IF(OR(C163=0,D163=0,E163=0,G163=0),0,IF(B163="P",IF(Input!N164&lt;100,X158*0.673*54+C163/5+G163*3000,IF(Input!N164&lt;300,X158*0.673*54+C163/5+G163*6000,X158*0.673*54+C163/5+G163*10000)),IF(B163="C",IF(Input!O164&lt;200,X158*0.673*54+C163/5+G163*3000,IF(Input!O164&lt;400,X158*0.673*54+C163/5+G163*6000,X158*0.673*54+C163/5+G163*10000)))))</f>
        <v>32777.716663551408</v>
      </c>
      <c r="AA158" s="21">
        <f t="shared" si="120"/>
        <v>55</v>
      </c>
      <c r="AB158" s="10">
        <f t="shared" si="129"/>
        <v>55</v>
      </c>
      <c r="AE158" s="7">
        <f t="shared" si="388"/>
        <v>538.78037383177571</v>
      </c>
      <c r="AG158" s="21">
        <f>IF(OR(C163=0,D163=0,E163=0,G163=0),0,IF(B163="P",IF(Input!N164&lt;100,AE158*0.673*54+C163/5+G163*3000,IF(Input!N164&lt;300,AE158*0.673*54+C163/5+G163*6000,AE158*0.673*54+C163/5+G163*10000)),IF(B163="C",IF(Input!O164&lt;200,AE158*0.673*54+C163/5+G163*3000,IF(Input!O164&lt;400,AE158*0.673*54+C163/5+G163*6000,AE158*0.673*54+C163/5+G163*10000)))))</f>
        <v>34480.356345794396</v>
      </c>
      <c r="AH158" s="21">
        <f t="shared" si="121"/>
        <v>57</v>
      </c>
      <c r="AI158" s="16">
        <f t="shared" si="122"/>
        <v>57</v>
      </c>
      <c r="AL158" s="22">
        <f t="shared" si="389"/>
        <v>117.12616822429908</v>
      </c>
      <c r="AN158" s="21">
        <f>IF(OR(C163=0,D163=0,E163=0,G163=0),0,IF(B163="P",IF(Input!N164&lt;100,AL158*0.673*54+C163/6+G163*3000,IF(Input!N164&lt;300,AL158*0.673*54+C163/6+G163*6000,AL158*0.673*54+C163/6+G163*10000)),IF(B163="C",IF(Input!O164&lt;200,AL158*0.673*54+C163/6+G163*3000,IF(Input!O164&lt;400,AL158*0.673*54+C163/6+G163*6000,AL158*0.673*54+C163/6+G163*10000)))))</f>
        <v>17673.265872274143</v>
      </c>
      <c r="AO158" s="21">
        <f t="shared" si="124"/>
        <v>29</v>
      </c>
      <c r="AP158" s="16">
        <f t="shared" si="125"/>
        <v>29</v>
      </c>
      <c r="AS158" s="21">
        <f>IF(OR(C163=0,G163=0),0,IF(B163="P",IF(Input!N164&lt;100,C163/8+4*200+G163*3000,IF(Input!N164&lt;300,C163/8+10*200+G163*6000,C163/8+20*200+G163*10000)),IF(B163="C",IF(Input!O164&lt;200,C163/8+2*250+G163*3000,IF(Input!O164&lt;400,C163/8+4*250+G163*6000,C163/8+10*250+G163*10000)))))</f>
        <v>12362.5</v>
      </c>
      <c r="AT158" s="21">
        <f t="shared" si="126"/>
        <v>21</v>
      </c>
      <c r="AU158" s="110">
        <f t="shared" si="127"/>
        <v>21</v>
      </c>
    </row>
    <row r="159" spans="1:47" x14ac:dyDescent="0.25">
      <c r="A159" s="47" t="s">
        <v>191</v>
      </c>
      <c r="B159" s="102" t="str">
        <f>Input!C160</f>
        <v>P</v>
      </c>
      <c r="C159" s="2">
        <f>Input!R160</f>
        <v>142900</v>
      </c>
      <c r="D159" s="2">
        <f>Input!S160</f>
        <v>88552</v>
      </c>
      <c r="E159" s="2">
        <f>Input!T160</f>
        <v>4005</v>
      </c>
      <c r="F159" s="7">
        <f t="shared" si="362"/>
        <v>1193.9595505617976</v>
      </c>
      <c r="G159" s="9">
        <f>Input!U160</f>
        <v>3</v>
      </c>
      <c r="H159" s="3">
        <f>IF(OR(C159=0,D159=0,E159=0,G159=0),0,IF(B159="P",IF(Input!N160&lt;100,F159*0.673*54+C159/5+G159*3000,IF(Input!N160&lt;300,F159*0.673*54+C159/5+G159*6000,F159*0.673*54+C159/5+G159*10000)),IF(B159="C",IF(Input!O160&lt;200,F159*0.673*54+C159/5+G159*3000,IF(Input!O160&lt;400,F159*0.673*54+C159/5+G159*6000,F159*0.673*54+C159/5+G159*10000)))))</f>
        <v>89970.877986516862</v>
      </c>
      <c r="I159" s="21">
        <f t="shared" si="114"/>
        <v>150</v>
      </c>
      <c r="J159" s="6">
        <f t="shared" si="363"/>
        <v>150</v>
      </c>
      <c r="K159" s="16">
        <f t="shared" si="115"/>
        <v>150</v>
      </c>
      <c r="M159" s="22">
        <f t="shared" si="116"/>
        <v>90000</v>
      </c>
      <c r="N159" s="22">
        <f t="shared" si="117"/>
        <v>22500</v>
      </c>
      <c r="Q159" s="7">
        <f t="shared" si="364"/>
        <v>1492.4494382022472</v>
      </c>
      <c r="S159" s="21">
        <f>IF(OR(C159=0,D159=0,E159=0,G159=0),0,IF(B159="P",IF(Input!N160&lt;100,Q159*0.673*54+C159/5+G159*3000,IF(Input!N160&lt;300,Q159*0.673*54+C159/5+G159*6000,Q159*0.673*54+C159/5+G159*10000)),IF(B159="C",IF(Input!O160&lt;200,Q159*0.673*54+C159/5+G159*3000,IF(Input!O160&lt;400,Q159*0.673*54+C159/5+G159*6000,Q159*0.673*54+C159/4+G159*10000)))))</f>
        <v>100818.59748314606</v>
      </c>
      <c r="T159" s="21">
        <f t="shared" si="118"/>
        <v>168</v>
      </c>
      <c r="U159" s="16">
        <f t="shared" si="119"/>
        <v>168</v>
      </c>
      <c r="X159" s="7">
        <f t="shared" si="387"/>
        <v>480.76167664670663</v>
      </c>
      <c r="Z159" s="21">
        <f>IF(OR(C164=0,D164=0,E164=0,G164=0),0,IF(B164="P",IF(Input!N165&lt;100,X159*0.673*54+C164/5+G164*3000,IF(Input!N165&lt;300,X159*0.673*54+C164/5+G164*6000,X159*0.673*54+C164/5+G164*10000)),IF(B164="C",IF(Input!O165&lt;200,X159*0.673*54+C164/5+G164*3000,IF(Input!O165&lt;400,X159*0.673*54+C164/5+G164*6000,X159*0.673*54+C164/5+G164*10000)))))</f>
        <v>39289.840852694615</v>
      </c>
      <c r="AA159" s="21">
        <f t="shared" si="120"/>
        <v>65</v>
      </c>
      <c r="AB159" s="10">
        <f t="shared" si="129"/>
        <v>65</v>
      </c>
      <c r="AE159" s="7">
        <f t="shared" si="388"/>
        <v>526.54850299401198</v>
      </c>
      <c r="AG159" s="21">
        <f>IF(OR(C164=0,D164=0,E164=0,G164=0),0,IF(B164="P",IF(Input!N165&lt;100,AE159*0.673*54+C164/5+G164*3000,IF(Input!N165&lt;300,AE159*0.673*54+C164/5+G164*6000,AE159*0.673*54+C164/5+G164*10000)),IF(B164="C",IF(Input!O165&lt;200,AE159*0.673*54+C164/5+G164*3000,IF(Input!O165&lt;400,AE159*0.673*54+C164/5+G164*6000,AE159*0.673*54+C164/5+G164*10000)))))</f>
        <v>40953.825695808388</v>
      </c>
      <c r="AH159" s="21">
        <f t="shared" si="121"/>
        <v>68</v>
      </c>
      <c r="AI159" s="16">
        <f t="shared" si="122"/>
        <v>68</v>
      </c>
      <c r="AL159" s="22">
        <f t="shared" si="389"/>
        <v>114.46706586826348</v>
      </c>
      <c r="AN159" s="21">
        <f>IF(OR(C164=0,D164=0,E164=0,G164=0),0,IF(B164="P",IF(Input!N165&lt;100,AL159*0.673*54+C164/6+G164*3000,IF(Input!N165&lt;300,AL159*0.673*54+C164/6+G164*6000,AL159*0.673*54+C164/6+G164*10000)),IF(B164="C",IF(Input!O165&lt;200,AL159*0.673*54+C164/6+G164*3000,IF(Input!O165&lt;400,AL159*0.673*54+C164/6+G164*6000,AL159*0.673*54+C164/6+G164*10000)))))</f>
        <v>24341.628774451099</v>
      </c>
      <c r="AO159" s="21">
        <f t="shared" si="124"/>
        <v>41</v>
      </c>
      <c r="AP159" s="16">
        <f t="shared" si="125"/>
        <v>41</v>
      </c>
      <c r="AS159" s="21">
        <f>IF(OR(C164=0,G164=0),0,IF(B164="P",IF(Input!N165&lt;100,C164/8+4*200+G164*3000,IF(Input!N165&lt;300,C164/8+10*200+G164*6000,C164/8+20*200+G164*10000)),IF(B164="C",IF(Input!O165&lt;200,C164/8+2*250+G164*3000,IF(Input!O165&lt;400,C164/8+4*250+G164*6000,C164/8+10*250+G164*10000)))))</f>
        <v>20136.25</v>
      </c>
      <c r="AT159" s="21">
        <f t="shared" si="126"/>
        <v>34</v>
      </c>
      <c r="AU159" s="110">
        <f t="shared" si="127"/>
        <v>34</v>
      </c>
    </row>
    <row r="160" spans="1:47" x14ac:dyDescent="0.25">
      <c r="A160" s="47" t="s">
        <v>192</v>
      </c>
      <c r="B160" s="102" t="str">
        <f>Input!C161</f>
        <v>P</v>
      </c>
      <c r="C160" s="2">
        <f>Input!R161</f>
        <v>142900</v>
      </c>
      <c r="D160" s="2">
        <f>Input!S161</f>
        <v>88552</v>
      </c>
      <c r="E160" s="2">
        <f>Input!T161</f>
        <v>5310</v>
      </c>
      <c r="F160" s="7">
        <f t="shared" si="362"/>
        <v>900.52881355932209</v>
      </c>
      <c r="G160" s="9">
        <f>Input!U161</f>
        <v>3</v>
      </c>
      <c r="H160" s="3">
        <f>IF(OR(C160=0,D160=0,E160=0,G160=0),0,IF(B160="P",IF(Input!N161&lt;100,F160*0.673*54+C160/5+G160*3000,IF(Input!N161&lt;300,F160*0.673*54+C160/5+G160*6000,F160*0.673*54+C160/5+G160*10000)),IF(B160="C",IF(Input!O161&lt;200,F160*0.673*54+C160/5+G160*3000,IF(Input!O161&lt;400,F160*0.673*54+C160/5+G160*6000,F160*0.673*54+C160/5+G160*10000)))))</f>
        <v>79307.018142372894</v>
      </c>
      <c r="I160" s="21">
        <f t="shared" si="114"/>
        <v>132</v>
      </c>
      <c r="J160" s="6">
        <f t="shared" si="363"/>
        <v>132</v>
      </c>
      <c r="K160" s="16">
        <f t="shared" si="115"/>
        <v>132</v>
      </c>
      <c r="M160" s="22">
        <f t="shared" si="116"/>
        <v>79200</v>
      </c>
      <c r="N160" s="22">
        <f t="shared" si="117"/>
        <v>19800</v>
      </c>
      <c r="Q160" s="7">
        <f t="shared" si="364"/>
        <v>1125.6610169491526</v>
      </c>
      <c r="S160" s="21">
        <f>IF(OR(C160=0,D160=0,E160=0,G160=0),0,IF(B160="P",IF(Input!N161&lt;100,Q160*0.673*54+C160/5+G160*3000,IF(Input!N161&lt;300,Q160*0.673*54+C160/5+G160*6000,Q160*0.673*54+C160/5+G160*10000)),IF(B160="C",IF(Input!O161&lt;200,Q160*0.673*54+C160/5+G160*3000,IF(Input!O161&lt;400,Q160*0.673*54+C160/5+G160*6000,Q160*0.673*54+C160/4+G160*10000)))))</f>
        <v>87488.772677966102</v>
      </c>
      <c r="T160" s="21">
        <f t="shared" si="118"/>
        <v>146</v>
      </c>
      <c r="U160" s="16">
        <f t="shared" si="119"/>
        <v>146</v>
      </c>
      <c r="X160" s="7">
        <f t="shared" si="387"/>
        <v>516.3163987138264</v>
      </c>
      <c r="Z160" s="21">
        <f>IF(OR(C165=0,D165=0,E165=0,G165=0),0,IF(B165="P",IF(Input!N166&lt;100,X160*0.673*54+C165/5+G165*3000,IF(Input!N166&lt;300,X160*0.673*54+C165/5+G165*6000,X160*0.673*54+C165/5+G165*10000)),IF(B165="C",IF(Input!O166&lt;200,X160*0.673*54+C165/5+G165*3000,IF(Input!O166&lt;400,X160*0.673*54+C165/5+G165*6000,X160*0.673*54+C165/5+G165*10000)))))</f>
        <v>41103.970562057882</v>
      </c>
      <c r="AA160" s="21">
        <f t="shared" si="120"/>
        <v>69</v>
      </c>
      <c r="AB160" s="10">
        <f t="shared" si="129"/>
        <v>69</v>
      </c>
      <c r="AE160" s="7">
        <f t="shared" si="388"/>
        <v>565.48938906752403</v>
      </c>
      <c r="AG160" s="21">
        <f>IF(OR(C165=0,D165=0,E165=0,G165=0),0,IF(B165="P",IF(Input!N166&lt;100,AE160*0.673*54+C165/5+G165*3000,IF(Input!N166&lt;300,AE160*0.673*54+C165/5+G165*6000,AE160*0.673*54+C165/5+G165*10000)),IF(B165="C",IF(Input!O166&lt;200,AE160*0.673*54+C165/5+G165*3000,IF(Input!O166&lt;400,AE160*0.673*54+C165/5+G165*6000,AE160*0.673*54+C165/5+G165*10000)))))</f>
        <v>42891.01537749196</v>
      </c>
      <c r="AH160" s="21">
        <f t="shared" si="121"/>
        <v>71</v>
      </c>
      <c r="AI160" s="16">
        <f t="shared" si="122"/>
        <v>71</v>
      </c>
      <c r="AL160" s="22">
        <f t="shared" si="389"/>
        <v>122.93247588424437</v>
      </c>
      <c r="AN160" s="21">
        <f>IF(OR(C165=0,D165=0,E165=0,G165=0),0,IF(B165="P",IF(Input!N166&lt;100,AL160*0.673*54+C165/6+G165*3000,IF(Input!N166&lt;300,AL160*0.673*54+C165/6+G165*6000,AL160*0.673*54+C165/6+G165*10000)),IF(B165="C",IF(Input!O166&lt;200,AL160*0.673*54+C165/6+G165*3000,IF(Input!O166&lt;400,AL160*0.673*54+C165/6+G165*6000,AL160*0.673*54+C165/6+G165*10000)))))</f>
        <v>25084.278705251876</v>
      </c>
      <c r="AO160" s="21">
        <f t="shared" si="124"/>
        <v>42</v>
      </c>
      <c r="AP160" s="16">
        <f t="shared" si="125"/>
        <v>42</v>
      </c>
      <c r="AS160" s="21">
        <f>IF(OR(C165=0,G165=0),0,IF(B165="P",IF(Input!N166&lt;100,C165/8+4*200+G165*3000,IF(Input!N166&lt;300,C165/8+10*200+G165*6000,C165/8+20*200+G165*10000)),IF(B165="C",IF(Input!O166&lt;200,C165/8+2*250+G165*3000,IF(Input!O166&lt;400,C165/8+4*250+G165*6000,C165/8+10*250+G165*10000)))))</f>
        <v>20462.5</v>
      </c>
      <c r="AT160" s="21">
        <f t="shared" si="126"/>
        <v>34</v>
      </c>
      <c r="AU160" s="110">
        <f t="shared" si="127"/>
        <v>34</v>
      </c>
    </row>
    <row r="161" spans="1:47" x14ac:dyDescent="0.25">
      <c r="A161" s="47" t="s">
        <v>193</v>
      </c>
      <c r="B161" s="102" t="str">
        <f>Input!C162</f>
        <v>P</v>
      </c>
      <c r="C161" s="2">
        <f>Input!R162</f>
        <v>142900</v>
      </c>
      <c r="D161" s="2">
        <f>Input!S162</f>
        <v>88552</v>
      </c>
      <c r="E161" s="2">
        <f>Input!T162</f>
        <v>5855</v>
      </c>
      <c r="F161" s="7">
        <f t="shared" si="362"/>
        <v>816.70503842869334</v>
      </c>
      <c r="G161" s="9">
        <f>Input!U162</f>
        <v>3</v>
      </c>
      <c r="H161" s="3">
        <f>IF(OR(C161=0,D161=0,E161=0,G161=0),0,IF(B161="P",IF(Input!N162&lt;100,F161*0.673*54+C161/5+G161*3000,IF(Input!N162&lt;300,F161*0.673*54+C161/5+G161*6000,F161*0.673*54+C161/5+G161*10000)),IF(B161="C",IF(Input!O162&lt;200,F161*0.673*54+C161/5+G161*3000,IF(Input!O162&lt;400,F161*0.673*54+C161/5+G161*6000,F161*0.673*54+C161/5+G161*10000)))))</f>
        <v>76260.694506575572</v>
      </c>
      <c r="I161" s="21">
        <f t="shared" si="114"/>
        <v>127</v>
      </c>
      <c r="J161" s="6">
        <f t="shared" si="363"/>
        <v>127</v>
      </c>
      <c r="K161" s="16">
        <f t="shared" si="115"/>
        <v>127</v>
      </c>
      <c r="M161" s="22">
        <f t="shared" si="116"/>
        <v>76200</v>
      </c>
      <c r="N161" s="22">
        <f t="shared" si="117"/>
        <v>19050</v>
      </c>
      <c r="Q161" s="7">
        <f t="shared" si="364"/>
        <v>1020.8812980358666</v>
      </c>
      <c r="S161" s="21">
        <f>IF(OR(C161=0,D161=0,E161=0,G161=0),0,IF(B161="P",IF(Input!N162&lt;100,Q161*0.673*54+C161/5+G161*3000,IF(Input!N162&lt;300,Q161*0.673*54+C161/5+G161*6000,Q161*0.673*54+C161/5+G161*10000)),IF(B161="C",IF(Input!O162&lt;200,Q161*0.673*54+C161/5+G161*3000,IF(Input!O162&lt;400,Q161*0.673*54+C161/5+G161*6000,Q161*0.673*54+C161/4+G161*10000)))))</f>
        <v>83680.868133219468</v>
      </c>
      <c r="T161" s="21">
        <f t="shared" si="118"/>
        <v>139</v>
      </c>
      <c r="U161" s="16">
        <f t="shared" si="119"/>
        <v>139</v>
      </c>
      <c r="X161" s="7">
        <f t="shared" si="387"/>
        <v>471.44707520891365</v>
      </c>
      <c r="Z161" s="21">
        <f>IF(OR(C166=0,D166=0,E166=0,G166=0),0,IF(B166="P",IF(Input!N167&lt;100,X161*0.673*54+C166/5+G166*3000,IF(Input!N167&lt;300,X161*0.673*54+C166/5+G166*6000,X161*0.673*54+C166/5+G166*10000)),IF(B166="C",IF(Input!O167&lt;200,X161*0.673*54+C166/5+G166*3000,IF(Input!O167&lt;400,X161*0.673*54+C166/5+G166*6000,X161*0.673*54+C166/5+G166*10000)))))</f>
        <v>40113.32960724234</v>
      </c>
      <c r="AA161" s="21">
        <f t="shared" si="120"/>
        <v>67</v>
      </c>
      <c r="AB161" s="10">
        <f t="shared" si="129"/>
        <v>67</v>
      </c>
      <c r="AE161" s="7">
        <f t="shared" si="388"/>
        <v>516.34679665738156</v>
      </c>
      <c r="AG161" s="21">
        <f>IF(OR(C166=0,D166=0,E166=0,G166=0),0,IF(B166="P",IF(Input!N167&lt;100,AE161*0.673*54+C166/5+G166*3000,IF(Input!N167&lt;300,AE161*0.673*54+C166/5+G166*6000,AE161*0.673*54+C166/5+G166*10000)),IF(B166="C",IF(Input!O167&lt;200,AE161*0.673*54+C166/5+G166*3000,IF(Input!O167&lt;400,AE161*0.673*54+C166/5+G166*6000,AE161*0.673*54+C166/5+G166*10000)))))</f>
        <v>41745.075284122562</v>
      </c>
      <c r="AH161" s="21">
        <f t="shared" si="121"/>
        <v>70</v>
      </c>
      <c r="AI161" s="16">
        <f t="shared" si="122"/>
        <v>70</v>
      </c>
      <c r="AL161" s="22">
        <f t="shared" si="389"/>
        <v>112.24930362116991</v>
      </c>
      <c r="AN161" s="21">
        <f>IF(OR(C166=0,D166=0,E166=0,G166=0),0,IF(B166="P",IF(Input!N167&lt;100,AL161*0.673*54+C166/6+G166*3000,IF(Input!N167&lt;300,AL161*0.673*54+C166/6+G166*6000,AL161*0.673*54+C166/6+G166*10000)),IF(B166="C",IF(Input!O167&lt;200,AL161*0.673*54+C166/6+G166*3000,IF(Input!O167&lt;400,AL161*0.673*54+C166/6+G166*6000,AL161*0.673*54+C166/6+G166*10000)))))</f>
        <v>25229.364192200555</v>
      </c>
      <c r="AO161" s="21">
        <f t="shared" si="124"/>
        <v>42</v>
      </c>
      <c r="AP161" s="16">
        <f t="shared" si="125"/>
        <v>42</v>
      </c>
      <c r="AS161" s="21">
        <f>IF(OR(C166=0,G166=0),0,IF(B166="P",IF(Input!N167&lt;100,C166/8+4*200+G166*3000,IF(Input!N167&lt;300,C166/8+10*200+G166*6000,C166/8+20*200+G166*10000)),IF(B166="C",IF(Input!O167&lt;200,C166/8+2*250+G166*3000,IF(Input!O167&lt;400,C166/8+4*250+G166*6000,C166/8+10*250+G166*10000)))))</f>
        <v>20862.5</v>
      </c>
      <c r="AT161" s="21">
        <f t="shared" si="126"/>
        <v>35</v>
      </c>
      <c r="AU161" s="110">
        <f t="shared" si="127"/>
        <v>35</v>
      </c>
    </row>
    <row r="162" spans="1:47" x14ac:dyDescent="0.25">
      <c r="A162" s="49" t="s">
        <v>194</v>
      </c>
      <c r="B162" s="102" t="str">
        <f>Input!C163</f>
        <v>P</v>
      </c>
      <c r="C162" s="2">
        <f>Input!R163</f>
        <v>41100</v>
      </c>
      <c r="D162" s="2">
        <f>Input!S163</f>
        <v>13979</v>
      </c>
      <c r="E162" s="2">
        <f>Input!T163</f>
        <v>1590</v>
      </c>
      <c r="F162" s="7">
        <f t="shared" ref="F162:F169" si="390">D162/E162*54</f>
        <v>474.75849056603772</v>
      </c>
      <c r="G162" s="9">
        <f>Input!U163</f>
        <v>2</v>
      </c>
      <c r="H162" s="3">
        <f>IF(OR(C162=0,D162=0,E162=0,G162=0),0,IF(B162="P",IF(Input!N163&lt;100,F162*0.673*54+C162/5+G162*3000,IF(Input!N163&lt;300,F162*0.673*54+C162/5+G162*6000,F162*0.673*54+C162/5+G162*10000)),IF(B162="C",IF(Input!O163&lt;200,F162*0.673*54+C162/5+G162*3000,IF(Input!O163&lt;400,F162*0.673*54+C162/5+G162*6000,F162*0.673*54+C162/5+G162*10000)))))</f>
        <v>31473.673064150942</v>
      </c>
      <c r="I162" s="21">
        <f t="shared" ref="I162:I171" si="391">ROUND(H162/600,0)</f>
        <v>52</v>
      </c>
      <c r="J162" s="6">
        <f t="shared" ref="J162:J169" si="392">IF(I162&gt;1023,I162-(256*4),IF(I162&gt;767,I162-(256*3),IF(I162&gt;511,I162-(256*2),IF(I162&gt;255,I162-(256),I162))))</f>
        <v>52</v>
      </c>
      <c r="K162" s="16">
        <f t="shared" ref="K162:K171" si="393">I162</f>
        <v>52</v>
      </c>
      <c r="M162" s="22">
        <f t="shared" ref="M162:M171" si="394">I162*600</f>
        <v>31200</v>
      </c>
      <c r="N162" s="22">
        <f t="shared" ref="N162:N171" si="395">M162/4</f>
        <v>7800</v>
      </c>
      <c r="Q162" s="7">
        <f t="shared" ref="Q162:Q169" si="396">F162*1.25</f>
        <v>593.44811320754718</v>
      </c>
      <c r="S162" s="21">
        <f>IF(OR(C162=0,D162=0,E162=0,G162=0),0,IF(B162="P",IF(Input!N163&lt;100,Q162*0.673*54+C162/5+G162*3000,IF(Input!N163&lt;300,Q162*0.673*54+C162/5+G162*6000,Q162*0.673*54+C162/5+G162*10000)),IF(B162="C",IF(Input!O163&lt;200,Q162*0.673*54+C162/5+G162*3000,IF(Input!O163&lt;400,Q162*0.673*54+C162/5+G162*6000,Q162*0.673*54+C162/4+G162*10000)))))</f>
        <v>35787.091330188676</v>
      </c>
      <c r="T162" s="21">
        <f t="shared" ref="T162:T171" si="397">ROUND(S162/600,0)</f>
        <v>60</v>
      </c>
      <c r="U162" s="16">
        <f t="shared" ref="U162:U171" si="398">T162</f>
        <v>60</v>
      </c>
      <c r="X162" s="7">
        <f t="shared" si="387"/>
        <v>1411.2114545454547</v>
      </c>
      <c r="Z162" s="21">
        <f>IF(OR(C167=0,D167=0,E167=0,G167=0),0,IF(B167="P",IF(Input!N168&lt;100,X162*0.673*54+C167/5+G167*3000,IF(Input!N168&lt;300,X162*0.673*54+C167/5+G167*6000,X162*0.673*54+C167/5+G167*10000)),IF(B167="C",IF(Input!O168&lt;200,X162*0.673*54+C167/5+G167*3000,IF(Input!O168&lt;400,X162*0.673*54+C167/5+G167*6000,X162*0.673*54+C167/5+G167*10000)))))</f>
        <v>108295.24668109091</v>
      </c>
      <c r="AA162" s="21">
        <f t="shared" si="120"/>
        <v>180</v>
      </c>
      <c r="AB162" s="10">
        <f t="shared" si="129"/>
        <v>180</v>
      </c>
      <c r="AE162" s="7">
        <f t="shared" si="388"/>
        <v>1545.6125454545454</v>
      </c>
      <c r="AG162" s="21">
        <f>IF(OR(C167=0,D167=0,E167=0,G167=0),0,IF(B167="P",IF(Input!N168&lt;100,AE162*0.673*54+C167/5+G167*3000,IF(Input!N168&lt;300,AE162*0.673*54+C167/5+G167*6000,AE162*0.673*54+C167/5+G167*10000)),IF(B167="C",IF(Input!O168&lt;200,AE162*0.673*54+C167/5+G167*3000,IF(Input!O168&lt;400,AE162*0.673*54+C167/5+G167*6000,AE162*0.673*54+C167/5+G167*10000)))))</f>
        <v>113179.6511269091</v>
      </c>
      <c r="AH162" s="21">
        <f t="shared" si="121"/>
        <v>189</v>
      </c>
      <c r="AI162" s="16">
        <f t="shared" si="122"/>
        <v>189</v>
      </c>
      <c r="AL162" s="22">
        <f t="shared" si="389"/>
        <v>336.00272727272727</v>
      </c>
      <c r="AN162" s="21">
        <f>IF(OR(C167=0,D167=0,E167=0,G167=0),0,IF(B167="P",IF(Input!N168&lt;100,AL162*0.673*54+C167/6+G167*3000,IF(Input!N168&lt;300,AL162*0.673*54+C167/6+G167*6000,AL162*0.673*54+C167/6+G167*10000)),IF(B167="C",IF(Input!O168&lt;200,AL162*0.673*54+C167/6+G167*3000,IF(Input!O168&lt;400,AL162*0.673*54+C167/6+G167*6000,AL162*0.673*54+C167/6+G167*10000)))))</f>
        <v>62718.511114545458</v>
      </c>
      <c r="AO162" s="21">
        <f t="shared" si="124"/>
        <v>105</v>
      </c>
      <c r="AP162" s="16">
        <f t="shared" si="125"/>
        <v>105</v>
      </c>
      <c r="AS162" s="21">
        <f>IF(OR(C167=0,G167=0),0,IF(B167="P",IF(Input!N168&lt;100,C167/8+4*200+G167*3000,IF(Input!N168&lt;300,C167/8+10*200+G167*6000,C167/8+20*200+G167*10000)),IF(B167="C",IF(Input!O168&lt;200,C167/8+2*250+G167*3000,IF(Input!O168&lt;400,C167/8+4*250+G167*6000,C167/8+10*250+G167*10000)))))</f>
        <v>44380.625</v>
      </c>
      <c r="AT162" s="21">
        <f t="shared" si="126"/>
        <v>74</v>
      </c>
      <c r="AU162" s="110">
        <f t="shared" si="127"/>
        <v>74</v>
      </c>
    </row>
    <row r="163" spans="1:47" x14ac:dyDescent="0.25">
      <c r="A163" s="49" t="s">
        <v>195</v>
      </c>
      <c r="B163" s="102" t="str">
        <f>Input!C164</f>
        <v>P</v>
      </c>
      <c r="C163" s="2">
        <f>Input!R164</f>
        <v>44500</v>
      </c>
      <c r="D163" s="2">
        <f>Input!S164</f>
        <v>13925</v>
      </c>
      <c r="E163" s="2">
        <f>Input!T164</f>
        <v>1605</v>
      </c>
      <c r="F163" s="7">
        <f t="shared" si="390"/>
        <v>468.50467289719631</v>
      </c>
      <c r="G163" s="9">
        <f>Input!U164</f>
        <v>2</v>
      </c>
      <c r="H163" s="3">
        <f>IF(OR(C163=0,D163=0,E163=0,G163=0),0,IF(B163="P",IF(Input!N164&lt;100,F163*0.673*54+C163/5+G163*3000,IF(Input!N164&lt;300,F163*0.673*54+C163/5+G163*6000,F163*0.673*54+C163/5+G163*10000)),IF(B163="C",IF(Input!O164&lt;200,F163*0.673*54+C163/5+G163*3000,IF(Input!O164&lt;400,F163*0.673*54+C163/5+G163*6000,F163*0.673*54+C163/5+G163*10000)))))</f>
        <v>31926.39682242991</v>
      </c>
      <c r="I163" s="21">
        <f t="shared" si="391"/>
        <v>53</v>
      </c>
      <c r="J163" s="6">
        <f t="shared" si="392"/>
        <v>53</v>
      </c>
      <c r="K163" s="16">
        <f t="shared" si="393"/>
        <v>53</v>
      </c>
      <c r="M163" s="22">
        <f t="shared" si="394"/>
        <v>31800</v>
      </c>
      <c r="N163" s="22">
        <f t="shared" si="395"/>
        <v>7950</v>
      </c>
      <c r="Q163" s="7">
        <f t="shared" si="396"/>
        <v>585.63084112149545</v>
      </c>
      <c r="S163" s="21">
        <f>IF(OR(C163=0,D163=0,E163=0,G163=0),0,IF(B163="P",IF(Input!N164&lt;100,Q163*0.673*54+C163/5+G163*3000,IF(Input!N164&lt;300,Q163*0.673*54+C163/5+G163*6000,Q163*0.673*54+C163/5+G163*10000)),IF(B163="C",IF(Input!O164&lt;200,Q163*0.673*54+C163/5+G163*3000,IF(Input!O164&lt;400,Q163*0.673*54+C163/5+G163*6000,Q163*0.673*54+C163/4+G163*10000)))))</f>
        <v>36182.996028037393</v>
      </c>
      <c r="T163" s="21">
        <f t="shared" si="397"/>
        <v>60</v>
      </c>
      <c r="U163" s="16">
        <f t="shared" si="398"/>
        <v>60</v>
      </c>
      <c r="X163" s="7">
        <f t="shared" si="387"/>
        <v>1371.477593722755</v>
      </c>
      <c r="Z163" s="21">
        <f>IF(OR(C168=0,D168=0,E168=0,G168=0),0,IF(B168="P",IF(Input!N169&lt;100,X163*0.673*54+C168/5+G168*3000,IF(Input!N169&lt;300,X163*0.673*54+C168/5+G168*6000,X163*0.673*54+C168/5+G168*10000)),IF(B168="C",IF(Input!O169&lt;200,X163*0.673*54+C168/5+G168*3000,IF(Input!O169&lt;400,X163*0.673*54+C168/5+G168*6000,X163*0.673*54+C168/5+G168*10000)))))</f>
        <v>119734.03871107237</v>
      </c>
      <c r="AA163" s="21">
        <f t="shared" si="120"/>
        <v>200</v>
      </c>
      <c r="AB163" s="10">
        <f t="shared" si="129"/>
        <v>200</v>
      </c>
      <c r="AE163" s="7">
        <f t="shared" si="388"/>
        <v>1502.0945074106362</v>
      </c>
      <c r="AG163" s="21">
        <f>IF(OR(C168=0,D168=0,E168=0,G168=0),0,IF(B168="P",IF(Input!N169&lt;100,AE163*0.673*54+C168/5+G168*3000,IF(Input!N169&lt;300,AE163*0.673*54+C168/5+G168*6000,AE163*0.673*54+C168/5+G168*10000)),IF(B168="C",IF(Input!O169&lt;200,AE163*0.673*54+C168/5+G168*3000,IF(Input!O169&lt;400,AE163*0.673*54+C168/5+G168*6000,AE163*0.673*54+C168/5+G168*10000)))))</f>
        <v>124480.91858831735</v>
      </c>
      <c r="AH163" s="21">
        <f t="shared" si="121"/>
        <v>207</v>
      </c>
      <c r="AI163" s="16">
        <f t="shared" si="122"/>
        <v>207</v>
      </c>
      <c r="AL163" s="22">
        <f t="shared" si="389"/>
        <v>326.54228421970356</v>
      </c>
      <c r="AN163" s="21">
        <f>IF(OR(C168=0,D168=0,E168=0,G168=0),0,IF(B168="P",IF(Input!N169&lt;100,AL163*0.673*54+C168/6+G168*3000,IF(Input!N169&lt;300,AL163*0.673*54+C168/6+G168*6000,AL163*0.673*54+C168/6+G168*10000)),IF(B168="C",IF(Input!O169&lt;200,AL163*0.673*54+C168/6+G168*3000,IF(Input!O169&lt;400,AL163*0.673*54+C168/6+G168*6000,AL163*0.673*54+C168/6+G168*10000)))))</f>
        <v>73110.366359779131</v>
      </c>
      <c r="AO163" s="21">
        <f t="shared" si="124"/>
        <v>122</v>
      </c>
      <c r="AP163" s="16">
        <f t="shared" si="125"/>
        <v>122</v>
      </c>
      <c r="AS163" s="21">
        <f>IF(OR(C168=0,G168=0),0,IF(B168="P",IF(Input!N169&lt;100,C168/8+4*200+G168*3000,IF(Input!N169&lt;300,C168/8+10*200+G168*6000,C168/8+20*200+G168*10000)),IF(B168="C",IF(Input!O169&lt;200,C168/8+2*250+G168*3000,IF(Input!O169&lt;400,C168/8+4*250+G168*6000,C168/8+10*250+G168*10000)))))</f>
        <v>52432.375</v>
      </c>
      <c r="AT163" s="21">
        <f t="shared" si="126"/>
        <v>87</v>
      </c>
      <c r="AU163" s="110">
        <f t="shared" si="127"/>
        <v>87</v>
      </c>
    </row>
    <row r="164" spans="1:47" x14ac:dyDescent="0.25">
      <c r="A164" s="49" t="s">
        <v>196</v>
      </c>
      <c r="B164" s="102" t="str">
        <f>Input!C165</f>
        <v>P</v>
      </c>
      <c r="C164" s="2">
        <f>Input!R165</f>
        <v>49090</v>
      </c>
      <c r="D164" s="2">
        <f>Input!S165</f>
        <v>14160</v>
      </c>
      <c r="E164" s="2">
        <f>Input!T165</f>
        <v>1670</v>
      </c>
      <c r="F164" s="7">
        <f t="shared" si="390"/>
        <v>457.8682634730539</v>
      </c>
      <c r="G164" s="9">
        <f>Input!U165</f>
        <v>2</v>
      </c>
      <c r="H164" s="3">
        <f>IF(OR(C164=0,D164=0,E164=0,G164=0),0,IF(B164="P",IF(Input!N165&lt;100,F164*0.673*54+C164/5+G164*3000,IF(Input!N165&lt;300,F164*0.673*54+C164/5+G164*6000,F164*0.673*54+C164/5+G164*10000)),IF(B164="C",IF(Input!O165&lt;200,F164*0.673*54+C164/5+G164*3000,IF(Input!O165&lt;400,F164*0.673*54+C164/5+G164*6000,F164*0.673*54+C164/5+G164*10000)))))</f>
        <v>38457.848431137725</v>
      </c>
      <c r="I164" s="21">
        <f t="shared" si="391"/>
        <v>64</v>
      </c>
      <c r="J164" s="6">
        <f t="shared" si="392"/>
        <v>64</v>
      </c>
      <c r="K164" s="16">
        <f t="shared" si="393"/>
        <v>64</v>
      </c>
      <c r="M164" s="22">
        <f t="shared" si="394"/>
        <v>38400</v>
      </c>
      <c r="N164" s="22">
        <f t="shared" si="395"/>
        <v>9600</v>
      </c>
      <c r="Q164" s="7">
        <f t="shared" si="396"/>
        <v>572.33532934131733</v>
      </c>
      <c r="S164" s="21">
        <f>IF(OR(C164=0,D164=0,E164=0,G164=0),0,IF(B164="P",IF(Input!N165&lt;100,Q164*0.673*54+C164/5+G164*3000,IF(Input!N165&lt;300,Q164*0.673*54+C164/5+G164*6000,Q164*0.673*54+C164/5+G164*10000)),IF(B164="C",IF(Input!O165&lt;200,Q164*0.673*54+C164/5+G164*3000,IF(Input!O165&lt;400,Q164*0.673*54+C164/5+G164*6000,Q164*0.673*54+C164/4+G164*10000)))))</f>
        <v>42617.81053892216</v>
      </c>
      <c r="T164" s="21">
        <f t="shared" si="397"/>
        <v>71</v>
      </c>
      <c r="U164" s="16">
        <f t="shared" si="398"/>
        <v>71</v>
      </c>
      <c r="X164" s="7">
        <f t="shared" si="387"/>
        <v>1574.3442754203363</v>
      </c>
      <c r="Z164" s="21">
        <f>IF(OR(C169=0,D169=0,E169=0,G169=0),0,IF(B169="P",IF(Input!N170&lt;100,X164*0.673*54+C169/5+G169*3000,IF(Input!N170&lt;300,X164*0.673*54+C169/5+G169*6000,X164*0.673*54+C169/5+G169*10000)),IF(B169="C",IF(Input!O170&lt;200,X164*0.673*54+C169/5+G169*3000,IF(Input!O170&lt;400,X164*0.673*54+C169/5+G169*6000,X164*0.673*54+C169/5+G169*10000)))))</f>
        <v>125555.01965732587</v>
      </c>
      <c r="AA164" s="21">
        <f t="shared" si="120"/>
        <v>209</v>
      </c>
      <c r="AB164" s="10">
        <f t="shared" si="129"/>
        <v>209</v>
      </c>
      <c r="AE164" s="7">
        <f t="shared" si="388"/>
        <v>1724.2818254603683</v>
      </c>
      <c r="AG164" s="21">
        <f>IF(OR(C169=0,D169=0,E169=0,G169=0),0,IF(B169="P",IF(Input!N170&lt;100,AE164*0.673*54+C169/5+G169*3000,IF(Input!N170&lt;300,AE164*0.673*54+C169/5+G169*6000,AE164*0.673*54+C169/5+G169*10000)),IF(B169="C",IF(Input!O170&lt;200,AE164*0.673*54+C169/5+G169*3000,IF(Input!O170&lt;400,AE164*0.673*54+C169/5+G169*6000,AE164*0.673*54+C169/5+G169*10000)))))</f>
        <v>131004.0501008807</v>
      </c>
      <c r="AH164" s="21">
        <f t="shared" si="121"/>
        <v>218</v>
      </c>
      <c r="AI164" s="16">
        <f t="shared" si="122"/>
        <v>218</v>
      </c>
      <c r="AL164" s="22">
        <f t="shared" si="389"/>
        <v>374.84387510008008</v>
      </c>
      <c r="AN164" s="21">
        <f>IF(OR(C169=0,D169=0,E169=0,G169=0),0,IF(B169="P",IF(Input!N170&lt;100,AL164*0.673*54+C169/6+G169*3000,IF(Input!N170&lt;300,AL164*0.673*54+C169/6+G169*6000,AL164*0.673*54+C169/6+G169*10000)),IF(B169="C",IF(Input!O170&lt;200,AL164*0.673*54+C169/6+G169*3000,IF(Input!O170&lt;400,AL164*0.673*54+C169/6+G169*6000,AL164*0.673*54+C169/6+G169*10000)))))</f>
        <v>73572.742775553779</v>
      </c>
      <c r="AO164" s="21">
        <f t="shared" si="124"/>
        <v>123</v>
      </c>
      <c r="AP164" s="16">
        <f t="shared" si="125"/>
        <v>123</v>
      </c>
      <c r="AS164" s="21">
        <f>IF(OR(C169=0,G169=0),0,IF(B169="P",IF(Input!N170&lt;100,C169/8+4*200+G169*3000,IF(Input!N170&lt;300,C169/8+10*200+G169*6000,C169/8+20*200+G169*10000)),IF(B169="C",IF(Input!O170&lt;200,C169/8+2*250+G169*3000,IF(Input!O170&lt;400,C169/8+4*250+G169*6000,C169/8+10*250+G169*10000)))))</f>
        <v>51462.625</v>
      </c>
      <c r="AT164" s="21">
        <f t="shared" si="126"/>
        <v>86</v>
      </c>
      <c r="AU164" s="110">
        <f t="shared" si="127"/>
        <v>86</v>
      </c>
    </row>
    <row r="165" spans="1:47" x14ac:dyDescent="0.25">
      <c r="A165" s="49" t="s">
        <v>197</v>
      </c>
      <c r="B165" s="102" t="str">
        <f>Input!C166</f>
        <v>P</v>
      </c>
      <c r="C165" s="2">
        <f>Input!R166</f>
        <v>51700</v>
      </c>
      <c r="D165" s="2">
        <f>Input!S166</f>
        <v>14160</v>
      </c>
      <c r="E165" s="2">
        <f>Input!T166</f>
        <v>1555</v>
      </c>
      <c r="F165" s="7">
        <f t="shared" si="390"/>
        <v>491.72990353697747</v>
      </c>
      <c r="G165" s="9">
        <f>Input!U166</f>
        <v>2</v>
      </c>
      <c r="H165" s="3">
        <f>IF(OR(C165=0,D165=0,E165=0,G165=0),0,IF(B165="P",IF(Input!N166&lt;100,F165*0.673*54+C165/5+G165*3000,IF(Input!N166&lt;300,F165*0.673*54+C165/5+G165*6000,F165*0.673*54+C165/5+G165*10000)),IF(B165="C",IF(Input!O166&lt;200,F165*0.673*54+C165/5+G165*3000,IF(Input!O166&lt;400,F165*0.673*54+C165/5+G165*6000,F165*0.673*54+C165/5+G165*10000)))))</f>
        <v>40210.448154340833</v>
      </c>
      <c r="I165" s="21">
        <f t="shared" si="391"/>
        <v>67</v>
      </c>
      <c r="J165" s="6">
        <f t="shared" si="392"/>
        <v>67</v>
      </c>
      <c r="K165" s="16">
        <f t="shared" si="393"/>
        <v>67</v>
      </c>
      <c r="M165" s="22">
        <f t="shared" si="394"/>
        <v>40200</v>
      </c>
      <c r="N165" s="22">
        <f t="shared" si="395"/>
        <v>10050</v>
      </c>
      <c r="Q165" s="7">
        <f t="shared" si="396"/>
        <v>614.66237942122189</v>
      </c>
      <c r="S165" s="21">
        <f>IF(OR(C165=0,D165=0,E165=0,G165=0),0,IF(B165="P",IF(Input!N166&lt;100,Q165*0.673*54+C165/5+G165*3000,IF(Input!N166&lt;300,Q165*0.673*54+C165/5+G165*6000,Q165*0.673*54+C165/5+G165*10000)),IF(B165="C",IF(Input!O166&lt;200,Q165*0.673*54+C165/5+G165*3000,IF(Input!O166&lt;400,Q165*0.673*54+C165/5+G165*6000,Q165*0.673*54+C165/4+G165*10000)))))</f>
        <v>44678.060192926045</v>
      </c>
      <c r="T165" s="21">
        <f t="shared" si="397"/>
        <v>74</v>
      </c>
      <c r="U165" s="16">
        <f t="shared" si="398"/>
        <v>74</v>
      </c>
      <c r="X165" s="7">
        <f t="shared" si="387"/>
        <v>1211.6972368421054</v>
      </c>
      <c r="Z165" s="21">
        <f>IF(OR(C170=0,D170=0,E170=0,G170=0),0,IF(B170="P",IF(Input!N171&lt;100,X165*0.673*54+C170/5+G170*3000,IF(Input!N171&lt;300,X165*0.673*54+C170/5+G170*6000,X165*0.673*54+C170/5+G170*10000)),IF(B170="C",IF(Input!O171&lt;200,X165*0.673*54+C170/5+G170*3000,IF(Input!O171&lt;400,X165*0.673*54+C170/5+G170*6000,X165*0.673*54+C170/5+G170*10000)))))</f>
        <v>113235.5009813158</v>
      </c>
      <c r="AA165" s="21">
        <f t="shared" si="120"/>
        <v>189</v>
      </c>
      <c r="AB165" s="10">
        <f t="shared" si="129"/>
        <v>189</v>
      </c>
      <c r="AE165" s="7">
        <f t="shared" si="388"/>
        <v>1327.0969736842105</v>
      </c>
      <c r="AG165" s="21">
        <f>IF(OR(C170=0,D170=0,E170=0,G170=0),0,IF(B170="P",IF(Input!N171&lt;100,AE165*0.673*54+C170/5+G170*3000,IF(Input!N171&lt;300,AE165*0.673*54+C170/5+G170*6000,AE165*0.673*54+C170/5+G170*10000)),IF(B170="C",IF(Input!O171&lt;200,AE165*0.673*54+C170/5+G170*3000,IF(Input!O171&lt;400,AE165*0.673*54+C170/5+G170*6000,AE165*0.673*54+C170/5+G170*10000)))))</f>
        <v>117429.35821763158</v>
      </c>
      <c r="AH165" s="21">
        <f t="shared" si="121"/>
        <v>196</v>
      </c>
      <c r="AI165" s="16">
        <f t="shared" si="122"/>
        <v>196</v>
      </c>
      <c r="AL165" s="22">
        <f t="shared" si="389"/>
        <v>288.49934210526317</v>
      </c>
      <c r="AN165" s="21">
        <f>IF(OR(C170=0,D170=0,E170=0,G170=0),0,IF(B170="P",IF(Input!N171&lt;100,AL165*0.673*54+C170/6+G170*3000,IF(Input!N171&lt;300,AL165*0.673*54+C170/6+G170*6000,AL165*0.673*54+C170/6+G170*10000)),IF(B170="C",IF(Input!O171&lt;200,AL165*0.673*54+C170/6+G170*3000,IF(Input!O171&lt;400,AL165*0.673*54+C170/6+G170*6000,AL165*0.673*54+C170/6+G170*10000)))))</f>
        <v>70151.30975745614</v>
      </c>
      <c r="AO165" s="21">
        <f t="shared" si="124"/>
        <v>117</v>
      </c>
      <c r="AP165" s="16">
        <f t="shared" si="125"/>
        <v>117</v>
      </c>
      <c r="AS165" s="21">
        <f>IF(OR(C170=0,G170=0),0,IF(B170="P",IF(Input!N171&lt;100,C170/8+4*200+G170*3000,IF(Input!N171&lt;300,C170/8+10*200+G170*6000,C170/8+20*200+G170*10000)),IF(B170="C",IF(Input!O171&lt;200,C170/8+2*250+G170*3000,IF(Input!O171&lt;400,C170/8+4*250+G170*6000,C170/8+10*250+G170*10000)))))</f>
        <v>49750</v>
      </c>
      <c r="AT165" s="21">
        <f t="shared" si="126"/>
        <v>83</v>
      </c>
      <c r="AU165" s="110">
        <f t="shared" si="127"/>
        <v>83</v>
      </c>
    </row>
    <row r="166" spans="1:47" x14ac:dyDescent="0.25">
      <c r="A166" s="49" t="s">
        <v>198</v>
      </c>
      <c r="B166" s="102" t="str">
        <f>Input!C167</f>
        <v>P</v>
      </c>
      <c r="C166" s="2">
        <f>Input!R167</f>
        <v>54900</v>
      </c>
      <c r="D166" s="2">
        <f>Input!S167</f>
        <v>14925</v>
      </c>
      <c r="E166" s="2">
        <f>Input!T167</f>
        <v>1795</v>
      </c>
      <c r="F166" s="7">
        <f t="shared" si="390"/>
        <v>448.99721448467966</v>
      </c>
      <c r="G166" s="9">
        <f>Input!U167</f>
        <v>2</v>
      </c>
      <c r="H166" s="3">
        <f>IF(OR(C166=0,D166=0,E166=0,G166=0),0,IF(B166="P",IF(Input!N167&lt;100,F166*0.673*54+C166/5+G166*3000,IF(Input!N167&lt;300,F166*0.673*54+C166/5+G166*6000,F166*0.673*54+C166/5+G166*10000)),IF(B166="C",IF(Input!O167&lt;200,F166*0.673*54+C166/5+G166*3000,IF(Input!O167&lt;400,F166*0.673*54+C166/5+G166*6000,F166*0.673*54+C166/5+G166*10000)))))</f>
        <v>39297.456768802229</v>
      </c>
      <c r="I166" s="21">
        <f t="shared" si="391"/>
        <v>65</v>
      </c>
      <c r="J166" s="6">
        <f t="shared" si="392"/>
        <v>65</v>
      </c>
      <c r="K166" s="16">
        <f t="shared" si="393"/>
        <v>65</v>
      </c>
      <c r="M166" s="22">
        <f t="shared" si="394"/>
        <v>39000</v>
      </c>
      <c r="N166" s="22">
        <f t="shared" si="395"/>
        <v>9750</v>
      </c>
      <c r="Q166" s="7">
        <f t="shared" si="396"/>
        <v>561.24651810584953</v>
      </c>
      <c r="S166" s="21">
        <f>IF(OR(C166=0,D166=0,E166=0,G166=0),0,IF(B166="P",IF(Input!N167&lt;100,Q166*0.673*54+C166/5+G166*3000,IF(Input!N167&lt;300,Q166*0.673*54+C166/5+G166*6000,Q166*0.673*54+C166/5+G166*10000)),IF(B166="C",IF(Input!O167&lt;200,Q166*0.673*54+C166/5+G166*3000,IF(Input!O167&lt;400,Q166*0.673*54+C166/5+G166*6000,Q166*0.673*54+C166/4+G166*10000)))))</f>
        <v>43376.820961002784</v>
      </c>
      <c r="T166" s="21">
        <f t="shared" si="397"/>
        <v>72</v>
      </c>
      <c r="U166" s="16">
        <f t="shared" si="398"/>
        <v>72</v>
      </c>
      <c r="X166" s="7">
        <f t="shared" si="387"/>
        <v>2098.2301518987342</v>
      </c>
      <c r="Z166" s="21">
        <f>IF(OR(C171=0,D171=0,E171=0,G171=0),0,IF(B171="P",IF(Input!N172&lt;100,X166*0.673*54+C171/5+G171*3000,IF(Input!N172&lt;300,X166*0.673*54+C171/5+G171*6000,X166*0.673*54+C171/5+G171*10000)),IF(B171="C",IF(Input!O172&lt;200,X166*0.673*54+C171/5+G171*3000,IF(Input!O172&lt;400,X166*0.673*54+C171/5+G171*6000,X166*0.673*54+C171/5+G171*10000)))))</f>
        <v>153453.88018030382</v>
      </c>
      <c r="AA166" s="21">
        <f t="shared" si="120"/>
        <v>256</v>
      </c>
      <c r="AB166" s="10">
        <f t="shared" si="129"/>
        <v>256</v>
      </c>
      <c r="AE166" s="7">
        <f t="shared" si="388"/>
        <v>2298.0615949367088</v>
      </c>
      <c r="AG166" s="21">
        <f>IF(OR(C171=0,D171=0,E171=0,G171=0),0,IF(B171="P",IF(Input!N172&lt;100,AE166*0.673*54+C171/5+G171*3000,IF(Input!N172&lt;300,AE166*0.673*54+C171/5+G171*6000,AE166*0.673*54+C171/5+G171*10000)),IF(B171="C",IF(Input!O172&lt;200,AE166*0.673*54+C171/5+G171*3000,IF(Input!O172&lt;400,AE166*0.673*54+C171/5+G171*6000,AE166*0.673*54+C171/5+G171*10000)))))</f>
        <v>160716.15448318986</v>
      </c>
      <c r="AH166" s="21">
        <f t="shared" si="121"/>
        <v>268</v>
      </c>
      <c r="AI166" s="16">
        <f t="shared" si="122"/>
        <v>268</v>
      </c>
      <c r="AL166" s="22">
        <f t="shared" si="389"/>
        <v>499.57860759493673</v>
      </c>
      <c r="AN166" s="21">
        <f>IF(OR(C171=0,D171=0,E171=0,G171=0),0,IF(B171="P",IF(Input!N172&lt;100,AL166*0.673*54+C171/6+G171*3000,IF(Input!N172&lt;300,AL166*0.673*54+C171/6+G171*6000,AL166*0.673*54+C171/6+G171*10000)),IF(B171="C",IF(Input!O172&lt;200,AL166*0.673*54+C171/6+G171*3000,IF(Input!O172&lt;400,AL166*0.673*54+C171/6+G171*6000,AL166*0.673*54+C171/6+G171*10000)))))</f>
        <v>85822.35242388185</v>
      </c>
      <c r="AO166" s="21">
        <f t="shared" si="124"/>
        <v>143</v>
      </c>
      <c r="AP166" s="16">
        <f t="shared" si="125"/>
        <v>143</v>
      </c>
      <c r="AS166" s="21">
        <f>IF(OR(C171=0,G171=0),0,IF(B171="P",IF(Input!N172&lt;100,C171/8+4*200+G171*3000,IF(Input!N172&lt;300,C171/8+10*200+G171*6000,C171/8+20*200+G171*10000)),IF(B171="C",IF(Input!O172&lt;200,C171/8+2*250+G171*3000,IF(Input!O172&lt;400,C171/8+4*250+G171*6000,C171/8+10*250+G171*10000)))))</f>
        <v>58250</v>
      </c>
      <c r="AT166" s="21">
        <f t="shared" si="126"/>
        <v>97</v>
      </c>
      <c r="AU166" s="110">
        <f t="shared" si="127"/>
        <v>97</v>
      </c>
    </row>
    <row r="167" spans="1:47" x14ac:dyDescent="0.25">
      <c r="A167" s="49" t="s">
        <v>199</v>
      </c>
      <c r="B167" s="102" t="str">
        <f>Input!C168</f>
        <v>P</v>
      </c>
      <c r="C167" s="2">
        <f>Input!R168</f>
        <v>195045</v>
      </c>
      <c r="D167" s="2">
        <f>Input!S168</f>
        <v>82134</v>
      </c>
      <c r="E167" s="2">
        <f>Input!T168</f>
        <v>3300</v>
      </c>
      <c r="F167" s="7">
        <f t="shared" si="390"/>
        <v>1344.0109090909091</v>
      </c>
      <c r="G167" s="9">
        <f>Input!U168</f>
        <v>3</v>
      </c>
      <c r="H167" s="3">
        <f>IF(OR(C167=0,D167=0,E167=0,G167=0),0,IF(B167="P",IF(Input!N168&lt;100,F167*0.673*54+C167/5+G167*3000,IF(Input!N168&lt;300,F167*0.673*54+C167/5+G167*6000,F167*0.673*54+C167/5+G167*10000)),IF(B167="C",IF(Input!O168&lt;200,F167*0.673*54+C167/5+G167*3000,IF(Input!O168&lt;400,F167*0.673*54+C167/5+G167*6000,F167*0.673*54+C167/5+G167*10000)))))</f>
        <v>105853.04445818182</v>
      </c>
      <c r="I167" s="21">
        <f t="shared" si="391"/>
        <v>176</v>
      </c>
      <c r="J167" s="6">
        <f t="shared" si="392"/>
        <v>176</v>
      </c>
      <c r="K167" s="16">
        <f t="shared" si="393"/>
        <v>176</v>
      </c>
      <c r="M167" s="22">
        <f t="shared" si="394"/>
        <v>105600</v>
      </c>
      <c r="N167" s="22">
        <f t="shared" si="395"/>
        <v>26400</v>
      </c>
      <c r="Q167" s="7">
        <f t="shared" si="396"/>
        <v>1680.0136363636364</v>
      </c>
      <c r="S167" s="21">
        <f>IF(OR(C167=0,D167=0,E167=0,G167=0),0,IF(B167="P",IF(Input!N168&lt;100,Q167*0.673*54+C167/5+G167*3000,IF(Input!N168&lt;300,Q167*0.673*54+C167/5+G167*6000,Q167*0.673*54+C167/5+G167*10000)),IF(B167="C",IF(Input!O168&lt;200,Q167*0.673*54+C167/5+G167*3000,IF(Input!O168&lt;400,Q167*0.673*54+C167/5+G167*6000,Q167*0.673*54+C167/4+G167*10000)))))</f>
        <v>118064.05557272727</v>
      </c>
      <c r="T167" s="21">
        <f t="shared" si="397"/>
        <v>197</v>
      </c>
      <c r="U167" s="16">
        <f t="shared" si="398"/>
        <v>197</v>
      </c>
      <c r="X167" s="7">
        <f t="shared" si="387"/>
        <v>798.13375796178343</v>
      </c>
      <c r="Z167" s="21">
        <f>IF(OR(C172=0,D172=0,E172=0,G172=0),0,IF(B172="P",IF(Input!N173&lt;100,X167*0.673*54+C172/5+G172*3000,IF(Input!N173&lt;300,X167*0.673*54+C172/5+G172*6000,X167*0.673*54+C172/5+G172*10000)),IF(B172="C",IF(Input!O173&lt;200,X167*0.673*54+C172/5+G172*3000,IF(Input!O173&lt;400,X167*0.673*54+C172/5+G172*6000,X167*0.673*54+C172/5+G172*10000)))))</f>
        <v>53705.777031847138</v>
      </c>
      <c r="AA167" s="21">
        <f t="shared" ref="AA167:AA172" si="399">ROUND(Z167/600,0)</f>
        <v>90</v>
      </c>
      <c r="AB167" s="10">
        <f t="shared" si="129"/>
        <v>90</v>
      </c>
      <c r="AE167" s="7">
        <f t="shared" si="388"/>
        <v>874.14649681528658</v>
      </c>
      <c r="AG167" s="21">
        <f>IF(OR(C172=0,D172=0,E172=0,G172=0),0,IF(B172="P",IF(Input!N173&lt;100,AE167*0.673*54+C172/5+G172*3000,IF(Input!N173&lt;300,AE167*0.673*54+C172/5+G172*6000,AE167*0.673*54+C172/5+G172*10000)),IF(B172="C",IF(Input!O173&lt;200,AE167*0.673*54+C172/5+G172*3000,IF(Input!O173&lt;400,AE167*0.673*54+C172/5+G172*6000,AE167*0.673*54+C172/5+G172*10000)))))</f>
        <v>56468.231987261148</v>
      </c>
      <c r="AH167" s="21">
        <f t="shared" ref="AH167:AH172" si="400">ROUND(AG167/600,0)</f>
        <v>94</v>
      </c>
      <c r="AI167" s="16">
        <f t="shared" ref="AI167:AI172" si="401">AH167</f>
        <v>94</v>
      </c>
      <c r="AL167" s="22">
        <f t="shared" si="389"/>
        <v>190.03184713375796</v>
      </c>
      <c r="AN167" s="21">
        <f>IF(OR(C172=0,D172=0,E172=0,G172=0),0,IF(B172="P",IF(Input!N173&lt;100,AL167*0.673*54+C172/6+G172*3000,IF(Input!N173&lt;300,AL167*0.673*54+C172/6+G172*6000,AL167*0.673*54+C172/6+G172*10000)),IF(B172="C",IF(Input!O173&lt;200,AL167*0.673*54+C172/6+G172*3000,IF(Input!O173&lt;400,AL167*0.673*54+C172/6+G172*6000,AL167*0.673*54+C172/6+G172*10000)))))</f>
        <v>29489.470721868365</v>
      </c>
      <c r="AO167" s="21">
        <f t="shared" ref="AO167:AO172" si="402">ROUND(AN167/600,0)</f>
        <v>49</v>
      </c>
      <c r="AP167" s="16">
        <f t="shared" ref="AP167:AP172" si="403">AO167</f>
        <v>49</v>
      </c>
      <c r="AS167" s="21">
        <f>IF(OR(C172=0,G172=0),0,IF(B172="P",IF(Input!N173&lt;100,C172/8+4*200+G172*3000,IF(Input!N173&lt;300,C172/8+10*200+G172*6000,C172/8+20*200+G172*10000)),IF(B172="C",IF(Input!O173&lt;200,C172/8+2*250+G172*3000,IF(Input!O173&lt;400,C172/8+4*250+G172*6000,C172/8+10*250+G172*10000)))))</f>
        <v>21937.5</v>
      </c>
      <c r="AT167" s="21">
        <f t="shared" ref="AT167:AT172" si="404">ROUND(AS167/600,0)</f>
        <v>37</v>
      </c>
      <c r="AU167" s="110">
        <f t="shared" ref="AU167:AU172" si="405">AT167</f>
        <v>37</v>
      </c>
    </row>
    <row r="168" spans="1:47" x14ac:dyDescent="0.25">
      <c r="A168" s="49" t="s">
        <v>200</v>
      </c>
      <c r="B168" s="102" t="str">
        <f>Input!C169</f>
        <v>P</v>
      </c>
      <c r="C168" s="2">
        <f>Input!R169</f>
        <v>259459</v>
      </c>
      <c r="D168" s="2">
        <f>Input!S169</f>
        <v>138720</v>
      </c>
      <c r="E168" s="2">
        <f>Input!T169</f>
        <v>5735</v>
      </c>
      <c r="F168" s="7">
        <f t="shared" si="390"/>
        <v>1306.1691368788142</v>
      </c>
      <c r="G168" s="9">
        <f>Input!U169</f>
        <v>3</v>
      </c>
      <c r="H168" s="3">
        <f>IF(OR(C168=0,D168=0,E168=0,G168=0),0,IF(B168="P",IF(Input!N169&lt;100,F168*0.673*54+C168/5+G168*3000,IF(Input!N169&lt;300,F168*0.673*54+C168/5+G168*6000,F168*0.673*54+C168/5+G168*10000)),IF(B168="C",IF(Input!O169&lt;200,F168*0.673*54+C168/5+G168*3000,IF(Input!O169&lt;400,F168*0.673*54+C168/5+G168*6000,F168*0.673*54+C168/5+G168*10000)))))</f>
        <v>117360.59877244987</v>
      </c>
      <c r="I168" s="21">
        <f t="shared" si="391"/>
        <v>196</v>
      </c>
      <c r="J168" s="6">
        <f t="shared" si="392"/>
        <v>196</v>
      </c>
      <c r="K168" s="16">
        <f t="shared" si="393"/>
        <v>196</v>
      </c>
      <c r="M168" s="22">
        <f t="shared" si="394"/>
        <v>117600</v>
      </c>
      <c r="N168" s="22">
        <f t="shared" si="395"/>
        <v>29400</v>
      </c>
      <c r="Q168" s="7">
        <f t="shared" si="396"/>
        <v>1632.7114210985178</v>
      </c>
      <c r="S168" s="21">
        <f>IF(OR(C168=0,D168=0,E168=0,G168=0),0,IF(B168="P",IF(Input!N169&lt;100,Q168*0.673*54+C168/5+G168*3000,IF(Input!N169&lt;300,Q168*0.673*54+C168/5+G168*6000,Q168*0.673*54+C168/5+G168*10000)),IF(B168="C",IF(Input!O169&lt;200,Q168*0.673*54+C168/5+G168*3000,IF(Input!O169&lt;400,Q168*0.673*54+C168/5+G168*6000,Q168*0.673*54+C168/4+G168*10000)))))</f>
        <v>129227.79846556234</v>
      </c>
      <c r="T168" s="21">
        <f t="shared" si="397"/>
        <v>215</v>
      </c>
      <c r="U168" s="16">
        <f t="shared" si="398"/>
        <v>215</v>
      </c>
      <c r="X168" s="7">
        <f t="shared" si="387"/>
        <v>611.25365853658548</v>
      </c>
      <c r="Z168" s="21">
        <f>IF(OR(C173=0,D173=0,E173=0,G173=0),0,IF(B173="P",IF(Input!N174&lt;100,X168*0.673*54+C173/5+G173*3000,IF(Input!N174&lt;300,X168*0.673*54+C173/5+G173*6000,X168*0.673*54+C173/5+G173*10000)),IF(B173="C",IF(Input!O174&lt;200,X168*0.673*54+C173/5+G173*3000,IF(Input!O174&lt;400,X168*0.673*54+C173/5+G173*6000,X168*0.673*54+C173/5+G173*10000)))))</f>
        <v>47774.18045853659</v>
      </c>
      <c r="AA168" s="21">
        <f t="shared" si="399"/>
        <v>80</v>
      </c>
      <c r="AB168" s="10">
        <f t="shared" ref="AB168:AB172" si="406">AA168</f>
        <v>80</v>
      </c>
      <c r="AE168" s="7">
        <f t="shared" si="388"/>
        <v>669.46829268292686</v>
      </c>
      <c r="AG168" s="21">
        <f>IF(OR(C173=0,D173=0,E173=0,G173=0),0,IF(B173="P",IF(Input!N174&lt;100,AE168*0.673*54+C173/5+G173*3000,IF(Input!N174&lt;300,AE168*0.673*54+C173/5+G173*6000,AE168*0.673*54+C173/5+G173*10000)),IF(B173="C",IF(Input!O174&lt;200,AE168*0.673*54+C173/5+G173*3000,IF(Input!O174&lt;400,AE168*0.673*54+C173/5+G173*6000,AE168*0.673*54+C173/5+G173*10000)))))</f>
        <v>49889.816692682929</v>
      </c>
      <c r="AH168" s="21">
        <f t="shared" si="400"/>
        <v>83</v>
      </c>
      <c r="AI168" s="16">
        <f t="shared" si="401"/>
        <v>83</v>
      </c>
      <c r="AL168" s="22">
        <f t="shared" si="389"/>
        <v>145.53658536585368</v>
      </c>
      <c r="AN168" s="21">
        <f>IF(OR(C173=0,D173=0,E173=0,G173=0),0,IF(B173="P",IF(Input!N174&lt;100,AL168*0.673*54+C173/6+G173*3000,IF(Input!N174&lt;300,AL168*0.673*54+C173/6+G173*6000,AL168*0.673*54+C173/6+G173*10000)),IF(B173="C",IF(Input!O174&lt;200,AL168*0.673*54+C173/6+G173*3000,IF(Input!O174&lt;400,AL168*0.673*54+C173/6+G173*6000,AL168*0.673*54+C173/6+G173*10000)))))</f>
        <v>28589.090585365855</v>
      </c>
      <c r="AO168" s="21">
        <f t="shared" si="402"/>
        <v>48</v>
      </c>
      <c r="AP168" s="16">
        <f t="shared" si="403"/>
        <v>48</v>
      </c>
      <c r="AS168" s="21">
        <f>IF(OR(C173=0,G173=0),0,IF(B173="P",IF(Input!N174&lt;100,C173/8+4*200+G173*3000,IF(Input!N174&lt;300,C173/8+10*200+G173*6000,C173/8+20*200+G173*10000)),IF(B173="C",IF(Input!O174&lt;200,C173/8+2*250+G173*3000,IF(Input!O174&lt;400,C173/8+4*250+G173*6000,C173/8+10*250+G173*10000)))))</f>
        <v>22475</v>
      </c>
      <c r="AT168" s="21">
        <f t="shared" si="404"/>
        <v>37</v>
      </c>
      <c r="AU168" s="110">
        <f t="shared" si="405"/>
        <v>37</v>
      </c>
    </row>
    <row r="169" spans="1:47" x14ac:dyDescent="0.25">
      <c r="A169" s="49" t="s">
        <v>201</v>
      </c>
      <c r="B169" s="102" t="str">
        <f>Input!C170</f>
        <v>P</v>
      </c>
      <c r="C169" s="2">
        <f>Input!R170</f>
        <v>251701</v>
      </c>
      <c r="D169" s="2">
        <f>Input!S170</f>
        <v>138720</v>
      </c>
      <c r="E169" s="2">
        <f>Input!T170</f>
        <v>4996</v>
      </c>
      <c r="F169" s="7">
        <f t="shared" si="390"/>
        <v>1499.3755004003203</v>
      </c>
      <c r="G169" s="9">
        <f>Input!U170</f>
        <v>3</v>
      </c>
      <c r="H169" s="3">
        <f>IF(OR(C169=0,D169=0,E169=0,G169=0),0,IF(B169="P",IF(Input!N170&lt;100,F169*0.673*54+C169/5+G169*3000,IF(Input!N170&lt;300,F169*0.673*54+C169/5+G169*6000,F169*0.673*54+C169/5+G169*10000)),IF(B169="C",IF(Input!O170&lt;200,F169*0.673*54+C169/5+G169*3000,IF(Input!O170&lt;400,F169*0.673*54+C169/5+G169*6000,F169*0.673*54+C169/5+G169*10000)))))</f>
        <v>122830.50443554844</v>
      </c>
      <c r="I169" s="21">
        <f t="shared" si="391"/>
        <v>205</v>
      </c>
      <c r="J169" s="6">
        <f t="shared" si="392"/>
        <v>205</v>
      </c>
      <c r="K169" s="16">
        <f t="shared" si="393"/>
        <v>205</v>
      </c>
      <c r="M169" s="22">
        <f t="shared" si="394"/>
        <v>123000</v>
      </c>
      <c r="N169" s="22">
        <f t="shared" si="395"/>
        <v>30750</v>
      </c>
      <c r="Q169" s="7">
        <f t="shared" si="396"/>
        <v>1874.2193755004005</v>
      </c>
      <c r="S169" s="21">
        <f>IF(OR(C169=0,D169=0,E169=0,G169=0),0,IF(B169="P",IF(Input!N170&lt;100,Q169*0.673*54+C169/5+G169*3000,IF(Input!N170&lt;300,Q169*0.673*54+C169/5+G169*6000,Q169*0.673*54+C169/5+G169*10000)),IF(B169="C",IF(Input!O170&lt;200,Q169*0.673*54+C169/5+G169*3000,IF(Input!O170&lt;400,Q169*0.673*54+C169/5+G169*6000,Q169*0.673*54+C169/4+G169*10000)))))</f>
        <v>136453.08054443556</v>
      </c>
      <c r="T169" s="21">
        <f t="shared" si="397"/>
        <v>227</v>
      </c>
      <c r="U169" s="16">
        <f t="shared" si="398"/>
        <v>227</v>
      </c>
      <c r="X169" s="7">
        <f t="shared" si="387"/>
        <v>598.75200000000007</v>
      </c>
      <c r="Z169" s="21">
        <f>IF(OR(C174=0,D174=0,E174=0,G174=0),0,IF(B174="P",IF(Input!N175&lt;100,X169*0.673*54+C174/5+G174*3000,IF(Input!N175&lt;300,X169*0.673*54+C174/5+G174*6000,X169*0.673*54+C174/5+G174*10000)),IF(B174="C",IF(Input!O175&lt;200,X169*0.673*54+C174/5+G174*3000,IF(Input!O175&lt;400,X169*0.673*54+C174/5+G174*6000,X169*0.673*54+C174/5+G174*10000)))))</f>
        <v>48279.845184000005</v>
      </c>
      <c r="AA169" s="21">
        <f t="shared" si="399"/>
        <v>80</v>
      </c>
      <c r="AB169" s="10">
        <f t="shared" si="406"/>
        <v>80</v>
      </c>
      <c r="AE169" s="7">
        <f t="shared" si="388"/>
        <v>655.77599999999995</v>
      </c>
      <c r="AG169" s="21">
        <f>IF(OR(C174=0,D174=0,E174=0,G174=0),0,IF(B174="P",IF(Input!N175&lt;100,AE169*0.673*54+C174/5+G174*3000,IF(Input!N175&lt;300,AE169*0.673*54+C174/5+G174*6000,AE169*0.673*54+C174/5+G174*10000)),IF(B174="C",IF(Input!O175&lt;200,AE169*0.673*54+C174/5+G174*3000,IF(Input!O175&lt;400,AE169*0.673*54+C174/5+G174*6000,AE169*0.673*54+C174/5+G174*10000)))))</f>
        <v>50352.211391999997</v>
      </c>
      <c r="AH169" s="21">
        <f t="shared" si="400"/>
        <v>84</v>
      </c>
      <c r="AI169" s="16">
        <f t="shared" si="401"/>
        <v>84</v>
      </c>
      <c r="AL169" s="22">
        <f t="shared" si="389"/>
        <v>142.56</v>
      </c>
      <c r="AN169" s="21">
        <f>IF(OR(C174=0,D174=0,E174=0,G174=0),0,IF(B174="P",IF(Input!N175&lt;100,AL169*0.673*54+C174/6+G174*3000,IF(Input!N175&lt;300,AL169*0.673*54+C174/6+G174*6000,AL169*0.673*54+C174/6+G174*10000)),IF(B174="C",IF(Input!O175&lt;200,AL169*0.673*54+C174/6+G174*3000,IF(Input!O175&lt;400,AL169*0.673*54+C174/6+G174*6000,AL169*0.673*54+C174/6+G174*10000)))))</f>
        <v>29280.915520000002</v>
      </c>
      <c r="AO169" s="21">
        <f t="shared" si="402"/>
        <v>49</v>
      </c>
      <c r="AP169" s="16">
        <f t="shared" si="403"/>
        <v>49</v>
      </c>
      <c r="AS169" s="21">
        <f>IF(OR(C174=0,G174=0),0,IF(B174="P",IF(Input!N175&lt;100,C174/8+4*200+G174*3000,IF(Input!N175&lt;300,C174/8+10*200+G174*6000,C174/8+20*200+G174*10000)),IF(B174="C",IF(Input!O175&lt;200,C174/8+2*250+G174*3000,IF(Input!O175&lt;400,C174/8+4*250+G174*6000,C174/8+10*250+G174*10000)))))</f>
        <v>23075</v>
      </c>
      <c r="AT169" s="21">
        <f t="shared" si="404"/>
        <v>38</v>
      </c>
      <c r="AU169" s="110">
        <f t="shared" si="405"/>
        <v>38</v>
      </c>
    </row>
    <row r="170" spans="1:47" x14ac:dyDescent="0.25">
      <c r="A170" s="49" t="s">
        <v>202</v>
      </c>
      <c r="B170" s="102" t="str">
        <f>Input!C171</f>
        <v>P</v>
      </c>
      <c r="C170" s="2">
        <f>Input!R171</f>
        <v>286000</v>
      </c>
      <c r="D170" s="2">
        <f>Input!S171</f>
        <v>146173</v>
      </c>
      <c r="E170" s="2">
        <f>Input!T171</f>
        <v>6840</v>
      </c>
      <c r="F170" s="7">
        <f t="shared" ref="F170:F171" si="407">D170/E170*54</f>
        <v>1153.9973684210527</v>
      </c>
      <c r="G170" s="9">
        <f>Input!U171</f>
        <v>2</v>
      </c>
      <c r="H170" s="3">
        <f>IF(OR(C170=0,D170=0,E170=0,G170=0),0,IF(B170="P",IF(Input!N171&lt;100,F170*0.673*54+C170/5+G170*3000,IF(Input!N171&lt;300,F170*0.673*54+C170/5+G170*6000,F170*0.673*54+C170/5+G170*10000)),IF(B170="C",IF(Input!O171&lt;200,F170*0.673*54+C170/5+G170*3000,IF(Input!O171&lt;400,F170*0.673*54+C170/5+G170*6000,F170*0.673*54+C170/5+G170*10000)))))</f>
        <v>111138.5723631579</v>
      </c>
      <c r="I170" s="21">
        <f t="shared" si="391"/>
        <v>185</v>
      </c>
      <c r="J170" s="6">
        <f t="shared" ref="J170:J171" si="408">IF(I170&gt;1023,I170-(256*4),IF(I170&gt;767,I170-(256*3),IF(I170&gt;511,I170-(256*2),IF(I170&gt;255,I170-(256),I170))))</f>
        <v>185</v>
      </c>
      <c r="K170" s="16">
        <f t="shared" si="393"/>
        <v>185</v>
      </c>
      <c r="M170" s="22">
        <f t="shared" si="394"/>
        <v>111000</v>
      </c>
      <c r="N170" s="22">
        <f t="shared" si="395"/>
        <v>27750</v>
      </c>
      <c r="Q170" s="7">
        <f t="shared" ref="Q170:Q171" si="409">F170*1.25</f>
        <v>1442.4967105263158</v>
      </c>
      <c r="S170" s="21">
        <f>IF(OR(C170=0,D170=0,E170=0,G170=0),0,IF(B170="P",IF(Input!N171&lt;100,Q170*0.673*54+C170/5+G170*3000,IF(Input!N171&lt;300,Q170*0.673*54+C170/5+G170*6000,Q170*0.673*54+C170/5+G170*10000)),IF(B170="C",IF(Input!O171&lt;200,Q170*0.673*54+C170/5+G170*3000,IF(Input!O171&lt;400,Q170*0.673*54+C170/5+G170*6000,Q170*0.673*54+C170/4+G170*10000)))))</f>
        <v>121623.21545394737</v>
      </c>
      <c r="T170" s="21">
        <f t="shared" si="397"/>
        <v>203</v>
      </c>
      <c r="U170" s="16">
        <f t="shared" si="398"/>
        <v>203</v>
      </c>
      <c r="X170" s="7">
        <f t="shared" si="387"/>
        <v>528.72151898734182</v>
      </c>
      <c r="Z170" s="21">
        <f>IF(OR(C175=0,D175=0,E175=0,G175=0),0,IF(B175="P",IF(Input!N176&lt;100,X170*0.673*54+C175/5+G175*3000,IF(Input!N176&lt;300,X170*0.673*54+C175/5+G175*6000,X170*0.673*54+C175/5+G175*10000)),IF(B175="C",IF(Input!O176&lt;200,X170*0.673*54+C175/5+G175*3000,IF(Input!O176&lt;400,X170*0.673*54+C175/5+G175*6000,X170*0.673*54+C175/5+G175*10000)))))</f>
        <v>43914.797443037984</v>
      </c>
      <c r="AA170" s="21">
        <f t="shared" si="399"/>
        <v>73</v>
      </c>
      <c r="AB170" s="10">
        <f t="shared" si="406"/>
        <v>73</v>
      </c>
      <c r="AE170" s="7">
        <f t="shared" si="388"/>
        <v>579.07594936708858</v>
      </c>
      <c r="AG170" s="21">
        <f>IF(OR(C175=0,D175=0,E175=0,G175=0),0,IF(B175="P",IF(Input!N176&lt;100,AE170*0.673*54+C175/5+G175*3000,IF(Input!N176&lt;300,AE170*0.673*54+C175/5+G175*6000,AE170*0.673*54+C175/5+G175*10000)),IF(B175="C",IF(Input!O176&lt;200,AE170*0.673*54+C175/5+G175*3000,IF(Input!O176&lt;400,AE170*0.673*54+C175/5+G175*6000,AE170*0.673*54+C175/5+G175*10000)))))</f>
        <v>45744.778151898732</v>
      </c>
      <c r="AH170" s="21">
        <f t="shared" si="400"/>
        <v>76</v>
      </c>
      <c r="AI170" s="16">
        <f t="shared" si="401"/>
        <v>76</v>
      </c>
      <c r="AL170" s="22">
        <f t="shared" si="389"/>
        <v>125.88607594936708</v>
      </c>
      <c r="AN170" s="21">
        <f>IF(OR(C175=0,D175=0,E175=0,G175=0),0,IF(B175="P",IF(Input!N176&lt;100,AL170*0.673*54+C175/6+G175*3000,IF(Input!N176&lt;300,AL170*0.673*54+C175/6+G175*6000,AL170*0.673*54+C175/6+G175*10000)),IF(B175="C",IF(Input!O176&lt;200,AL170*0.673*54+C175/6+G175*3000,IF(Input!O176&lt;400,AL170*0.673*54+C175/6+G175*6000,AL170*0.673*54+C175/6+G175*10000)))))</f>
        <v>27158.285105485233</v>
      </c>
      <c r="AO170" s="21">
        <f t="shared" si="402"/>
        <v>45</v>
      </c>
      <c r="AP170" s="16">
        <f t="shared" si="403"/>
        <v>45</v>
      </c>
      <c r="AS170" s="21">
        <f>IF(OR(C175=0,G175=0),0,IF(B175="P",IF(Input!N176&lt;100,C175/8+4*200+G175*3000,IF(Input!N176&lt;300,C175/8+10*200+G175*6000,C175/8+20*200+G175*10000)),IF(B175="C",IF(Input!O176&lt;200,C175/8+2*250+G175*3000,IF(Input!O176&lt;400,C175/8+4*250+G175*6000,C175/8+10*250+G175*10000)))))</f>
        <v>21937.5</v>
      </c>
      <c r="AT170" s="21">
        <f t="shared" si="404"/>
        <v>37</v>
      </c>
      <c r="AU170" s="110">
        <f t="shared" si="405"/>
        <v>37</v>
      </c>
    </row>
    <row r="171" spans="1:47" x14ac:dyDescent="0.25">
      <c r="A171" s="49" t="s">
        <v>203</v>
      </c>
      <c r="B171" s="102" t="str">
        <f>Input!C172</f>
        <v>C</v>
      </c>
      <c r="C171" s="2">
        <f>Input!R172</f>
        <v>286000</v>
      </c>
      <c r="D171" s="2">
        <f>Input!S172</f>
        <v>146173</v>
      </c>
      <c r="E171" s="2">
        <f>Input!T172</f>
        <v>3950</v>
      </c>
      <c r="F171" s="7">
        <f t="shared" si="407"/>
        <v>1998.3144303797469</v>
      </c>
      <c r="G171" s="9">
        <f>Input!U172</f>
        <v>2</v>
      </c>
      <c r="H171" s="3">
        <f>IF(OR(C171=0,D171=0,E171=0,G171=0),0,IF(B171="P",IF(Input!N172&lt;100,F171*0.673*54+C171/5+G171*3000,IF(Input!N172&lt;300,F171*0.673*54+C171/5+G171*6000,F171*0.673*54+C171/5+G171*10000)),IF(B171="C",IF(Input!O172&lt;200,F171*0.673*54+C171/5+G171*3000,IF(Input!O172&lt;400,F171*0.673*54+C171/5+G171*6000,F171*0.673*54+C171/5+G171*10000)))))</f>
        <v>149822.74302886077</v>
      </c>
      <c r="I171" s="21">
        <f t="shared" si="391"/>
        <v>250</v>
      </c>
      <c r="J171" s="6">
        <f t="shared" si="408"/>
        <v>250</v>
      </c>
      <c r="K171" s="16">
        <f t="shared" si="393"/>
        <v>250</v>
      </c>
      <c r="M171" s="22">
        <f t="shared" si="394"/>
        <v>150000</v>
      </c>
      <c r="N171" s="22">
        <f t="shared" si="395"/>
        <v>37500</v>
      </c>
      <c r="Q171" s="7">
        <f t="shared" si="409"/>
        <v>2497.8930379746835</v>
      </c>
      <c r="S171" s="21">
        <f>IF(OR(C171=0,D171=0,E171=0,G171=0),0,IF(B171="P",IF(Input!N172&lt;100,Q171*0.673*54+C171/5+G171*3000,IF(Input!N172&lt;300,Q171*0.673*54+C171/5+G171*6000,Q171*0.673*54+C171/5+G171*10000)),IF(B171="C",IF(Input!O172&lt;200,Q171*0.673*54+C171/5+G171*3000,IF(Input!O172&lt;400,Q171*0.673*54+C171/5+G171*6000,Q171*0.673*54+C171/4+G171*10000)))))</f>
        <v>182278.42878607597</v>
      </c>
      <c r="T171" s="21">
        <f t="shared" si="397"/>
        <v>304</v>
      </c>
      <c r="U171" s="16">
        <f t="shared" si="398"/>
        <v>304</v>
      </c>
      <c r="X171" s="7">
        <f t="shared" si="387"/>
        <v>611.25365853658548</v>
      </c>
      <c r="Z171" s="21">
        <f>IF(OR(C176=0,D176=0,E176=0,G176=0),0,IF(B176="P",IF(Input!N177&lt;100,X171*0.673*54+C176/5+G176*3000,IF(Input!N177&lt;300,X171*0.673*54+C176/5+G176*6000,X171*0.673*54+C176/5+G176*10000)),IF(B176="C",IF(Input!O177&lt;200,X171*0.673*54+C176/5+G176*3000,IF(Input!O177&lt;400,X171*0.673*54+C176/5+G176*6000,X171*0.673*54+C176/5+G176*10000)))))</f>
        <v>47774.18045853659</v>
      </c>
      <c r="AA171" s="21">
        <f t="shared" si="399"/>
        <v>80</v>
      </c>
      <c r="AB171" s="10">
        <f t="shared" si="406"/>
        <v>80</v>
      </c>
      <c r="AE171" s="7">
        <f t="shared" si="388"/>
        <v>669.46829268292686</v>
      </c>
      <c r="AG171" s="21">
        <f>IF(OR(C176=0,D176=0,E176=0,G176=0),0,IF(B176="P",IF(Input!N177&lt;100,AE171*0.673*54+C176/5+G176*3000,IF(Input!N177&lt;300,AE171*0.673*54+C176/5+G176*6000,AE171*0.673*54+C176/5+G176*10000)),IF(B176="C",IF(Input!O177&lt;200,AE171*0.673*54+C176/5+G176*3000,IF(Input!O177&lt;400,AE171*0.673*54+C176/5+G176*6000,AE171*0.673*54+C176/5+G176*10000)))))</f>
        <v>49889.816692682929</v>
      </c>
      <c r="AH171" s="21">
        <f t="shared" si="400"/>
        <v>83</v>
      </c>
      <c r="AI171" s="16">
        <f t="shared" si="401"/>
        <v>83</v>
      </c>
      <c r="AL171" s="22">
        <f t="shared" si="389"/>
        <v>145.53658536585368</v>
      </c>
      <c r="AN171" s="21">
        <f>IF(OR(C176=0,D176=0,E176=0,G176=0),0,IF(B176="P",IF(Input!N177&lt;100,AL171*0.673*54+C176/6+G176*3000,IF(Input!N177&lt;300,AL171*0.673*54+C176/6+G176*6000,AL171*0.673*54+C176/6+G176*10000)),IF(B176="C",IF(Input!O177&lt;200,AL171*0.673*54+C176/6+G176*3000,IF(Input!O177&lt;400,AL171*0.673*54+C176/6+G176*6000,AL171*0.673*54+C176/6+G176*10000)))))</f>
        <v>28589.090585365855</v>
      </c>
      <c r="AO171" s="21">
        <f t="shared" si="402"/>
        <v>48</v>
      </c>
      <c r="AP171" s="16">
        <f t="shared" si="403"/>
        <v>48</v>
      </c>
      <c r="AS171" s="21">
        <f>IF(OR(C176=0,G176=0),0,IF(B176="P",IF(Input!N177&lt;100,C176/8+4*200+G176*3000,IF(Input!N177&lt;300,C176/8+10*200+G176*6000,C176/8+20*200+G176*10000)),IF(B176="C",IF(Input!O177&lt;200,C176/8+2*250+G176*3000,IF(Input!O177&lt;400,C176/8+4*250+G176*6000,C176/8+10*250+G176*10000)))))</f>
        <v>22475</v>
      </c>
      <c r="AT171" s="21">
        <f t="shared" si="404"/>
        <v>37</v>
      </c>
      <c r="AU171" s="110">
        <f t="shared" si="405"/>
        <v>37</v>
      </c>
    </row>
    <row r="172" spans="1:47" x14ac:dyDescent="0.25">
      <c r="A172" s="49" t="s">
        <v>204</v>
      </c>
      <c r="B172" s="102" t="str">
        <f>Input!C173</f>
        <v>P</v>
      </c>
      <c r="C172" s="2">
        <f>Input!R173</f>
        <v>63500</v>
      </c>
      <c r="D172" s="2">
        <f>Input!S173</f>
        <v>22100</v>
      </c>
      <c r="E172" s="2">
        <f>Input!T173</f>
        <v>1570</v>
      </c>
      <c r="F172" s="7">
        <f t="shared" ref="F172:F177" si="410">D172/E172*54</f>
        <v>760.12738853503186</v>
      </c>
      <c r="G172" s="9">
        <f>Input!U173</f>
        <v>2</v>
      </c>
      <c r="H172" s="3">
        <f>IF(OR(C172=0,D172=0,E172=0,G172=0),0,IF(B172="P",IF(Input!N173&lt;100,F172*0.673*54+C172/5+G172*3000,IF(Input!N173&lt;300,F172*0.673*54+C172/5+G172*6000,F172*0.673*54+C172/5+G172*10000)),IF(B172="C",IF(Input!O173&lt;200,F172*0.673*54+C172/5+G172*3000,IF(Input!O173&lt;400,F172*0.673*54+C172/5+G172*6000,F172*0.673*54+C172/5+G172*10000)))))</f>
        <v>52324.549554140132</v>
      </c>
      <c r="I172" s="21">
        <f t="shared" ref="I172:I177" si="411">ROUND(H172/600,0)</f>
        <v>87</v>
      </c>
      <c r="J172" s="6">
        <f t="shared" ref="J172:J177" si="412">IF(I172&gt;1023,I172-(256*4),IF(I172&gt;767,I172-(256*3),IF(I172&gt;511,I172-(256*2),IF(I172&gt;255,I172-(256),I172))))</f>
        <v>87</v>
      </c>
      <c r="K172" s="16">
        <f t="shared" ref="K172:K177" si="413">I172</f>
        <v>87</v>
      </c>
      <c r="M172" s="22">
        <f t="shared" ref="M172:M177" si="414">I172*600</f>
        <v>52200</v>
      </c>
      <c r="N172" s="22">
        <f t="shared" ref="N172:N177" si="415">M172/4</f>
        <v>13050</v>
      </c>
      <c r="Q172" s="7">
        <f t="shared" ref="Q172:Q177" si="416">F172*1.25</f>
        <v>950.15923566878985</v>
      </c>
      <c r="S172" s="21">
        <f>IF(OR(C172=0,D172=0,E172=0,G172=0),0,IF(B172="P",IF(Input!N173&lt;100,Q172*0.673*54+C172/5+G172*3000,IF(Input!N173&lt;300,Q172*0.673*54+C172/5+G172*6000,Q172*0.673*54+C172/5+G172*10000)),IF(B172="C",IF(Input!O173&lt;200,Q172*0.673*54+C172/5+G172*3000,IF(Input!O173&lt;400,Q172*0.673*54+C172/5+G172*6000,Q172*0.673*54+C172/4+G172*10000)))))</f>
        <v>59230.686942675165</v>
      </c>
      <c r="T172" s="21">
        <f t="shared" ref="T172:T177" si="417">ROUND(S172/600,0)</f>
        <v>99</v>
      </c>
      <c r="U172" s="16">
        <f t="shared" ref="U172:U177" si="418">T172</f>
        <v>99</v>
      </c>
      <c r="X172" s="7">
        <f t="shared" si="387"/>
        <v>587.25727109515265</v>
      </c>
      <c r="Z172" s="21">
        <f>IF(OR(C177=0,D177=0,E177=0,G177=0),0,IF(B177="P",IF(Input!N178&lt;100,X172*0.673*54+C177/5+G177*3000,IF(Input!N178&lt;300,X172*0.673*54+C177/5+G177*6000,X172*0.673*54+C177/5+G177*10000)),IF(B177="C",IF(Input!O178&lt;200,X172*0.673*54+C177/5+G177*3000,IF(Input!O178&lt;400,X172*0.673*54+C177/5+G177*6000,X172*0.673*54+C177/5+G177*10000)))))</f>
        <v>48494.103746140041</v>
      </c>
      <c r="AA172" s="21">
        <f t="shared" si="399"/>
        <v>81</v>
      </c>
      <c r="AB172" s="10">
        <f t="shared" si="406"/>
        <v>81</v>
      </c>
      <c r="AE172" s="7">
        <f t="shared" si="388"/>
        <v>643.18653500897665</v>
      </c>
      <c r="AG172" s="21">
        <f>IF(OR(C177=0,D177=0,E177=0,G177=0),0,IF(B177="P",IF(Input!N178&lt;100,AE172*0.673*54+C177/5+G177*3000,IF(Input!N178&lt;300,AE172*0.673*54+C177/5+G177*6000,AE172*0.673*54+C177/5+G177*10000)),IF(B177="C",IF(Input!O178&lt;200,AE172*0.673*54+C177/5+G177*3000,IF(Input!O178&lt;400,AE172*0.673*54+C177/5+G177*6000,AE172*0.673*54+C177/5+G177*10000)))))</f>
        <v>50526.685055296228</v>
      </c>
      <c r="AH172" s="21">
        <f t="shared" si="400"/>
        <v>84</v>
      </c>
      <c r="AI172" s="16">
        <f t="shared" si="401"/>
        <v>84</v>
      </c>
      <c r="AL172" s="22">
        <f t="shared" si="389"/>
        <v>139.82315978456015</v>
      </c>
      <c r="AN172" s="21">
        <f>IF(OR(C177=0,D177=0,E177=0,G177=0),0,IF(B177="P",IF(Input!N178&lt;100,AL172*0.673*54+C177/6+G177*3000,IF(Input!N178&lt;300,AL172*0.673*54+C177/6+G177*6000,AL172*0.673*54+C177/6+G177*10000)),IF(B177="C",IF(Input!O178&lt;200,AL172*0.673*54+C177/6+G177*3000,IF(Input!O178&lt;400,AL172*0.673*54+C177/6+G177*6000,AL172*0.673*54+C177/6+G177*10000)))))</f>
        <v>29708.119939557153</v>
      </c>
      <c r="AO172" s="21">
        <f t="shared" si="402"/>
        <v>50</v>
      </c>
      <c r="AP172" s="16">
        <f t="shared" si="403"/>
        <v>50</v>
      </c>
      <c r="AS172" s="21">
        <f>IF(OR(C177=0,G177=0),0,IF(B177="P",IF(Input!N178&lt;100,C177/8+4*200+G177*3000,IF(Input!N178&lt;300,C177/8+10*200+G177*6000,C177/8+20*200+G177*10000)),IF(B177="C",IF(Input!O178&lt;200,C177/8+2*250+G177*3000,IF(Input!O178&lt;400,C177/8+4*250+G177*6000,C177/8+10*250+G177*10000)))))</f>
        <v>23470</v>
      </c>
      <c r="AT172" s="21">
        <f t="shared" si="404"/>
        <v>39</v>
      </c>
      <c r="AU172" s="110">
        <f t="shared" si="405"/>
        <v>39</v>
      </c>
    </row>
    <row r="173" spans="1:47" x14ac:dyDescent="0.25">
      <c r="A173" s="49" t="s">
        <v>205</v>
      </c>
      <c r="B173" s="102" t="str">
        <f>Input!C174</f>
        <v>P</v>
      </c>
      <c r="C173" s="2">
        <f>Input!R174</f>
        <v>67800</v>
      </c>
      <c r="D173" s="2">
        <f>Input!S174</f>
        <v>22100</v>
      </c>
      <c r="E173" s="2">
        <f>Input!T174</f>
        <v>2050</v>
      </c>
      <c r="F173" s="7">
        <f t="shared" si="410"/>
        <v>582.14634146341473</v>
      </c>
      <c r="G173" s="9">
        <f>Input!U174</f>
        <v>2</v>
      </c>
      <c r="H173" s="3">
        <f>IF(OR(C173=0,D173=0,E173=0,G173=0),0,IF(B173="P",IF(Input!N174&lt;100,F173*0.673*54+C173/5+G173*3000,IF(Input!N174&lt;300,F173*0.673*54+C173/5+G173*6000,F173*0.673*54+C173/5+G173*10000)),IF(B173="C",IF(Input!O174&lt;200,F173*0.673*54+C173/5+G173*3000,IF(Input!O174&lt;400,F173*0.673*54+C173/5+G173*6000,F173*0.673*54+C173/5+G173*10000)))))</f>
        <v>46716.36234146342</v>
      </c>
      <c r="I173" s="21">
        <f t="shared" si="411"/>
        <v>78</v>
      </c>
      <c r="J173" s="6">
        <f t="shared" si="412"/>
        <v>78</v>
      </c>
      <c r="K173" s="16">
        <f t="shared" si="413"/>
        <v>78</v>
      </c>
      <c r="M173" s="22">
        <f t="shared" si="414"/>
        <v>46800</v>
      </c>
      <c r="N173" s="22">
        <f t="shared" si="415"/>
        <v>11700</v>
      </c>
      <c r="Q173" s="7">
        <f t="shared" si="416"/>
        <v>727.68292682926835</v>
      </c>
      <c r="S173" s="21">
        <f>IF(OR(C173=0,D173=0,E173=0,G173=0),0,IF(B173="P",IF(Input!N174&lt;100,Q173*0.673*54+C173/5+G173*3000,IF(Input!N174&lt;300,Q173*0.673*54+C173/5+G173*6000,Q173*0.673*54+C173/5+G173*10000)),IF(B173="C",IF(Input!O174&lt;200,Q173*0.673*54+C173/5+G173*3000,IF(Input!O174&lt;400,Q173*0.673*54+C173/5+G173*6000,Q173*0.673*54+C173/4+G173*10000)))))</f>
        <v>52005.452926829268</v>
      </c>
      <c r="T173" s="21">
        <f t="shared" si="417"/>
        <v>87</v>
      </c>
      <c r="U173" s="16">
        <f t="shared" si="418"/>
        <v>87</v>
      </c>
      <c r="X173" s="7">
        <f t="shared" ref="X173:X178" si="419">F179*1.05</f>
        <v>1130.0349650349651</v>
      </c>
      <c r="Z173" s="21">
        <f>IF(OR(C179=0,D179=0,E179=0,G179=0),0,IF(B179="P",IF(Input!N180&lt;100,X173*0.673*54+C179/5+G179*3000,IF(Input!N180&lt;300,X173*0.673*54+C179/5+G179*6000,X173*0.673*54+C179/5+G179*10000)),IF(B179="C",IF(Input!O180&lt;200,X173*0.673*54+C179/5+G179*3000,IF(Input!O180&lt;400,X173*0.673*54+C179/5+G179*6000,X173*0.673*54+C179/5+G179*10000)))))</f>
        <v>77267.730699300708</v>
      </c>
      <c r="AA173" s="21">
        <f t="shared" ref="AA173:AA177" si="420">ROUND(Z173/600,0)</f>
        <v>129</v>
      </c>
      <c r="AB173" s="10">
        <f t="shared" ref="AB173:AB177" si="421">AA173</f>
        <v>129</v>
      </c>
      <c r="AE173" s="7">
        <f t="shared" ref="AE173:AE178" si="422">F179*1.15</f>
        <v>1237.6573426573425</v>
      </c>
      <c r="AG173" s="21">
        <f>IF(OR(C179=0,D179=0,E179=0,G179=0),0,IF(B179="P",IF(Input!N180&lt;100,AE173*0.673*54+C179/5+G179*3000,IF(Input!N180&lt;300,AE173*0.673*54+C179/5+G179*6000,AE173*0.673*54+C179/5+G179*10000)),IF(B179="C",IF(Input!O180&lt;200,AE173*0.673*54+C179/5+G179*3000,IF(Input!O180&lt;400,AE173*0.673*54+C179/5+G179*6000,AE173*0.673*54+C179/5+G179*10000)))))</f>
        <v>81178.943146853155</v>
      </c>
      <c r="AH173" s="21">
        <f t="shared" ref="AH173:AH177" si="423">ROUND(AG173/600,0)</f>
        <v>135</v>
      </c>
      <c r="AI173" s="16">
        <f t="shared" ref="AI173:AI177" si="424">AH173</f>
        <v>135</v>
      </c>
      <c r="AL173" s="22">
        <f t="shared" ref="AL173:AL178" si="425">F179*0.25</f>
        <v>269.05594405594405</v>
      </c>
      <c r="AN173" s="21">
        <f>IF(OR(C179=0,D179=0,E179=0,G179=0),0,IF(B179="P",IF(Input!N180&lt;100,AL173*0.673*54+C179/6+G179*3000,IF(Input!N180&lt;300,AL173*0.673*54+C179/6+G179*6000,AL173*0.673*54+C179/6+G179*10000)),IF(B179="C",IF(Input!O180&lt;200,AL173*0.673*54+C179/6+G179*3000,IF(Input!O180&lt;400,AL173*0.673*54+C179/6+G179*6000,AL173*0.673*54+C179/6+G179*10000)))))</f>
        <v>43444.697785547789</v>
      </c>
      <c r="AO173" s="21">
        <f t="shared" ref="AO173:AO177" si="426">ROUND(AN173/600,0)</f>
        <v>72</v>
      </c>
      <c r="AP173" s="16">
        <f t="shared" ref="AP173:AP177" si="427">AO173</f>
        <v>72</v>
      </c>
      <c r="AS173" s="21">
        <f>IF(OR(C179=0,G179=0),0,IF(B179="P",IF(Input!N180&lt;100,C179/8+4*200+G179*3000,IF(Input!N180&lt;300,C179/8+10*200+G179*6000,C179/8+20*200+G179*10000)),IF(B179="C",IF(Input!O180&lt;200,C179/8+2*250+G179*3000,IF(Input!O180&lt;400,C179/8+4*250+G179*6000,C179/8+10*250+G179*10000)))))</f>
        <v>31300</v>
      </c>
      <c r="AT173" s="21">
        <f t="shared" ref="AT173:AT177" si="428">ROUND(AS173/600,0)</f>
        <v>52</v>
      </c>
      <c r="AU173" s="110">
        <f t="shared" ref="AU173:AU177" si="429">AT173</f>
        <v>52</v>
      </c>
    </row>
    <row r="174" spans="1:47" x14ac:dyDescent="0.25">
      <c r="A174" s="49" t="s">
        <v>206</v>
      </c>
      <c r="B174" s="102" t="str">
        <f>Input!C175</f>
        <v>P</v>
      </c>
      <c r="C174" s="2">
        <f>Input!R175</f>
        <v>72600</v>
      </c>
      <c r="D174" s="2">
        <f>Input!S175</f>
        <v>26400</v>
      </c>
      <c r="E174" s="2">
        <f>Input!T175</f>
        <v>2500</v>
      </c>
      <c r="F174" s="7">
        <f t="shared" si="410"/>
        <v>570.24</v>
      </c>
      <c r="G174" s="9">
        <f>Input!U175</f>
        <v>2</v>
      </c>
      <c r="H174" s="3">
        <f>IF(OR(C174=0,D174=0,E174=0,G174=0),0,IF(B174="P",IF(Input!N175&lt;100,F174*0.673*54+C174/5+G174*3000,IF(Input!N175&lt;300,F174*0.673*54+C174/5+G174*6000,F174*0.673*54+C174/5+G174*10000)),IF(B174="C",IF(Input!O175&lt;200,F174*0.673*54+C174/5+G174*3000,IF(Input!O175&lt;400,F174*0.673*54+C174/5+G174*6000,F174*0.673*54+C174/5+G174*10000)))))</f>
        <v>47243.662080000002</v>
      </c>
      <c r="I174" s="21">
        <f t="shared" si="411"/>
        <v>79</v>
      </c>
      <c r="J174" s="6">
        <f t="shared" si="412"/>
        <v>79</v>
      </c>
      <c r="K174" s="16">
        <f t="shared" si="413"/>
        <v>79</v>
      </c>
      <c r="M174" s="22">
        <f t="shared" si="414"/>
        <v>47400</v>
      </c>
      <c r="N174" s="22">
        <f t="shared" si="415"/>
        <v>11850</v>
      </c>
      <c r="Q174" s="7">
        <f t="shared" si="416"/>
        <v>712.8</v>
      </c>
      <c r="S174" s="21">
        <f>IF(OR(C174=0,D174=0,E174=0,G174=0),0,IF(B174="P",IF(Input!N175&lt;100,Q174*0.673*54+C174/5+G174*3000,IF(Input!N175&lt;300,Q174*0.673*54+C174/5+G174*6000,Q174*0.673*54+C174/5+G174*10000)),IF(B174="C",IF(Input!O175&lt;200,Q174*0.673*54+C174/5+G174*3000,IF(Input!O175&lt;400,Q174*0.673*54+C174/5+G174*6000,Q174*0.673*54+C174/4+G174*10000)))))</f>
        <v>52424.577600000004</v>
      </c>
      <c r="T174" s="21">
        <f t="shared" si="417"/>
        <v>87</v>
      </c>
      <c r="U174" s="16">
        <f t="shared" si="418"/>
        <v>87</v>
      </c>
      <c r="X174" s="7">
        <f t="shared" si="419"/>
        <v>675.59576345984112</v>
      </c>
      <c r="Z174" s="21">
        <f>IF(OR(C180=0,D180=0,E180=0,G180=0),0,IF(B180="P",IF(Input!N181&lt;100,X174*0.673*54+C180/5+G180*3000,IF(Input!N181&lt;300,X174*0.673*54+C180/5+G180*6000,X174*0.673*54+C180/5+G180*10000)),IF(B180="C",IF(Input!O181&lt;200,X174*0.673*54+C180/5+G180*3000,IF(Input!O181&lt;400,X174*0.673*54+C180/5+G180*6000,X174*0.673*54+C180/5+G180*10000)))))</f>
        <v>41052.501235657546</v>
      </c>
      <c r="AA174" s="21">
        <f t="shared" si="420"/>
        <v>68</v>
      </c>
      <c r="AB174" s="10">
        <f t="shared" si="421"/>
        <v>68</v>
      </c>
      <c r="AE174" s="7">
        <f t="shared" si="422"/>
        <v>739.93821712268311</v>
      </c>
      <c r="AG174" s="21">
        <f>IF(OR(C180=0,D180=0,E180=0,G180=0),0,IF(B180="P",IF(Input!N181&lt;100,AE174*0.673*54+C180/5+G180*3000,IF(Input!N181&lt;300,AE174*0.673*54+C180/5+G180*6000,AE174*0.673*54+C180/5+G180*10000)),IF(B180="C",IF(Input!O181&lt;200,AE174*0.673*54+C180/5+G180*3000,IF(Input!O181&lt;400,AE174*0.673*54+C180/5+G180*6000,AE174*0.673*54+C180/5+G180*10000)))))</f>
        <v>43390.834686672548</v>
      </c>
      <c r="AH174" s="21">
        <f t="shared" si="423"/>
        <v>72</v>
      </c>
      <c r="AI174" s="16">
        <f t="shared" si="424"/>
        <v>72</v>
      </c>
      <c r="AL174" s="22">
        <f t="shared" si="425"/>
        <v>160.85613415710503</v>
      </c>
      <c r="AN174" s="21">
        <f>IF(OR(C180=0,D180=0,E180=0,G180=0),0,IF(B180="P",IF(Input!N181&lt;100,AL174*0.673*54+C180/6+G180*3000,IF(Input!N181&lt;300,AL174*0.673*54+C180/6+G180*6000,AL174*0.673*54+C180/6+G180*10000)),IF(B180="C",IF(Input!O181&lt;200,AL174*0.673*54+C180/6+G180*3000,IF(Input!O181&lt;400,AL174*0.673*54+C180/6+G180*6000,AL174*0.673*54+C180/6+G180*10000)))))</f>
        <v>21095.833627537511</v>
      </c>
      <c r="AO174" s="21">
        <f t="shared" si="426"/>
        <v>35</v>
      </c>
      <c r="AP174" s="16">
        <f t="shared" si="427"/>
        <v>35</v>
      </c>
      <c r="AS174" s="21">
        <f>IF(OR(C180=0,G180=0),0,IF(B180="P",IF(Input!N181&lt;100,C180/8+4*200+G180*3000,IF(Input!N181&lt;300,C180/8+10*200+G180*6000,C180/8+20*200+G180*10000)),IF(B180="C",IF(Input!O181&lt;200,C180/8+2*250+G180*3000,IF(Input!O181&lt;400,C180/8+4*250+G180*6000,C180/8+10*250+G180*10000)))))</f>
        <v>14487.5</v>
      </c>
      <c r="AT174" s="21">
        <f t="shared" si="428"/>
        <v>24</v>
      </c>
      <c r="AU174" s="110">
        <f t="shared" si="429"/>
        <v>24</v>
      </c>
    </row>
    <row r="175" spans="1:47" x14ac:dyDescent="0.25">
      <c r="A175" s="49" t="s">
        <v>207</v>
      </c>
      <c r="B175" s="102" t="str">
        <f>Input!C176</f>
        <v>P</v>
      </c>
      <c r="C175" s="2">
        <f>Input!R176</f>
        <v>63500</v>
      </c>
      <c r="D175" s="2">
        <f>Input!S176</f>
        <v>22100</v>
      </c>
      <c r="E175" s="2">
        <f>Input!T176</f>
        <v>2370</v>
      </c>
      <c r="F175" s="7">
        <f t="shared" si="410"/>
        <v>503.54430379746833</v>
      </c>
      <c r="G175" s="9">
        <f>Input!U176</f>
        <v>2</v>
      </c>
      <c r="H175" s="3">
        <f>IF(OR(C175=0,D175=0,E175=0,G175=0),0,IF(B175="P",IF(Input!N176&lt;100,F175*0.673*54+C175/5+G175*3000,IF(Input!N176&lt;300,F175*0.673*54+C175/5+G175*6000,F175*0.673*54+C175/5+G175*10000)),IF(B175="C",IF(Input!O176&lt;200,F175*0.673*54+C175/5+G175*3000,IF(Input!O176&lt;400,F175*0.673*54+C175/5+G175*6000,F175*0.673*54+C175/5+G175*10000)))))</f>
        <v>42999.807088607595</v>
      </c>
      <c r="I175" s="21">
        <f t="shared" si="411"/>
        <v>72</v>
      </c>
      <c r="J175" s="6">
        <f t="shared" si="412"/>
        <v>72</v>
      </c>
      <c r="K175" s="16">
        <f t="shared" si="413"/>
        <v>72</v>
      </c>
      <c r="M175" s="22">
        <f t="shared" si="414"/>
        <v>43200</v>
      </c>
      <c r="N175" s="22">
        <f t="shared" si="415"/>
        <v>10800</v>
      </c>
      <c r="Q175" s="7">
        <f t="shared" si="416"/>
        <v>629.43037974683546</v>
      </c>
      <c r="S175" s="21">
        <f>IF(OR(C175=0,D175=0,E175=0,G175=0),0,IF(B175="P",IF(Input!N176&lt;100,Q175*0.673*54+C175/5+G175*3000,IF(Input!N176&lt;300,Q175*0.673*54+C175/5+G175*6000,Q175*0.673*54+C175/5+G175*10000)),IF(B175="C",IF(Input!O176&lt;200,Q175*0.673*54+C175/5+G175*3000,IF(Input!O176&lt;400,Q175*0.673*54+C175/5+G175*6000,Q175*0.673*54+C175/4+G175*10000)))))</f>
        <v>47574.758860759495</v>
      </c>
      <c r="T175" s="21">
        <f t="shared" si="417"/>
        <v>79</v>
      </c>
      <c r="U175" s="16">
        <f t="shared" si="418"/>
        <v>79</v>
      </c>
      <c r="X175" s="7">
        <f t="shared" si="419"/>
        <v>730.1853658536586</v>
      </c>
      <c r="Z175" s="21">
        <f>IF(OR(C181=0,D181=0,E181=0,G181=0),0,IF(B181="P",IF(Input!N182&lt;100,X175*0.673*54+C181/5+G181*3000,IF(Input!N182&lt;300,X175*0.673*54+C181/5+G181*6000,X175*0.673*54+C181/5+G181*10000)),IF(B181="C",IF(Input!O182&lt;200,X175*0.673*54+C181/5+G181*3000,IF(Input!O182&lt;400,X175*0.673*54+C181/5+G181*6000,X175*0.673*54+C181/5+G181*10000)))))</f>
        <v>51056.396565853662</v>
      </c>
      <c r="AA175" s="21">
        <f t="shared" si="420"/>
        <v>85</v>
      </c>
      <c r="AB175" s="10">
        <f t="shared" si="421"/>
        <v>85</v>
      </c>
      <c r="AE175" s="7">
        <f t="shared" si="422"/>
        <v>799.7268292682927</v>
      </c>
      <c r="AG175" s="21">
        <f>IF(OR(C181=0,D181=0,E181=0,G181=0),0,IF(B181="P",IF(Input!N182&lt;100,AE175*0.673*54+C181/5+G181*3000,IF(Input!N182&lt;300,AE175*0.673*54+C181/5+G181*6000,AE175*0.673*54+C181/5+G181*10000)),IF(B181="C",IF(Input!O182&lt;200,AE175*0.673*54+C181/5+G181*3000,IF(Input!O182&lt;400,AE175*0.673*54+C181/5+G181*6000,AE175*0.673*54+C181/5+G181*10000)))))</f>
        <v>53583.672429268292</v>
      </c>
      <c r="AH175" s="21">
        <f t="shared" si="423"/>
        <v>89</v>
      </c>
      <c r="AI175" s="16">
        <f t="shared" si="424"/>
        <v>89</v>
      </c>
      <c r="AL175" s="22">
        <f t="shared" si="425"/>
        <v>173.85365853658539</v>
      </c>
      <c r="AN175" s="21">
        <f>IF(OR(C181=0,D181=0,E181=0,G181=0),0,IF(B181="P",IF(Input!N182&lt;100,AL175*0.673*54+C181/6+G181*3000,IF(Input!N182&lt;300,AL175*0.673*54+C181/6+G181*6000,AL175*0.673*54+C181/6+G181*10000)),IF(B181="C",IF(Input!O182&lt;200,AL175*0.673*54+C181/6+G181*3000,IF(Input!O182&lt;400,AL175*0.673*54+C181/6+G181*6000,AL175*0.673*54+C181/6+G181*10000)))))</f>
        <v>29251.522991869919</v>
      </c>
      <c r="AO175" s="21">
        <f t="shared" si="426"/>
        <v>49</v>
      </c>
      <c r="AP175" s="16">
        <f t="shared" si="427"/>
        <v>49</v>
      </c>
      <c r="AS175" s="21">
        <f>IF(OR(C181=0,G181=0),0,IF(B181="P",IF(Input!N182&lt;100,C181/8+4*200+G181*3000,IF(Input!N182&lt;300,C181/8+10*200+G181*6000,C181/8+20*200+G181*10000)),IF(B181="C",IF(Input!O182&lt;200,C181/8+2*250+G181*3000,IF(Input!O182&lt;400,C181/8+4*250+G181*6000,C181/8+10*250+G181*10000)))))</f>
        <v>21750</v>
      </c>
      <c r="AT175" s="21">
        <f t="shared" si="428"/>
        <v>36</v>
      </c>
      <c r="AU175" s="110">
        <f t="shared" si="429"/>
        <v>36</v>
      </c>
    </row>
    <row r="176" spans="1:47" x14ac:dyDescent="0.25">
      <c r="A176" s="49" t="s">
        <v>208</v>
      </c>
      <c r="B176" s="102" t="str">
        <f>Input!C177</f>
        <v>P</v>
      </c>
      <c r="C176" s="2">
        <f>Input!R177</f>
        <v>67800</v>
      </c>
      <c r="D176" s="2">
        <f>Input!S177</f>
        <v>22100</v>
      </c>
      <c r="E176" s="2">
        <f>Input!T177</f>
        <v>2050</v>
      </c>
      <c r="F176" s="7">
        <f t="shared" si="410"/>
        <v>582.14634146341473</v>
      </c>
      <c r="G176" s="9">
        <f>Input!U177</f>
        <v>2</v>
      </c>
      <c r="H176" s="3">
        <f>IF(OR(C176=0,D176=0,E176=0,G176=0),0,IF(B176="P",IF(Input!N177&lt;100,F176*0.673*54+C176/5+G176*3000,IF(Input!N177&lt;300,F176*0.673*54+C176/5+G176*6000,F176*0.673*54+C176/5+G176*10000)),IF(B176="C",IF(Input!O177&lt;200,F176*0.673*54+C176/5+G176*3000,IF(Input!O177&lt;400,F176*0.673*54+C176/5+G176*6000,F176*0.673*54+C176/5+G176*10000)))))</f>
        <v>46716.36234146342</v>
      </c>
      <c r="I176" s="21">
        <f t="shared" si="411"/>
        <v>78</v>
      </c>
      <c r="J176" s="6">
        <f t="shared" si="412"/>
        <v>78</v>
      </c>
      <c r="K176" s="16">
        <f t="shared" si="413"/>
        <v>78</v>
      </c>
      <c r="M176" s="22">
        <f t="shared" si="414"/>
        <v>46800</v>
      </c>
      <c r="N176" s="22">
        <f t="shared" si="415"/>
        <v>11700</v>
      </c>
      <c r="Q176" s="7">
        <f t="shared" si="416"/>
        <v>727.68292682926835</v>
      </c>
      <c r="S176" s="21">
        <f>IF(OR(C176=0,D176=0,E176=0,G176=0),0,IF(B176="P",IF(Input!N177&lt;100,Q176*0.673*54+C176/5+G176*3000,IF(Input!N177&lt;300,Q176*0.673*54+C176/5+G176*6000,Q176*0.673*54+C176/5+G176*10000)),IF(B176="C",IF(Input!O177&lt;200,Q176*0.673*54+C176/5+G176*3000,IF(Input!O177&lt;400,Q176*0.673*54+C176/5+G176*6000,Q176*0.673*54+C176/4+G176*10000)))))</f>
        <v>52005.452926829268</v>
      </c>
      <c r="T176" s="21">
        <f t="shared" si="417"/>
        <v>87</v>
      </c>
      <c r="U176" s="16">
        <f t="shared" si="418"/>
        <v>87</v>
      </c>
      <c r="X176" s="7">
        <f t="shared" si="419"/>
        <v>4081.7168674698792</v>
      </c>
      <c r="Z176" s="21">
        <f>IF(OR(C182=0,D182=0,E182=0,G182=0),0,IF(B182="P",IF(Input!N183&lt;100,X176*0.673*54+C182/5+G182*3000,IF(Input!N183&lt;300,X176*0.673*54+C182/5+G182*6000,X176*0.673*54+C182/5+G182*10000)),IF(B182="C",IF(Input!O183&lt;200,X176*0.673*54+C182/5+G182*3000,IF(Input!O183&lt;400,X176*0.673*54+C182/5+G182*6000,X176*0.673*54+C182/5+G182*10000)))))</f>
        <v>202337.75439759038</v>
      </c>
      <c r="AA176" s="21">
        <f t="shared" si="420"/>
        <v>337</v>
      </c>
      <c r="AB176" s="10">
        <f t="shared" si="421"/>
        <v>337</v>
      </c>
      <c r="AE176" s="7">
        <f t="shared" si="422"/>
        <v>4470.4518072289147</v>
      </c>
      <c r="AG176" s="21">
        <f>IF(OR(C182=0,D182=0,E182=0,G182=0),0,IF(B182="P",IF(Input!N183&lt;100,AE176*0.673*54+C182/5+G182*3000,IF(Input!N183&lt;300,AE176*0.673*54+C182/5+G182*6000,AE176*0.673*54+C182/5+G182*10000)),IF(B182="C",IF(Input!O183&lt;200,AE176*0.673*54+C182/5+G182*3000,IF(Input!O183&lt;400,AE176*0.673*54+C182/5+G182*6000,AE176*0.673*54+C182/5+G182*10000)))))</f>
        <v>216465.15957831321</v>
      </c>
      <c r="AH176" s="21">
        <f t="shared" si="423"/>
        <v>361</v>
      </c>
      <c r="AI176" s="16">
        <f t="shared" si="424"/>
        <v>361</v>
      </c>
      <c r="AL176" s="22">
        <f t="shared" si="425"/>
        <v>971.83734939759029</v>
      </c>
      <c r="AN176" s="21">
        <f>IF(OR(C182=0,D182=0,E182=0,G182=0),0,IF(B182="P",IF(Input!N183&lt;100,AL176*0.673*54+C182/6+G182*3000,IF(Input!N183&lt;300,AL176*0.673*54+C182/6+G182*6000,AL176*0.673*54+C182/6+G182*10000)),IF(B182="C",IF(Input!O183&lt;200,AL176*0.673*54+C182/6+G182*3000,IF(Input!O183&lt;400,AL176*0.673*54+C182/6+G182*6000,AL176*0.673*54+C182/6+G182*10000)))))</f>
        <v>83318.512951807235</v>
      </c>
      <c r="AO176" s="21">
        <f t="shared" si="426"/>
        <v>139</v>
      </c>
      <c r="AP176" s="16">
        <f t="shared" si="427"/>
        <v>139</v>
      </c>
      <c r="AS176" s="21">
        <f>IF(OR(C182=0,G182=0),0,IF(B182="P",IF(Input!N183&lt;100,C182/8+4*200+G182*3000,IF(Input!N183&lt;300,C182/8+10*200+G182*6000,C182/8+20*200+G182*10000)),IF(B182="C",IF(Input!O183&lt;200,C182/8+2*250+G182*3000,IF(Input!O183&lt;400,C182/8+4*250+G182*6000,C182/8+10*250+G182*10000)))))</f>
        <v>42500</v>
      </c>
      <c r="AT176" s="21">
        <f t="shared" si="428"/>
        <v>71</v>
      </c>
      <c r="AU176" s="110">
        <f t="shared" si="429"/>
        <v>71</v>
      </c>
    </row>
    <row r="177" spans="1:47" x14ac:dyDescent="0.25">
      <c r="A177" s="49" t="s">
        <v>209</v>
      </c>
      <c r="B177" s="102" t="str">
        <f>Input!C178</f>
        <v>P</v>
      </c>
      <c r="C177" s="2">
        <f>Input!R178</f>
        <v>75760</v>
      </c>
      <c r="D177" s="2">
        <f>Input!S178</f>
        <v>28845</v>
      </c>
      <c r="E177" s="2">
        <f>Input!T178</f>
        <v>2785</v>
      </c>
      <c r="F177" s="7">
        <f t="shared" si="410"/>
        <v>559.29263913824059</v>
      </c>
      <c r="G177" s="9">
        <f>Input!U178</f>
        <v>2</v>
      </c>
      <c r="H177" s="3">
        <f>IF(OR(C177=0,D177=0,E177=0,G177=0),0,IF(B177="P",IF(Input!N178&lt;100,F177*0.673*54+C177/5+G177*3000,IF(Input!N178&lt;300,F177*0.673*54+C177/5+G177*6000,F177*0.673*54+C177/5+G177*10000)),IF(B177="C",IF(Input!O178&lt;200,F177*0.673*54+C177/5+G177*3000,IF(Input!O178&lt;400,F177*0.673*54+C177/5+G177*6000,F177*0.673*54+C177/5+G177*10000)))))</f>
        <v>47477.81309156194</v>
      </c>
      <c r="I177" s="21">
        <f t="shared" si="411"/>
        <v>79</v>
      </c>
      <c r="J177" s="6">
        <f t="shared" si="412"/>
        <v>79</v>
      </c>
      <c r="K177" s="16">
        <f t="shared" si="413"/>
        <v>79</v>
      </c>
      <c r="M177" s="22">
        <f t="shared" si="414"/>
        <v>47400</v>
      </c>
      <c r="N177" s="22">
        <f t="shared" si="415"/>
        <v>11850</v>
      </c>
      <c r="Q177" s="7">
        <f t="shared" si="416"/>
        <v>699.11579892280076</v>
      </c>
      <c r="S177" s="21">
        <f>IF(OR(C177=0,D177=0,E177=0,G177=0),0,IF(B177="P",IF(Input!N178&lt;100,Q177*0.673*54+C177/5+G177*3000,IF(Input!N178&lt;300,Q177*0.673*54+C177/5+G177*6000,Q177*0.673*54+C177/5+G177*10000)),IF(B177="C",IF(Input!O178&lt;200,Q177*0.673*54+C177/5+G177*3000,IF(Input!O178&lt;400,Q177*0.673*54+C177/5+G177*6000,Q177*0.673*54+C177/4+G177*10000)))))</f>
        <v>52559.266364452429</v>
      </c>
      <c r="T177" s="21">
        <f t="shared" si="417"/>
        <v>88</v>
      </c>
      <c r="U177" s="16">
        <f t="shared" si="418"/>
        <v>88</v>
      </c>
      <c r="X177" s="7">
        <f t="shared" si="419"/>
        <v>1280.9045454545453</v>
      </c>
      <c r="Z177" s="21">
        <f>IF(OR(C183=0,D183=0,E183=0,G183=0),0,IF(B183="P",IF(Input!N184&lt;100,X177*0.673*54+C183/5+G183*3000,IF(Input!N184&lt;300,X177*0.673*54+C183/5+G183*6000,X177*0.673*54+C183/5+G183*10000)),IF(B183="C",IF(Input!O184&lt;200,X177*0.673*54+C183/5+G183*3000,IF(Input!O184&lt;400,X177*0.673*54+C183/5+G183*6000,X177*0.673*54+C183/5+G183*10000)))))</f>
        <v>90950.632990909085</v>
      </c>
      <c r="AA177" s="21">
        <f t="shared" si="420"/>
        <v>152</v>
      </c>
      <c r="AB177" s="10">
        <f t="shared" si="421"/>
        <v>152</v>
      </c>
      <c r="AE177" s="7">
        <f t="shared" si="422"/>
        <v>1402.8954545454542</v>
      </c>
      <c r="AG177" s="21">
        <f>IF(OR(C183=0,D183=0,E183=0,G183=0),0,IF(B183="P",IF(Input!N184&lt;100,AE177*0.673*54+C183/5+G183*3000,IF(Input!N184&lt;300,AE177*0.673*54+C183/5+G183*6000,AE177*0.673*54+C183/5+G183*10000)),IF(B183="C",IF(Input!O184&lt;200,AE177*0.673*54+C183/5+G183*3000,IF(Input!O184&lt;400,AE177*0.673*54+C183/5+G183*6000,AE177*0.673*54+C183/5+G183*10000)))))</f>
        <v>95384.026609090899</v>
      </c>
      <c r="AH177" s="21">
        <f t="shared" si="423"/>
        <v>159</v>
      </c>
      <c r="AI177" s="16">
        <f t="shared" si="424"/>
        <v>159</v>
      </c>
      <c r="AL177" s="22">
        <f t="shared" si="425"/>
        <v>304.97727272727269</v>
      </c>
      <c r="AN177" s="21">
        <f>IF(OR(C183=0,D183=0,E183=0,G183=0),0,IF(B183="P",IF(Input!N184&lt;100,AL177*0.673*54+C183/6+G183*3000,IF(Input!N184&lt;300,AL177*0.673*54+C183/6+G183*6000,AL177*0.673*54+C183/6+G183*10000)),IF(B183="C",IF(Input!O184&lt;200,AL177*0.673*54+C183/6+G183*3000,IF(Input!O184&lt;400,AL177*0.673*54+C183/6+G183*6000,AL177*0.673*54+C183/6+G183*10000)))))</f>
        <v>52083.484045454548</v>
      </c>
      <c r="AO177" s="21">
        <f t="shared" si="426"/>
        <v>87</v>
      </c>
      <c r="AP177" s="16">
        <f t="shared" si="427"/>
        <v>87</v>
      </c>
      <c r="AS177" s="21">
        <f>IF(OR(C183=0,G183=0),0,IF(B183="P",IF(Input!N184&lt;100,C183/8+4*200+G183*3000,IF(Input!N184&lt;300,C183/8+10*200+G183*6000,C183/8+20*200+G183*10000)),IF(B183="C",IF(Input!O184&lt;200,C183/8+2*250+G183*3000,IF(Input!O184&lt;400,C183/8+4*250+G183*6000,C183/8+10*250+G183*10000)))))</f>
        <v>38750</v>
      </c>
      <c r="AT177" s="21">
        <f t="shared" si="428"/>
        <v>65</v>
      </c>
      <c r="AU177" s="110">
        <f t="shared" si="429"/>
        <v>65</v>
      </c>
    </row>
    <row r="178" spans="1:47" x14ac:dyDescent="0.25">
      <c r="A178" s="69" t="s">
        <v>210</v>
      </c>
      <c r="B178" s="102" t="str">
        <f>Input!C179</f>
        <v>P</v>
      </c>
      <c r="C178" s="2">
        <f>Input!R179</f>
        <v>46000</v>
      </c>
      <c r="D178" s="2">
        <f>Input!S179</f>
        <v>15000</v>
      </c>
      <c r="E178" s="2">
        <f>Input!T179</f>
        <v>1965</v>
      </c>
      <c r="F178" s="7">
        <f t="shared" ref="F178" si="430">D178/E178*54</f>
        <v>412.21374045801531</v>
      </c>
      <c r="G178" s="9">
        <f>Input!U179</f>
        <v>3</v>
      </c>
      <c r="H178" s="3">
        <f>IF(OR(C178=0,D178=0,E178=0,G178=0),0,IF(B178="P",IF(Input!N179&lt;100,F178*0.673*54+C178/5+G178*3000,IF(Input!N179&lt;300,F178*0.673*54+C178/5+G178*6000,F178*0.673*54+C178/5+G178*10000)),IF(B178="C",IF(Input!O179&lt;200,F178*0.673*54+C178/5+G178*3000,IF(Input!O179&lt;400,F178*0.673*54+C178/5+G178*6000,F178*0.673*54+C178/5+G178*10000)))))</f>
        <v>33180.67175572519</v>
      </c>
      <c r="I178" s="21">
        <f t="shared" ref="I178" si="431">ROUND(H178/600,0)</f>
        <v>55</v>
      </c>
      <c r="J178" s="6">
        <f t="shared" ref="J178" si="432">IF(I178&gt;1023,I178-(256*4),IF(I178&gt;767,I178-(256*3),IF(I178&gt;511,I178-(256*2),IF(I178&gt;255,I178-(256),I178))))</f>
        <v>55</v>
      </c>
      <c r="K178" s="16">
        <f t="shared" ref="K178" si="433">I178</f>
        <v>55</v>
      </c>
      <c r="M178" s="22">
        <f t="shared" ref="M178" si="434">I178*600</f>
        <v>33000</v>
      </c>
      <c r="N178" s="22">
        <f t="shared" ref="N178" si="435">M178/4</f>
        <v>8250</v>
      </c>
      <c r="Q178" s="7">
        <f t="shared" ref="Q178" si="436">F178*1.25</f>
        <v>515.26717557251914</v>
      </c>
      <c r="S178" s="21">
        <f>IF(OR(C178=0,D178=0,E178=0,G178=0),0,IF(B178="P",IF(Input!N179&lt;100,Q178*0.673*54+C178/5+G178*3000,IF(Input!N179&lt;300,Q178*0.673*54+C178/5+G178*6000,Q178*0.673*54+C178/5+G178*10000)),IF(B178="C",IF(Input!O179&lt;200,Q178*0.673*54+C178/5+G178*3000,IF(Input!O179&lt;400,Q178*0.673*54+C178/5+G178*6000,Q178*0.673*54+C178/4+G178*10000)))))</f>
        <v>36925.83969465649</v>
      </c>
      <c r="T178" s="21">
        <f t="shared" ref="T178" si="437">ROUND(S178/600,0)</f>
        <v>62</v>
      </c>
      <c r="U178" s="16">
        <f t="shared" ref="U178" si="438">T178</f>
        <v>62</v>
      </c>
      <c r="X178" s="7">
        <f t="shared" si="419"/>
        <v>989.23404255319156</v>
      </c>
      <c r="Z178" s="21">
        <f>IF(OR(C184=0,D184=0,E184=0,G184=0),0,IF(B184="P",IF(Input!N185&lt;100,X178*0.673*54+C184/5+G184*3000,IF(Input!N185&lt;300,X178*0.673*54+C184/5+G184*6000,X178*0.673*54+C184/5+G184*10000)),IF(B184="C",IF(Input!O185&lt;200,X178*0.673*54+C184/5+G184*3000,IF(Input!O185&lt;400,X178*0.673*54+C184/5+G184*6000,X178*0.673*54+C184/5+G184*10000)))))</f>
        <v>74550.743574468084</v>
      </c>
      <c r="AA178" s="21">
        <f t="shared" ref="AA178" si="439">ROUND(Z178/600,0)</f>
        <v>124</v>
      </c>
      <c r="AB178" s="10">
        <f t="shared" ref="AB178" si="440">AA178</f>
        <v>124</v>
      </c>
      <c r="AE178" s="7">
        <f t="shared" si="422"/>
        <v>1083.4468085106382</v>
      </c>
      <c r="AG178" s="21">
        <f>IF(OR(C184=0,D184=0,E184=0,G184=0),0,IF(B184="P",IF(Input!N185&lt;100,AE178*0.673*54+C184/5+G184*3000,IF(Input!N185&lt;300,AE178*0.673*54+C184/5+G184*6000,AE178*0.673*54+C184/5+G184*10000)),IF(B184="C",IF(Input!O185&lt;200,AE178*0.673*54+C184/5+G184*3000,IF(Input!O185&lt;400,AE178*0.673*54+C184/5+G184*6000,AE178*0.673*54+C184/5+G184*10000)))))</f>
        <v>77974.623914893615</v>
      </c>
      <c r="AH178" s="21">
        <f t="shared" ref="AH178" si="441">ROUND(AG178/600,0)</f>
        <v>130</v>
      </c>
      <c r="AI178" s="16">
        <f t="shared" ref="AI178" si="442">AH178</f>
        <v>130</v>
      </c>
      <c r="AL178" s="22">
        <f t="shared" si="425"/>
        <v>235.53191489361703</v>
      </c>
      <c r="AN178" s="21">
        <f>IF(OR(C184=0,D184=0,E184=0,G184=0),0,IF(B184="P",IF(Input!N185&lt;100,AL178*0.673*54+C184/6+G184*3000,IF(Input!N185&lt;300,AL178*0.673*54+C184/6+G184*6000,AL178*0.673*54+C184/6+G184*10000)),IF(B184="C",IF(Input!O185&lt;200,AL178*0.673*54+C184/6+G184*3000,IF(Input!O185&lt;400,AL178*0.673*54+C184/6+G184*6000,AL178*0.673*54+C184/6+G184*10000)))))</f>
        <v>43726.367517730498</v>
      </c>
      <c r="AO178" s="21">
        <f t="shared" ref="AO178" si="443">ROUND(AN178/600,0)</f>
        <v>73</v>
      </c>
      <c r="AP178" s="16">
        <f t="shared" ref="AP178" si="444">AO178</f>
        <v>73</v>
      </c>
      <c r="AS178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8" s="21">
        <f t="shared" ref="AT178" si="445">ROUND(AS178/600,0)</f>
        <v>55</v>
      </c>
      <c r="AU178" s="110">
        <f t="shared" ref="AU178" si="446">AT178</f>
        <v>55</v>
      </c>
    </row>
    <row r="179" spans="1:47" x14ac:dyDescent="0.25">
      <c r="A179" s="69" t="s">
        <v>212</v>
      </c>
      <c r="B179" s="102" t="str">
        <f>Input!C180</f>
        <v>P</v>
      </c>
      <c r="C179" s="2">
        <f>Input!R180</f>
        <v>76000</v>
      </c>
      <c r="D179" s="2">
        <f>Input!S180</f>
        <v>28500</v>
      </c>
      <c r="E179" s="2">
        <f>Input!T180</f>
        <v>1430</v>
      </c>
      <c r="F179" s="7">
        <f t="shared" ref="F179:F185" si="447">D179/E179*54</f>
        <v>1076.2237762237762</v>
      </c>
      <c r="G179" s="9">
        <f>Input!U180</f>
        <v>7</v>
      </c>
      <c r="H179" s="3">
        <f>IF(OR(C179=0,D179=0,E179=0,G179=0),0,IF(B179="P",IF(Input!N180&lt;100,F179*0.673*54+C179/5+G179*3000,IF(Input!N180&lt;300,F179*0.673*54+C179/5+G179*6000,F179*0.673*54+C179/5+G179*10000)),IF(B179="C",IF(Input!O180&lt;200,F179*0.673*54+C179/5+G179*3000,IF(Input!O180&lt;400,F179*0.673*54+C179/5+G179*6000,F179*0.673*54+C179/5+G179*10000)))))</f>
        <v>75312.12447552447</v>
      </c>
      <c r="I179" s="21">
        <f t="shared" ref="I179:I185" si="448">ROUND(H179/600,0)</f>
        <v>126</v>
      </c>
      <c r="J179" s="6">
        <f t="shared" ref="J179:J185" si="449">IF(I179&gt;1023,I179-(256*4),IF(I179&gt;767,I179-(256*3),IF(I179&gt;511,I179-(256*2),IF(I179&gt;255,I179-(256),I179))))</f>
        <v>126</v>
      </c>
      <c r="K179" s="16">
        <f t="shared" ref="K179:K185" si="450">I179</f>
        <v>126</v>
      </c>
      <c r="M179" s="22">
        <f t="shared" ref="M179:M185" si="451">I179*600</f>
        <v>75600</v>
      </c>
      <c r="N179" s="22">
        <f t="shared" ref="N179:N185" si="452">M179/4</f>
        <v>18900</v>
      </c>
      <c r="Q179" s="7">
        <f t="shared" ref="Q179:Q185" si="453">F179*1.25</f>
        <v>1345.2797202797203</v>
      </c>
      <c r="S179" s="21">
        <f>IF(OR(C179=0,D179=0,E179=0,G179=0),0,IF(B179="P",IF(Input!N180&lt;100,Q179*0.673*54+C179/5+G179*3000,IF(Input!N180&lt;300,Q179*0.673*54+C179/5+G179*6000,Q179*0.673*54+C179/5+G179*10000)),IF(B179="C",IF(Input!O180&lt;200,Q179*0.673*54+C179/5+G179*3000,IF(Input!O180&lt;400,Q179*0.673*54+C179/5+G179*6000,Q179*0.673*54+C179/4+G179*10000)))))</f>
        <v>85090.155594405602</v>
      </c>
      <c r="T179" s="21">
        <f t="shared" ref="T179:T185" si="454">ROUND(S179/600,0)</f>
        <v>142</v>
      </c>
      <c r="U179" s="16">
        <f t="shared" ref="U179:U185" si="455">T179</f>
        <v>142</v>
      </c>
      <c r="X179" s="7">
        <f>F184*1.05</f>
        <v>989.23404255319156</v>
      </c>
      <c r="Z179" s="21">
        <f>IF(OR(C184=0,D184=0,E184=0,G184=0),0,IF(B184="P",IF(Input!N185&lt;100,X179*0.673*54+C184/5+G184*3000,IF(Input!N185&lt;300,X179*0.673*54+C184/5+G184*6000,X179*0.673*54+C184/5+G184*10000)),IF(B184="C",IF(Input!O185&lt;200,X179*0.673*54+C184/5+G184*3000,IF(Input!O185&lt;400,X179*0.673*54+C184/5+G184*6000,X179*0.673*54+C184/5+G184*10000)))))</f>
        <v>74550.743574468084</v>
      </c>
      <c r="AA179" s="21">
        <f>ROUND(Z179/600,0)</f>
        <v>124</v>
      </c>
      <c r="AB179" s="10">
        <f>AA179</f>
        <v>124</v>
      </c>
      <c r="AE179" s="7">
        <f>F184*1.15</f>
        <v>1083.4468085106382</v>
      </c>
      <c r="AG179" s="21">
        <f>IF(OR(C184=0,D184=0,E184=0,G184=0),0,IF(B184="P",IF(Input!N185&lt;100,AE179*0.673*54+C184/5+G184*3000,IF(Input!N185&lt;300,AE179*0.673*54+C184/5+G184*6000,AE179*0.673*54+C184/5+G184*10000)),IF(B184="C",IF(Input!O185&lt;200,AE179*0.673*54+C184/5+G184*3000,IF(Input!O185&lt;400,AE179*0.673*54+C184/5+G184*6000,AE179*0.673*54+C184/5+G184*10000)))))</f>
        <v>77974.623914893615</v>
      </c>
      <c r="AH179" s="21">
        <f>ROUND(AG179/600,0)</f>
        <v>130</v>
      </c>
      <c r="AI179" s="16">
        <f>AH179</f>
        <v>130</v>
      </c>
      <c r="AL179" s="22">
        <f>F184*0.25</f>
        <v>235.53191489361703</v>
      </c>
      <c r="AN179" s="21">
        <f>IF(OR(C184=0,D184=0,E184=0,G184=0),0,IF(B184="P",IF(Input!N185&lt;100,AL179*0.673*54+C184/6+G184*3000,IF(Input!N185&lt;300,AL179*0.673*54+C184/6+G184*6000,AL179*0.673*54+C184/6+G184*10000)),IF(B184="C",IF(Input!O185&lt;200,AL179*0.673*54+C184/6+G184*3000,IF(Input!O185&lt;400,AL179*0.673*54+C184/6+G184*6000,AL179*0.673*54+C184/6+G184*10000)))))</f>
        <v>43726.367517730498</v>
      </c>
      <c r="AO179" s="21">
        <f>ROUND(AN179/600,0)</f>
        <v>73</v>
      </c>
      <c r="AP179" s="16">
        <f>AO179</f>
        <v>73</v>
      </c>
      <c r="AS179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9" s="21">
        <f>ROUND(AS179/600,0)</f>
        <v>55</v>
      </c>
      <c r="AU179" s="110">
        <f>AT179</f>
        <v>55</v>
      </c>
    </row>
    <row r="180" spans="1:47" x14ac:dyDescent="0.25">
      <c r="A180" s="69" t="s">
        <v>213</v>
      </c>
      <c r="B180" s="102" t="str">
        <f>Input!C181</f>
        <v>P</v>
      </c>
      <c r="C180" s="2">
        <f>Input!R181</f>
        <v>37500</v>
      </c>
      <c r="D180" s="2">
        <f>Input!S181</f>
        <v>13500</v>
      </c>
      <c r="E180" s="2">
        <f>Input!T181</f>
        <v>1133</v>
      </c>
      <c r="F180" s="7">
        <f t="shared" si="447"/>
        <v>643.42453662842013</v>
      </c>
      <c r="G180" s="9">
        <f>Input!U181</f>
        <v>3</v>
      </c>
      <c r="H180" s="3">
        <f>IF(OR(C180=0,D180=0,E180=0,G180=0),0,IF(B180="P",IF(Input!N181&lt;100,F180*0.673*54+C180/5+G180*3000,IF(Input!N181&lt;300,F180*0.673*54+C180/5+G180*6000,F180*0.673*54+C180/5+G180*10000)),IF(B180="C",IF(Input!O181&lt;200,F180*0.673*54+C180/5+G180*3000,IF(Input!O181&lt;400,F180*0.673*54+C180/5+G180*6000,F180*0.673*54+C180/5+G180*10000)))))</f>
        <v>39883.334510150045</v>
      </c>
      <c r="I180" s="21">
        <f t="shared" si="448"/>
        <v>66</v>
      </c>
      <c r="J180" s="6">
        <f t="shared" si="449"/>
        <v>66</v>
      </c>
      <c r="K180" s="16">
        <f t="shared" si="450"/>
        <v>66</v>
      </c>
      <c r="M180" s="22">
        <f t="shared" si="451"/>
        <v>39600</v>
      </c>
      <c r="N180" s="22">
        <f t="shared" si="452"/>
        <v>9900</v>
      </c>
      <c r="Q180" s="7">
        <f t="shared" si="453"/>
        <v>804.28067078552522</v>
      </c>
      <c r="S180" s="21">
        <f>IF(OR(C180=0,D180=0,E180=0,G180=0),0,IF(B180="P",IF(Input!N181&lt;100,Q180*0.673*54+C180/5+G180*3000,IF(Input!N181&lt;300,Q180*0.673*54+C180/5+G180*6000,Q180*0.673*54+C180/5+G180*10000)),IF(B180="C",IF(Input!O181&lt;200,Q180*0.673*54+C180/5+G180*3000,IF(Input!O181&lt;400,Q180*0.673*54+C180/5+G180*6000,Q180*0.673*54+C180/4+G180*10000)))))</f>
        <v>45729.168137687564</v>
      </c>
      <c r="T180" s="21">
        <f t="shared" si="454"/>
        <v>76</v>
      </c>
      <c r="U180" s="16">
        <f t="shared" si="455"/>
        <v>76</v>
      </c>
      <c r="X180" s="7">
        <f>F185*1.05</f>
        <v>1162.6758620689654</v>
      </c>
      <c r="Z180" s="21">
        <f>IF(OR(C185=0,D185=0,E185=0,G185=0),0,IF(B185="P",IF(Input!N186&lt;100,X180*0.673*54+C185/5+G185*3000,IF(Input!N186&lt;300,X180*0.673*54+C185/5+G185*6000,X180*0.673*54+C185/5+G185*10000)),IF(B185="C",IF(Input!O186&lt;200,X180*0.673*54+C185/5+G185*3000,IF(Input!O186&lt;400,X180*0.673*54+C185/5+G185*6000,X180*0.673*54+C185/5+G185*10000)))))</f>
        <v>82403.966179310344</v>
      </c>
      <c r="AA180" s="21">
        <f>ROUND(Z180/600,0)</f>
        <v>137</v>
      </c>
      <c r="AB180" s="10">
        <f>AA180</f>
        <v>137</v>
      </c>
      <c r="AE180" s="7">
        <f>F185*1.15</f>
        <v>1273.4068965517238</v>
      </c>
      <c r="AG180" s="21">
        <f>IF(OR(C185=0,D185=0,E185=0,G185=0),0,IF(B185="P",IF(Input!N186&lt;100,AE180*0.673*54+C185/5+G185*3000,IF(Input!N186&lt;300,AE180*0.673*54+C185/5+G185*6000,AE180*0.673*54+C185/5+G185*10000)),IF(B185="C",IF(Input!O186&lt;200,AE180*0.673*54+C185/5+G185*3000,IF(Input!O186&lt;400,AE180*0.673*54+C185/5+G185*6000,AE180*0.673*54+C185/5+G185*10000)))))</f>
        <v>86428.153434482752</v>
      </c>
      <c r="AH180" s="21">
        <f>ROUND(AG180/600,0)</f>
        <v>144</v>
      </c>
      <c r="AI180" s="16">
        <f>AH180</f>
        <v>144</v>
      </c>
      <c r="AL180" s="22">
        <f>F185*0.25</f>
        <v>276.82758620689651</v>
      </c>
      <c r="AN180" s="21">
        <f>IF(OR(C185=0,D185=0,E185=0,G185=0),0,IF(B185="P",IF(Input!N186&lt;100,AL180*0.673*54+C185/6+G185*3000,IF(Input!N186&lt;300,AL180*0.673*54+C185/6+G185*6000,AL180*0.673*54+C185/6+G185*10000)),IF(B185="C",IF(Input!O186&lt;200,AL180*0.673*54+C185/6+G185*3000,IF(Input!O186&lt;400,AL180*0.673*54+C185/6+G185*6000,AL180*0.673*54+C185/6+G185*10000)))))</f>
        <v>46518.801471264363</v>
      </c>
      <c r="AO180" s="21">
        <f>ROUND(AN180/600,0)</f>
        <v>78</v>
      </c>
      <c r="AP180" s="16">
        <f>AO180</f>
        <v>78</v>
      </c>
      <c r="AS180" s="21">
        <f>IF(OR(C185=0,G185=0),0,IF(B185="P",IF(Input!N186&lt;100,C185/8+4*200+G185*3000,IF(Input!N186&lt;300,C185/8+10*200+G185*6000,C185/8+20*200+G185*10000)),IF(B185="C",IF(Input!O186&lt;200,C185/8+2*250+G185*3000,IF(Input!O186&lt;400,C185/8+4*250+G185*6000,C185/8+10*250+G185*10000)))))</f>
        <v>33843.75</v>
      </c>
      <c r="AT180" s="21">
        <f>ROUND(AS180/600,0)</f>
        <v>56</v>
      </c>
      <c r="AU180" s="110">
        <f>AT180</f>
        <v>56</v>
      </c>
    </row>
    <row r="181" spans="1:47" x14ac:dyDescent="0.25">
      <c r="A181" s="69" t="s">
        <v>214</v>
      </c>
      <c r="B181" s="102" t="str">
        <f>Input!C182</f>
        <v>P</v>
      </c>
      <c r="C181" s="2">
        <f>Input!R182</f>
        <v>47600</v>
      </c>
      <c r="D181" s="2">
        <f>Input!S182</f>
        <v>13200</v>
      </c>
      <c r="E181" s="2">
        <f>Input!T182</f>
        <v>1025</v>
      </c>
      <c r="F181" s="7">
        <f t="shared" si="447"/>
        <v>695.41463414634154</v>
      </c>
      <c r="G181" s="9">
        <f>Input!U182</f>
        <v>5</v>
      </c>
      <c r="H181" s="3">
        <f>IF(OR(C181=0,D181=0,E181=0,G181=0),0,IF(B181="P",IF(Input!N182&lt;100,F181*0.673*54+C181/5+G181*3000,IF(Input!N182&lt;300,F181*0.673*54+C181/5+G181*6000,F181*0.673*54+C181/5+G181*10000)),IF(B181="C",IF(Input!O182&lt;200,F181*0.673*54+C181/5+G181*3000,IF(Input!O182&lt;400,F181*0.673*54+C181/5+G181*6000,F181*0.673*54+C181/5+G181*10000)))))</f>
        <v>49792.758634146347</v>
      </c>
      <c r="I181" s="21">
        <f t="shared" si="448"/>
        <v>83</v>
      </c>
      <c r="J181" s="6">
        <f t="shared" si="449"/>
        <v>83</v>
      </c>
      <c r="K181" s="16">
        <f t="shared" si="450"/>
        <v>83</v>
      </c>
      <c r="M181" s="22">
        <f t="shared" si="451"/>
        <v>49800</v>
      </c>
      <c r="N181" s="22">
        <f t="shared" si="452"/>
        <v>12450</v>
      </c>
      <c r="Q181" s="7">
        <f t="shared" si="453"/>
        <v>869.26829268292693</v>
      </c>
      <c r="S181" s="21">
        <f>IF(OR(C181=0,D181=0,E181=0,G181=0),0,IF(B181="P",IF(Input!N182&lt;100,Q181*0.673*54+C181/5+G181*3000,IF(Input!N182&lt;300,Q181*0.673*54+C181/5+G181*6000,Q181*0.673*54+C181/5+G181*10000)),IF(B181="C",IF(Input!O182&lt;200,Q181*0.673*54+C181/5+G181*3000,IF(Input!O182&lt;400,Q181*0.673*54+C181/5+G181*6000,Q181*0.673*54+C181/4+G181*10000)))))</f>
        <v>56110.948292682937</v>
      </c>
      <c r="T181" s="21">
        <f t="shared" si="454"/>
        <v>94</v>
      </c>
      <c r="U181" s="16">
        <f t="shared" si="455"/>
        <v>94</v>
      </c>
      <c r="X181" s="7">
        <f t="shared" ref="X181:X185" si="456">F186*1.05</f>
        <v>0</v>
      </c>
      <c r="Z181" s="21">
        <f>IF(OR(C186=0,D186=0,E186=0,G186=0),0,IF(B186="P",IF(Input!N187&lt;100,X181*0.673*54+C186/5+G186*3000,IF(Input!N187&lt;300,X181*0.673*54+C186/5+G186*6000,X181*0.673*54+C186/5+G186*10000)),IF(B186="C",IF(Input!O187&lt;200,X181*0.673*54+C186/5+G186*3000,IF(Input!O187&lt;400,X181*0.673*54+C186/5+G186*6000,X181*0.673*54+C186/5+G186*10000)))))</f>
        <v>0</v>
      </c>
      <c r="AA181" s="21">
        <f t="shared" ref="AA181:AA185" si="457">ROUND(Z181/600,0)</f>
        <v>0</v>
      </c>
      <c r="AB181" s="10">
        <f t="shared" ref="AB181:AB185" si="458">AA181</f>
        <v>0</v>
      </c>
      <c r="AE181" s="7">
        <f t="shared" ref="AE181:AE185" si="459">F186*1.15</f>
        <v>0</v>
      </c>
      <c r="AG181" s="21">
        <f>IF(OR(C186=0,D186=0,E186=0,G186=0),0,IF(B186="P",IF(Input!N187&lt;100,AE181*0.673*54+C186/5+G186*3000,IF(Input!N187&lt;300,AE181*0.673*54+C186/5+G186*6000,AE181*0.673*54+C186/5+G186*10000)),IF(B186="C",IF(Input!O187&lt;200,AE181*0.673*54+C186/5+G186*3000,IF(Input!O187&lt;400,AE181*0.673*54+C186/5+G186*6000,AE181*0.673*54+C186/5+G186*10000)))))</f>
        <v>0</v>
      </c>
      <c r="AH181" s="21">
        <f t="shared" ref="AH181:AH185" si="460">ROUND(AG181/600,0)</f>
        <v>0</v>
      </c>
      <c r="AI181" s="16">
        <f t="shared" ref="AI181:AI185" si="461">AH181</f>
        <v>0</v>
      </c>
      <c r="AL181" s="22">
        <f t="shared" ref="AL181:AL185" si="462">F186*0.25</f>
        <v>0</v>
      </c>
      <c r="AN181" s="21">
        <f>IF(OR(C186=0,D186=0,E186=0,G186=0),0,IF(B186="P",IF(Input!N187&lt;100,AL181*0.673*54+C186/6+G186*3000,IF(Input!N187&lt;300,AL181*0.673*54+C186/6+G186*6000,AL181*0.673*54+C186/6+G186*10000)),IF(B186="C",IF(Input!O187&lt;200,AL181*0.673*54+C186/6+G186*3000,IF(Input!O187&lt;400,AL181*0.673*54+C186/6+G186*6000,AL181*0.673*54+C186/6+G186*10000)))))</f>
        <v>0</v>
      </c>
      <c r="AO181" s="21">
        <f t="shared" ref="AO181:AO185" si="463">ROUND(AN181/600,0)</f>
        <v>0</v>
      </c>
      <c r="AP181" s="16">
        <f t="shared" ref="AP181:AP185" si="464">AO181</f>
        <v>0</v>
      </c>
    </row>
    <row r="182" spans="1:47" x14ac:dyDescent="0.25">
      <c r="A182" s="69" t="s">
        <v>215</v>
      </c>
      <c r="B182" s="102" t="str">
        <f>Input!C183</f>
        <v>P</v>
      </c>
      <c r="C182" s="2">
        <f>Input!R183</f>
        <v>180000</v>
      </c>
      <c r="D182" s="2">
        <f>Input!S183</f>
        <v>119500</v>
      </c>
      <c r="E182" s="2">
        <f>Input!T183</f>
        <v>1660</v>
      </c>
      <c r="F182" s="7">
        <f t="shared" si="447"/>
        <v>3887.3493975903611</v>
      </c>
      <c r="G182" s="9">
        <f>Input!U183</f>
        <v>3</v>
      </c>
      <c r="H182" s="3">
        <f>IF(OR(C182=0,D182=0,E182=0,G182=0),0,IF(B182="P",IF(Input!N183&lt;100,F182*0.673*54+C182/5+G182*3000,IF(Input!N183&lt;300,F182*0.673*54+C182/5+G182*6000,F182*0.673*54+C182/5+G182*10000)),IF(B182="C",IF(Input!O183&lt;200,F182*0.673*54+C182/5+G182*3000,IF(Input!O183&lt;400,F182*0.673*54+C182/5+G182*6000,F182*0.673*54+C182/5+G182*10000)))))</f>
        <v>195274.05180722891</v>
      </c>
      <c r="I182" s="21">
        <f t="shared" si="448"/>
        <v>325</v>
      </c>
      <c r="J182" s="6">
        <f t="shared" si="449"/>
        <v>69</v>
      </c>
      <c r="K182" s="16">
        <f t="shared" si="450"/>
        <v>325</v>
      </c>
      <c r="M182" s="22">
        <f t="shared" si="451"/>
        <v>195000</v>
      </c>
      <c r="N182" s="22">
        <f t="shared" si="452"/>
        <v>48750</v>
      </c>
      <c r="Q182" s="7">
        <f t="shared" si="453"/>
        <v>4859.1867469879517</v>
      </c>
      <c r="S182" s="21">
        <f>IF(OR(C182=0,D182=0,E182=0,G182=0),0,IF(B182="P",IF(Input!N183&lt;100,Q182*0.673*54+C182/5+G182*3000,IF(Input!N183&lt;300,Q182*0.673*54+C182/5+G182*6000,Q182*0.673*54+C182/5+G182*10000)),IF(B182="C",IF(Input!O183&lt;200,Q182*0.673*54+C182/5+G182*3000,IF(Input!O183&lt;400,Q182*0.673*54+C182/5+G182*6000,Q182*0.673*54+C182/4+G182*10000)))))</f>
        <v>230592.56475903615</v>
      </c>
      <c r="T182" s="21">
        <f t="shared" si="454"/>
        <v>384</v>
      </c>
      <c r="U182" s="16">
        <f t="shared" si="455"/>
        <v>384</v>
      </c>
      <c r="X182" s="7">
        <f t="shared" si="456"/>
        <v>0</v>
      </c>
      <c r="Z182" s="21">
        <f>IF(OR(C187=0,D187=0,E187=0,G187=0),0,IF(B187="P",IF(Input!N188&lt;100,X182*0.673*54+C187/5+G187*3000,IF(Input!N188&lt;300,X182*0.673*54+C187/5+G187*6000,X182*0.673*54+C187/5+G187*10000)),IF(B187="C",IF(Input!O188&lt;200,X182*0.673*54+C187/5+G187*3000,IF(Input!O188&lt;400,X182*0.673*54+C187/5+G187*6000,X182*0.673*54+C187/5+G187*10000)))))</f>
        <v>0</v>
      </c>
      <c r="AA182" s="21">
        <f t="shared" si="457"/>
        <v>0</v>
      </c>
      <c r="AB182" s="10">
        <f t="shared" si="458"/>
        <v>0</v>
      </c>
      <c r="AE182" s="7">
        <f t="shared" si="459"/>
        <v>0</v>
      </c>
      <c r="AG182" s="21">
        <f>IF(OR(C187=0,D187=0,E187=0,G187=0),0,IF(B187="P",IF(Input!N188&lt;100,AE182*0.673*54+C187/5+G187*3000,IF(Input!N188&lt;300,AE182*0.673*54+C187/5+G187*6000,AE182*0.673*54+C187/5+G187*10000)),IF(B187="C",IF(Input!O188&lt;200,AE182*0.673*54+C187/5+G187*3000,IF(Input!O188&lt;400,AE182*0.673*54+C187/5+G187*6000,AE182*0.673*54+C187/5+G187*10000)))))</f>
        <v>0</v>
      </c>
      <c r="AH182" s="21">
        <f t="shared" si="460"/>
        <v>0</v>
      </c>
      <c r="AI182" s="16">
        <f t="shared" si="461"/>
        <v>0</v>
      </c>
      <c r="AL182" s="22">
        <f t="shared" si="462"/>
        <v>0</v>
      </c>
      <c r="AN182" s="21">
        <f>IF(OR(C187=0,D187=0,E187=0,G187=0),0,IF(B187="P",IF(Input!N188&lt;100,AL182*0.673*54+C187/6+G187*3000,IF(Input!N188&lt;300,AL182*0.673*54+C187/6+G187*6000,AL182*0.673*54+C187/6+G187*10000)),IF(B187="C",IF(Input!O188&lt;200,AL182*0.673*54+C187/6+G187*3000,IF(Input!O188&lt;400,AL182*0.673*54+C187/6+G187*6000,AL182*0.673*54+C187/6+G187*10000)))))</f>
        <v>0</v>
      </c>
      <c r="AO182" s="21">
        <f t="shared" si="463"/>
        <v>0</v>
      </c>
      <c r="AP182" s="16">
        <f t="shared" si="464"/>
        <v>0</v>
      </c>
    </row>
    <row r="183" spans="1:47" x14ac:dyDescent="0.25">
      <c r="A183" s="69" t="s">
        <v>216</v>
      </c>
      <c r="B183" s="102" t="str">
        <f>Input!C184</f>
        <v>P</v>
      </c>
      <c r="C183" s="2">
        <f>Input!R184</f>
        <v>102000</v>
      </c>
      <c r="D183" s="2">
        <f>Input!S184</f>
        <v>49700</v>
      </c>
      <c r="E183" s="2">
        <f>Input!T184</f>
        <v>2200</v>
      </c>
      <c r="F183" s="7">
        <f t="shared" si="447"/>
        <v>1219.9090909090908</v>
      </c>
      <c r="G183" s="9">
        <f>Input!U184</f>
        <v>4</v>
      </c>
      <c r="H183" s="3">
        <f>IF(OR(C183=0,D183=0,E183=0,G183=0),0,IF(B183="P",IF(Input!N184&lt;100,F183*0.673*54+C183/5+G183*3000,IF(Input!N184&lt;300,F183*0.673*54+C183/5+G183*6000,F183*0.673*54+C183/5+G183*10000)),IF(B183="C",IF(Input!O184&lt;200,F183*0.673*54+C183/5+G183*3000,IF(Input!O184&lt;400,F183*0.673*54+C183/5+G183*6000,F183*0.673*54+C183/5+G183*10000)))))</f>
        <v>88733.936181818179</v>
      </c>
      <c r="I183" s="21">
        <f t="shared" si="448"/>
        <v>148</v>
      </c>
      <c r="J183" s="6">
        <f t="shared" si="449"/>
        <v>148</v>
      </c>
      <c r="K183" s="16">
        <f t="shared" si="450"/>
        <v>148</v>
      </c>
      <c r="M183" s="22">
        <f t="shared" si="451"/>
        <v>88800</v>
      </c>
      <c r="N183" s="22">
        <f t="shared" si="452"/>
        <v>22200</v>
      </c>
      <c r="Q183" s="7">
        <f t="shared" si="453"/>
        <v>1524.8863636363635</v>
      </c>
      <c r="S183" s="21">
        <f>IF(OR(C183=0,D183=0,E183=0,G183=0),0,IF(B183="P",IF(Input!N184&lt;100,Q183*0.673*54+C183/5+G183*3000,IF(Input!N184&lt;300,Q183*0.673*54+C183/5+G183*6000,Q183*0.673*54+C183/5+G183*10000)),IF(B183="C",IF(Input!O184&lt;200,Q183*0.673*54+C183/5+G183*3000,IF(Input!O184&lt;400,Q183*0.673*54+C183/5+G183*6000,Q183*0.673*54+C183/4+G183*10000)))))</f>
        <v>99817.420227272727</v>
      </c>
      <c r="T183" s="21">
        <f t="shared" si="454"/>
        <v>166</v>
      </c>
      <c r="U183" s="16">
        <f t="shared" si="455"/>
        <v>166</v>
      </c>
      <c r="X183" s="7">
        <f t="shared" si="456"/>
        <v>0</v>
      </c>
      <c r="Z183" s="21">
        <f>IF(OR(C188=0,D188=0,E188=0,G188=0),0,IF(B188="P",IF(Input!N189&lt;100,X183*0.673*54+C188/5+G188*3000,IF(Input!N189&lt;300,X183*0.673*54+C188/5+G188*6000,X183*0.673*54+C188/5+G188*10000)),IF(B188="C",IF(Input!O189&lt;200,X183*0.673*54+C188/5+G188*3000,IF(Input!O189&lt;400,X183*0.673*54+C188/5+G188*6000,X183*0.673*54+C188/5+G188*10000)))))</f>
        <v>0</v>
      </c>
      <c r="AA183" s="21">
        <f t="shared" si="457"/>
        <v>0</v>
      </c>
      <c r="AB183" s="10">
        <f t="shared" si="458"/>
        <v>0</v>
      </c>
      <c r="AE183" s="7">
        <f t="shared" si="459"/>
        <v>0</v>
      </c>
      <c r="AG183" s="21">
        <f>IF(OR(C188=0,D188=0,E188=0,G188=0),0,IF(B188="P",IF(Input!N189&lt;100,AE183*0.673*54+C188/5+G188*3000,IF(Input!N189&lt;300,AE183*0.673*54+C188/5+G188*6000,AE183*0.673*54+C188/5+G188*10000)),IF(B188="C",IF(Input!O189&lt;200,AE183*0.673*54+C188/5+G188*3000,IF(Input!O189&lt;400,AE183*0.673*54+C188/5+G188*6000,AE183*0.673*54+C188/5+G188*10000)))))</f>
        <v>0</v>
      </c>
      <c r="AH183" s="21">
        <f t="shared" si="460"/>
        <v>0</v>
      </c>
      <c r="AI183" s="16">
        <f t="shared" si="461"/>
        <v>0</v>
      </c>
      <c r="AL183" s="22">
        <f t="shared" si="462"/>
        <v>0</v>
      </c>
      <c r="AN183" s="21">
        <f>IF(OR(C188=0,D188=0,E188=0,G188=0),0,IF(B188="P",IF(Input!N189&lt;100,AL183*0.673*54+C188/6+G188*3000,IF(Input!N189&lt;300,AL183*0.673*54+C188/6+G188*6000,AL183*0.673*54+C188/6+G188*10000)),IF(B188="C",IF(Input!O189&lt;200,AL183*0.673*54+C188/6+G188*3000,IF(Input!O189&lt;400,AL183*0.673*54+C188/6+G188*6000,AL183*0.673*54+C188/6+G188*10000)))))</f>
        <v>0</v>
      </c>
      <c r="AO183" s="21">
        <f t="shared" si="463"/>
        <v>0</v>
      </c>
      <c r="AP183" s="16">
        <f t="shared" si="464"/>
        <v>0</v>
      </c>
    </row>
    <row r="184" spans="1:47" x14ac:dyDescent="0.25">
      <c r="A184" s="69" t="s">
        <v>217</v>
      </c>
      <c r="B184" s="102" t="str">
        <f>Input!C185</f>
        <v>P</v>
      </c>
      <c r="C184" s="2">
        <f>Input!R185</f>
        <v>103000</v>
      </c>
      <c r="D184" s="2">
        <f>Input!S185</f>
        <v>41000</v>
      </c>
      <c r="E184" s="2">
        <f>Input!T185</f>
        <v>2350</v>
      </c>
      <c r="F184" s="7">
        <f t="shared" si="447"/>
        <v>942.12765957446811</v>
      </c>
      <c r="G184" s="9">
        <f>Input!U185</f>
        <v>3</v>
      </c>
      <c r="H184" s="3">
        <f>IF(OR(C184=0,D184=0,E184=0,G184=0),0,IF(B184="P",IF(Input!N185&lt;100,F184*0.673*54+C184/5+G184*3000,IF(Input!N185&lt;300,F184*0.673*54+C184/5+G184*6000,F184*0.673*54+C184/5+G184*10000)),IF(B184="C",IF(Input!O185&lt;200,F184*0.673*54+C184/5+G184*3000,IF(Input!O185&lt;400,F184*0.673*54+C184/5+G184*6000,F184*0.673*54+C184/5+G184*10000)))))</f>
        <v>72838.803404255334</v>
      </c>
      <c r="I184" s="21">
        <f t="shared" si="448"/>
        <v>121</v>
      </c>
      <c r="J184" s="6">
        <f t="shared" si="449"/>
        <v>121</v>
      </c>
      <c r="K184" s="16">
        <f t="shared" si="450"/>
        <v>121</v>
      </c>
      <c r="M184" s="22">
        <f t="shared" si="451"/>
        <v>72600</v>
      </c>
      <c r="N184" s="22">
        <f t="shared" si="452"/>
        <v>18150</v>
      </c>
      <c r="Q184" s="7">
        <f t="shared" si="453"/>
        <v>1177.6595744680851</v>
      </c>
      <c r="S184" s="21">
        <f>IF(OR(C184=0,D184=0,E184=0,G184=0),0,IF(B184="P",IF(Input!N185&lt;100,Q184*0.673*54+C184/5+G184*3000,IF(Input!N185&lt;300,Q184*0.673*54+C184/5+G184*6000,Q184*0.673*54+C184/5+G184*10000)),IF(B184="C",IF(Input!O185&lt;200,Q184*0.673*54+C184/5+G184*3000,IF(Input!O185&lt;400,Q184*0.673*54+C184/5+G184*6000,Q184*0.673*54+C184/4+G184*10000)))))</f>
        <v>81398.50425531916</v>
      </c>
      <c r="T184" s="21">
        <f t="shared" si="454"/>
        <v>136</v>
      </c>
      <c r="U184" s="16">
        <f t="shared" si="455"/>
        <v>136</v>
      </c>
      <c r="X184" s="7">
        <f t="shared" si="456"/>
        <v>0</v>
      </c>
      <c r="Z184" s="21">
        <f>IF(OR(C189=0,D189=0,E189=0,G189=0),0,IF(B189="P",IF(Input!N190&lt;100,X184*0.673*54+C189/5+G189*3000,IF(Input!N190&lt;300,X184*0.673*54+C189/5+G189*6000,X184*0.673*54+C189/5+G189*10000)),IF(B189="C",IF(Input!O190&lt;200,X184*0.673*54+C189/5+G189*3000,IF(Input!O190&lt;400,X184*0.673*54+C189/5+G189*6000,X184*0.673*54+C189/5+G189*10000)))))</f>
        <v>0</v>
      </c>
      <c r="AA184" s="21">
        <f t="shared" si="457"/>
        <v>0</v>
      </c>
      <c r="AB184" s="10">
        <f t="shared" si="458"/>
        <v>0</v>
      </c>
      <c r="AE184" s="7">
        <f t="shared" si="459"/>
        <v>0</v>
      </c>
      <c r="AG184" s="21">
        <f>IF(OR(C189=0,D189=0,E189=0,G189=0),0,IF(B189="P",IF(Input!N190&lt;100,AE184*0.673*54+C189/5+G189*3000,IF(Input!N190&lt;300,AE184*0.673*54+C189/5+G189*6000,AE184*0.673*54+C189/5+G189*10000)),IF(B189="C",IF(Input!O190&lt;200,AE184*0.673*54+C189/5+G189*3000,IF(Input!O190&lt;400,AE184*0.673*54+C189/5+G189*6000,AE184*0.673*54+C189/5+G189*10000)))))</f>
        <v>0</v>
      </c>
      <c r="AH184" s="21">
        <f t="shared" si="460"/>
        <v>0</v>
      </c>
      <c r="AI184" s="16">
        <f t="shared" si="461"/>
        <v>0</v>
      </c>
      <c r="AL184" s="22">
        <f t="shared" si="462"/>
        <v>0</v>
      </c>
      <c r="AN184" s="21">
        <f>IF(OR(C189=0,D189=0,E189=0,G189=0),0,IF(B189="P",IF(Input!N190&lt;100,AL184*0.673*54+C189/6+G189*3000,IF(Input!N190&lt;300,AL184*0.673*54+C189/6+G189*6000,AL184*0.673*54+C189/6+G189*10000)),IF(B189="C",IF(Input!O190&lt;200,AL184*0.673*54+C189/6+G189*3000,IF(Input!O190&lt;400,AL184*0.673*54+C189/6+G189*6000,AL184*0.673*54+C189/6+G189*10000)))))</f>
        <v>0</v>
      </c>
      <c r="AO184" s="21">
        <f t="shared" si="463"/>
        <v>0</v>
      </c>
      <c r="AP184" s="16">
        <f t="shared" si="464"/>
        <v>0</v>
      </c>
    </row>
    <row r="185" spans="1:47" x14ac:dyDescent="0.25">
      <c r="A185" s="69" t="s">
        <v>218</v>
      </c>
      <c r="B185" s="102" t="str">
        <f>Input!C186</f>
        <v>P</v>
      </c>
      <c r="C185" s="2">
        <f>Input!R186</f>
        <v>110750</v>
      </c>
      <c r="D185" s="2">
        <f>Input!S186</f>
        <v>44600</v>
      </c>
      <c r="E185" s="2">
        <f>Input!T186</f>
        <v>2175</v>
      </c>
      <c r="F185" s="7">
        <f t="shared" si="447"/>
        <v>1107.3103448275861</v>
      </c>
      <c r="G185" s="9">
        <f>Input!U186</f>
        <v>3</v>
      </c>
      <c r="H185" s="3">
        <f>IF(OR(C185=0,D185=0,E185=0,G185=0),0,IF(B185="P",IF(Input!N186&lt;100,F185*0.673*54+C185/5+G185*3000,IF(Input!N186&lt;300,F185*0.673*54+C185/5+G185*6000,F185*0.673*54+C185/5+G185*10000)),IF(B185="C",IF(Input!O186&lt;200,F185*0.673*54+C185/5+G185*3000,IF(Input!O186&lt;400,F185*0.673*54+C185/5+G185*6000,F185*0.673*54+C185/5+G185*10000)))))</f>
        <v>80391.87255172414</v>
      </c>
      <c r="I185" s="21">
        <f t="shared" si="448"/>
        <v>134</v>
      </c>
      <c r="J185" s="6">
        <f t="shared" si="449"/>
        <v>134</v>
      </c>
      <c r="K185" s="16">
        <f t="shared" si="450"/>
        <v>134</v>
      </c>
      <c r="M185" s="22">
        <f t="shared" si="451"/>
        <v>80400</v>
      </c>
      <c r="N185" s="22">
        <f t="shared" si="452"/>
        <v>20100</v>
      </c>
      <c r="Q185" s="7">
        <f t="shared" si="453"/>
        <v>1384.1379310344826</v>
      </c>
      <c r="S185" s="21">
        <f>IF(OR(C185=0,D185=0,E185=0,G185=0),0,IF(B185="P",IF(Input!N186&lt;100,Q185*0.673*54+C185/5+G185*3000,IF(Input!N186&lt;300,Q185*0.673*54+C185/5+G185*6000,Q185*0.673*54+C185/5+G185*10000)),IF(B185="C",IF(Input!O186&lt;200,Q185*0.673*54+C185/5+G185*3000,IF(Input!O186&lt;400,Q185*0.673*54+C185/5+G185*6000,Q185*0.673*54+C185/4+G185*10000)))))</f>
        <v>90452.340689655161</v>
      </c>
      <c r="T185" s="21">
        <f t="shared" si="454"/>
        <v>151</v>
      </c>
      <c r="U185" s="16">
        <f t="shared" si="455"/>
        <v>151</v>
      </c>
      <c r="X185" s="7">
        <f t="shared" si="456"/>
        <v>0</v>
      </c>
      <c r="Z185" s="21">
        <f>IF(OR(C190=0,D190=0,E190=0,G190=0),0,IF(B190="P",IF(Input!N191&lt;100,X185*0.673*54+C190/5+G190*3000,IF(Input!N191&lt;300,X185*0.673*54+C190/5+G190*6000,X185*0.673*54+C190/5+G190*10000)),IF(B190="C",IF(Input!O191&lt;200,X185*0.673*54+C190/5+G190*3000,IF(Input!O191&lt;400,X185*0.673*54+C190/5+G190*6000,X185*0.673*54+C190/5+G190*10000)))))</f>
        <v>0</v>
      </c>
      <c r="AA185" s="21">
        <f t="shared" si="457"/>
        <v>0</v>
      </c>
      <c r="AB185" s="10">
        <f t="shared" si="458"/>
        <v>0</v>
      </c>
      <c r="AE185" s="7">
        <f t="shared" si="459"/>
        <v>0</v>
      </c>
      <c r="AG185" s="21">
        <f>IF(OR(C190=0,D190=0,E190=0,G190=0),0,IF(B190="P",IF(Input!N191&lt;100,AE185*0.673*54+C190/5+G190*3000,IF(Input!N191&lt;300,AE185*0.673*54+C190/5+G190*6000,AE185*0.673*54+C190/5+G190*10000)),IF(B190="C",IF(Input!O191&lt;200,AE185*0.673*54+C190/5+G190*3000,IF(Input!O191&lt;400,AE185*0.673*54+C190/5+G190*6000,AE185*0.673*54+C190/5+G190*10000)))))</f>
        <v>0</v>
      </c>
      <c r="AH185" s="21">
        <f t="shared" si="460"/>
        <v>0</v>
      </c>
      <c r="AI185" s="16">
        <f t="shared" si="461"/>
        <v>0</v>
      </c>
      <c r="AL185" s="22">
        <f t="shared" si="462"/>
        <v>0</v>
      </c>
      <c r="AN185" s="21">
        <f>IF(OR(C190=0,D190=0,E190=0,G190=0),0,IF(B190="P",IF(Input!N191&lt;100,AL185*0.673*54+C190/6+G190*3000,IF(Input!N191&lt;300,AL185*0.673*54+C190/6+G190*6000,AL185*0.673*54+C190/6+G190*10000)),IF(B190="C",IF(Input!O191&lt;200,AL185*0.673*54+C190/6+G190*3000,IF(Input!O191&lt;400,AL185*0.673*54+C190/6+G190*6000,AL185*0.673*54+C190/6+G190*10000)))))</f>
        <v>0</v>
      </c>
      <c r="AO185" s="21">
        <f t="shared" si="463"/>
        <v>0</v>
      </c>
      <c r="AP185" s="16">
        <f t="shared" si="464"/>
        <v>0</v>
      </c>
    </row>
  </sheetData>
  <mergeCells count="7">
    <mergeCell ref="AS1:AU1"/>
    <mergeCell ref="M1:N1"/>
    <mergeCell ref="D1:F1"/>
    <mergeCell ref="Q1:U1"/>
    <mergeCell ref="X1:AB1"/>
    <mergeCell ref="AE1:AI1"/>
    <mergeCell ref="AL1:AP1"/>
  </mergeCells>
  <conditionalFormatting sqref="A108:A109">
    <cfRule type="expression" dxfId="6" priority="2">
      <formula>AND(C108="√",D108="√",E108="√",F108="√")</formula>
    </cfRule>
  </conditionalFormatting>
  <conditionalFormatting sqref="A156">
    <cfRule type="expression" dxfId="5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88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defaultColWidth="8.85546875" defaultRowHeight="15" x14ac:dyDescent="0.25"/>
  <cols>
    <col min="1" max="1" width="16.42578125" style="47" bestFit="1" customWidth="1"/>
    <col min="2" max="2" width="7.140625" style="46" customWidth="1"/>
    <col min="3" max="3" width="7.140625" style="8" customWidth="1"/>
    <col min="4" max="5" width="10" style="8" customWidth="1"/>
    <col min="6" max="6" width="22" style="8" bestFit="1" customWidth="1"/>
    <col min="7" max="9" width="8.85546875" style="6"/>
    <col min="10" max="10" width="10.7109375" style="6" bestFit="1" customWidth="1"/>
    <col min="11" max="11" width="8.85546875" style="10"/>
    <col min="12" max="12" width="8.85546875" style="74"/>
    <col min="13" max="13" width="9.140625" style="74" customWidth="1"/>
    <col min="14" max="15" width="8.85546875" style="74"/>
    <col min="16" max="16" width="8.85546875" style="3" customWidth="1"/>
    <col min="17" max="17" width="8.85546875" style="75"/>
    <col min="18" max="18" width="13.140625" style="77" bestFit="1" customWidth="1"/>
    <col min="19" max="19" width="8.85546875" style="74"/>
    <col min="21" max="21" width="9.140625" customWidth="1"/>
  </cols>
  <sheetData>
    <row r="1" spans="1:25" ht="15" customHeight="1" x14ac:dyDescent="0.25">
      <c r="A1" s="47" t="s">
        <v>274</v>
      </c>
      <c r="B1" s="183" t="s">
        <v>9</v>
      </c>
      <c r="C1" s="199" t="s">
        <v>10</v>
      </c>
      <c r="D1" s="181" t="s">
        <v>275</v>
      </c>
      <c r="E1" s="201" t="s">
        <v>276</v>
      </c>
      <c r="F1" s="179" t="s">
        <v>277</v>
      </c>
      <c r="G1" s="189" t="s">
        <v>278</v>
      </c>
      <c r="H1" s="190"/>
      <c r="I1" s="190"/>
      <c r="J1" s="191"/>
      <c r="K1" s="187" t="s">
        <v>228</v>
      </c>
      <c r="L1" s="189" t="s">
        <v>278</v>
      </c>
      <c r="M1" s="190"/>
      <c r="N1" s="190"/>
      <c r="O1" s="191"/>
      <c r="P1" s="195" t="s">
        <v>279</v>
      </c>
      <c r="Q1" s="197" t="s">
        <v>280</v>
      </c>
      <c r="R1" s="177" t="s">
        <v>281</v>
      </c>
      <c r="S1" s="185"/>
    </row>
    <row r="2" spans="1:25" s="17" customFormat="1" ht="15.75" thickBot="1" x14ac:dyDescent="0.3">
      <c r="A2" s="82" t="s">
        <v>1</v>
      </c>
      <c r="B2" s="184"/>
      <c r="C2" s="200"/>
      <c r="D2" s="182"/>
      <c r="E2" s="182"/>
      <c r="F2" s="180"/>
      <c r="G2" s="192"/>
      <c r="H2" s="193"/>
      <c r="I2" s="193"/>
      <c r="J2" s="194"/>
      <c r="K2" s="188"/>
      <c r="L2" s="192"/>
      <c r="M2" s="193"/>
      <c r="N2" s="193"/>
      <c r="O2" s="194"/>
      <c r="P2" s="196"/>
      <c r="Q2" s="198"/>
      <c r="R2" s="178"/>
      <c r="S2" s="186"/>
    </row>
    <row r="3" spans="1:25" x14ac:dyDescent="0.25">
      <c r="A3" s="49" t="s">
        <v>28</v>
      </c>
      <c r="B3" s="46">
        <f>IF(Input!C4="P",IF(Input!N4=0,"-",Input!N4),"-")</f>
        <v>48</v>
      </c>
      <c r="C3" s="8" t="str">
        <f>IF(Input!C4="C",Input!O4,"-")</f>
        <v>-</v>
      </c>
      <c r="D3" s="8">
        <f>Input!V4</f>
        <v>2</v>
      </c>
      <c r="E3" s="8">
        <f>Input!W4</f>
        <v>1</v>
      </c>
      <c r="F3" s="79">
        <f>IF(B3="-",IF(C3="-",0,IF(C3&lt;100,5,IF(C3&lt;200,10,IF(C3&lt;300,15,IF(C3&lt;400,20,IF(C3&lt;500,25,IF(C3&lt;600,30,35))))))),IF(B3&lt;100,3,IF(B3&lt;200,3.5,IF(B3&lt;300,4,IF(B3&lt;400,4.5,IF(B3&lt;500,5,IF(B3&lt;600,5.5,7)))))))</f>
        <v>3</v>
      </c>
      <c r="G3" s="15">
        <f>IF(C3="-",(D3*E3/(F3))-B3/1000,0)</f>
        <v>0.61866666666666659</v>
      </c>
      <c r="H3" s="15">
        <f>IF(C3="-",0,C3/10/F3*D3)</f>
        <v>0</v>
      </c>
      <c r="I3" s="15">
        <f>IF(AND(B3&lt;100,G3&lt;1),(G3)*45,IF(AND(B3&lt;100,G3&gt;1),(G3)*38,IF(AND(B3&lt;200,G3&lt;1),(G3)*38,IF(AND(B3&lt;200,G3&gt;1),(G3)*30,IF(AND(B3&lt;400,G3&lt;3),(G3)*30,IF(AND(B3&lt;400,G3&gt;3),(G3)*22,IF(AND(B3&lt;600,G3&lt;4),(G3)*22,IF(AND(B3&lt;600,G3&gt;4),(G3)*14,(G3)*14))))))))*0.03*20</f>
        <v>16.703999999999997</v>
      </c>
      <c r="J3" s="15">
        <f>D3*5</f>
        <v>10</v>
      </c>
      <c r="K3" s="16">
        <f>ROUND(IF(C3="-",I3,J3),0)</f>
        <v>17</v>
      </c>
      <c r="L3" s="73">
        <f>IF(K3="-","-",IF(B3="-",(C3*2),(B3*2)))</f>
        <v>96</v>
      </c>
      <c r="M3" s="73">
        <f>IF(L3="-","-",ROUND((L3/K3),1))</f>
        <v>5.6</v>
      </c>
      <c r="N3" s="73">
        <f>IF(M3="-","-",ROUND((M3*0.03),3))</f>
        <v>0.16800000000000001</v>
      </c>
      <c r="O3" s="73">
        <f>IF(N3="-","-",ROUND((N3*20),2))</f>
        <v>3.36</v>
      </c>
      <c r="P3" s="73">
        <f>IF(O3="-","-",ROUND(O3,1))</f>
        <v>3.4</v>
      </c>
      <c r="Q3" s="78">
        <f t="shared" ref="Q3:Q74" si="0">IF(P3="-","-",ROUND(P3+(P3*0.25),1))</f>
        <v>4.3</v>
      </c>
      <c r="R3" s="76" t="str">
        <f>IF(Input!C4="C", Input!P4, "-")</f>
        <v>-</v>
      </c>
      <c r="S3" s="73" t="str">
        <f>IF(OR(R3="-",R3="Value"),"-",ROUND(R3/125,0))</f>
        <v>-</v>
      </c>
    </row>
    <row r="4" spans="1:25" x14ac:dyDescent="0.25">
      <c r="A4" s="50" t="s">
        <v>30</v>
      </c>
      <c r="B4" s="46" t="str">
        <f>IF(Input!C5="P",IF(Input!N5=0,"-",Input!N5),"-")</f>
        <v>-</v>
      </c>
      <c r="C4" s="8">
        <f>IF(Input!C5="C",Input!O5,"-")</f>
        <v>32</v>
      </c>
      <c r="D4" s="8">
        <f>Input!V5</f>
        <v>1</v>
      </c>
      <c r="E4" s="8" t="str">
        <f>Input!W5</f>
        <v>-</v>
      </c>
      <c r="F4" s="79">
        <f t="shared" ref="F4:F43" si="1">IF(B4="-",IF(C4="-",0,IF(C4&lt;100,5,IF(C4&lt;200,10,IF(C4&lt;300,15,IF(C4&lt;400,20,IF(C4&lt;500,25,IF(C4&lt;600,30,35))))))),IF(B4&lt;100,3,IF(B4&lt;200,3.5,IF(B4&lt;300,4,IF(B4&lt;400,4.5,IF(B4&lt;500,5,IF(B4&lt;600,5.5,7)))))))</f>
        <v>5</v>
      </c>
      <c r="G4" s="15">
        <f t="shared" ref="G4:G57" si="2">IF(C4="-",(D4*E4/(F4))-B4/1000,0)</f>
        <v>0</v>
      </c>
      <c r="H4" s="15">
        <f t="shared" ref="H4:H43" si="3">IF(C4="-",0,C4/10/F4*D4)</f>
        <v>0.64</v>
      </c>
      <c r="I4" s="15">
        <f t="shared" ref="I4:I75" si="4">IF(AND(B4&lt;100,G4&lt;1),(G4)*45,IF(AND(B4&lt;100,G4&gt;1),(G4)*38,IF(AND(B4&lt;200,G4&lt;1),(G4)*38,IF(AND(B4&lt;200,G4&gt;1),(G4)*30,IF(AND(B4&lt;400,G4&lt;3),(G4)*30,IF(AND(B4&lt;400,G4&gt;3),(G4)*22,IF(AND(B4&lt;600,G4&lt;4),(G4)*22,IF(AND(B4&lt;600,G4&gt;4),(G4)*14,(G4)*14))))))))*0.03*20</f>
        <v>0</v>
      </c>
      <c r="J4" s="15">
        <f t="shared" ref="J4:J72" si="5">D4*5</f>
        <v>5</v>
      </c>
      <c r="K4" s="16">
        <f t="shared" ref="K4:K75" si="6">ROUND(IF(C4="-",I4,J4),0)</f>
        <v>5</v>
      </c>
      <c r="L4" s="73">
        <f t="shared" ref="L4:L75" si="7">IF(K4="-","-",IF(B4="-",(C4*2),(B4*2)))</f>
        <v>64</v>
      </c>
      <c r="M4" s="73">
        <f t="shared" ref="M4:M75" si="8">IF(L4="-","-",ROUND((L4/K4),1))</f>
        <v>12.8</v>
      </c>
      <c r="N4" s="73">
        <f t="shared" ref="N4:N75" si="9">IF(M4="-","-",ROUND((M4*0.03),3))</f>
        <v>0.38400000000000001</v>
      </c>
      <c r="O4" s="73">
        <f t="shared" ref="O4:O75" si="10">IF(N4="-","-",ROUND((N4*20),2))</f>
        <v>7.68</v>
      </c>
      <c r="P4" s="73">
        <f t="shared" ref="P4:P75" si="11">IF(O4="-","-",ROUND(O4,1))</f>
        <v>7.7</v>
      </c>
      <c r="Q4" s="78">
        <f t="shared" si="0"/>
        <v>9.6</v>
      </c>
      <c r="R4" s="76">
        <f>IF(Input!C5="C", Input!P5, "-")</f>
        <v>4000</v>
      </c>
      <c r="S4" s="73">
        <f t="shared" ref="S4:S75" si="12">IF(OR(R4="-",R4="Value"),"-",ROUND(R4/125,0))</f>
        <v>32</v>
      </c>
    </row>
    <row r="5" spans="1:25" x14ac:dyDescent="0.25">
      <c r="A5" s="51" t="s">
        <v>33</v>
      </c>
      <c r="B5" s="46">
        <f>IF(Input!C6="P",IF(Input!N6=0,"-",Input!N6),"-")</f>
        <v>48</v>
      </c>
      <c r="C5" s="8" t="str">
        <f>IF(Input!C6="C",Input!O6,"-")</f>
        <v>-</v>
      </c>
      <c r="D5" s="8">
        <f>Input!V6</f>
        <v>2</v>
      </c>
      <c r="E5" s="8">
        <f>Input!W6</f>
        <v>1</v>
      </c>
      <c r="F5" s="79">
        <f t="shared" si="1"/>
        <v>3</v>
      </c>
      <c r="G5" s="15">
        <f t="shared" si="2"/>
        <v>0.61866666666666659</v>
      </c>
      <c r="H5" s="15">
        <f t="shared" si="3"/>
        <v>0</v>
      </c>
      <c r="I5" s="15">
        <f t="shared" si="4"/>
        <v>16.703999999999997</v>
      </c>
      <c r="J5" s="15">
        <f t="shared" si="5"/>
        <v>10</v>
      </c>
      <c r="K5" s="16">
        <f t="shared" si="6"/>
        <v>17</v>
      </c>
      <c r="L5" s="73">
        <f t="shared" si="7"/>
        <v>96</v>
      </c>
      <c r="M5" s="73">
        <f t="shared" si="8"/>
        <v>5.6</v>
      </c>
      <c r="N5" s="73">
        <f t="shared" si="9"/>
        <v>0.16800000000000001</v>
      </c>
      <c r="O5" s="73">
        <f t="shared" si="10"/>
        <v>3.36</v>
      </c>
      <c r="P5" s="73">
        <f t="shared" si="11"/>
        <v>3.4</v>
      </c>
      <c r="Q5" s="78">
        <f t="shared" si="0"/>
        <v>4.3</v>
      </c>
      <c r="R5" s="76" t="str">
        <f>IF(Input!C6="C", Input!P6, "-")</f>
        <v>-</v>
      </c>
      <c r="S5" s="73" t="str">
        <f t="shared" si="12"/>
        <v>-</v>
      </c>
      <c r="V5" t="s">
        <v>282</v>
      </c>
    </row>
    <row r="6" spans="1:25" x14ac:dyDescent="0.25">
      <c r="A6" s="51" t="s">
        <v>34</v>
      </c>
      <c r="B6" s="46">
        <f>IF(Input!C7="P",IF(Input!N7=0,"-",Input!N7),"-")</f>
        <v>74</v>
      </c>
      <c r="C6" s="8" t="str">
        <f>IF(Input!C7="C",Input!O7,"-")</f>
        <v>-</v>
      </c>
      <c r="D6" s="8">
        <f>Input!V7</f>
        <v>2</v>
      </c>
      <c r="E6" s="8">
        <f>Input!W7</f>
        <v>1</v>
      </c>
      <c r="F6" s="79">
        <f t="shared" si="1"/>
        <v>3</v>
      </c>
      <c r="G6" s="15">
        <f t="shared" si="2"/>
        <v>0.59266666666666667</v>
      </c>
      <c r="H6" s="15">
        <f t="shared" si="3"/>
        <v>0</v>
      </c>
      <c r="I6" s="15">
        <f t="shared" si="4"/>
        <v>16.002000000000002</v>
      </c>
      <c r="J6" s="15">
        <f t="shared" si="5"/>
        <v>10</v>
      </c>
      <c r="K6" s="16">
        <f t="shared" si="6"/>
        <v>16</v>
      </c>
      <c r="L6" s="73">
        <f t="shared" si="7"/>
        <v>148</v>
      </c>
      <c r="M6" s="73">
        <f t="shared" si="8"/>
        <v>9.3000000000000007</v>
      </c>
      <c r="N6" s="73">
        <f t="shared" si="9"/>
        <v>0.27900000000000003</v>
      </c>
      <c r="O6" s="73">
        <f t="shared" si="10"/>
        <v>5.58</v>
      </c>
      <c r="P6" s="73">
        <f t="shared" si="11"/>
        <v>5.6</v>
      </c>
      <c r="Q6" s="78">
        <f t="shared" si="0"/>
        <v>7</v>
      </c>
      <c r="R6" s="76" t="str">
        <f>IF(Input!C7="C", Input!P7, "-")</f>
        <v>-</v>
      </c>
      <c r="S6" s="73" t="str">
        <f t="shared" si="12"/>
        <v>-</v>
      </c>
      <c r="V6">
        <v>200</v>
      </c>
      <c r="X6">
        <v>300</v>
      </c>
    </row>
    <row r="7" spans="1:25" x14ac:dyDescent="0.25">
      <c r="A7" s="49" t="s">
        <v>35</v>
      </c>
      <c r="B7" s="46" t="str">
        <f>IF(Input!C8="P",IF(Input!N8=0,"-",Input!N8),"-")</f>
        <v>-</v>
      </c>
      <c r="C7" s="8">
        <f>IF(Input!C8="C",Input!O8,"-")</f>
        <v>66</v>
      </c>
      <c r="D7" s="8">
        <f>Input!V8</f>
        <v>1</v>
      </c>
      <c r="E7" s="8" t="str">
        <f>Input!W8</f>
        <v>-</v>
      </c>
      <c r="F7" s="79">
        <f t="shared" si="1"/>
        <v>5</v>
      </c>
      <c r="G7" s="15">
        <f t="shared" si="2"/>
        <v>0</v>
      </c>
      <c r="H7" s="15">
        <f t="shared" si="3"/>
        <v>1.3199999999999998</v>
      </c>
      <c r="I7" s="15">
        <f t="shared" si="4"/>
        <v>0</v>
      </c>
      <c r="J7" s="15">
        <f t="shared" si="5"/>
        <v>5</v>
      </c>
      <c r="K7" s="16">
        <f t="shared" si="6"/>
        <v>5</v>
      </c>
      <c r="L7" s="73">
        <f t="shared" si="7"/>
        <v>132</v>
      </c>
      <c r="M7" s="73">
        <f t="shared" si="8"/>
        <v>26.4</v>
      </c>
      <c r="N7" s="73">
        <f t="shared" si="9"/>
        <v>0.79200000000000004</v>
      </c>
      <c r="O7" s="73">
        <f t="shared" si="10"/>
        <v>15.84</v>
      </c>
      <c r="P7" s="73">
        <f t="shared" si="11"/>
        <v>15.8</v>
      </c>
      <c r="Q7" s="78">
        <f t="shared" si="0"/>
        <v>19.8</v>
      </c>
      <c r="R7" s="76">
        <f>IF(Input!C8="C", Input!P8, "-")</f>
        <v>8200</v>
      </c>
      <c r="S7" s="73">
        <f t="shared" si="12"/>
        <v>66</v>
      </c>
      <c r="V7">
        <v>200</v>
      </c>
      <c r="X7">
        <v>240</v>
      </c>
    </row>
    <row r="8" spans="1:25" x14ac:dyDescent="0.25">
      <c r="A8" s="51" t="s">
        <v>36</v>
      </c>
      <c r="B8" s="46">
        <f>IF(Input!C9="P",IF(Input!N9=0,"-",Input!N9),"-")</f>
        <v>74</v>
      </c>
      <c r="C8" s="8" t="str">
        <f>IF(Input!C9="C",Input!O9,"-")</f>
        <v>-</v>
      </c>
      <c r="D8" s="8">
        <f>Input!V9</f>
        <v>2</v>
      </c>
      <c r="E8" s="8">
        <f>Input!W9</f>
        <v>1</v>
      </c>
      <c r="F8" s="79">
        <f t="shared" si="1"/>
        <v>3</v>
      </c>
      <c r="G8" s="15">
        <f t="shared" si="2"/>
        <v>0.59266666666666667</v>
      </c>
      <c r="H8" s="15">
        <f t="shared" si="3"/>
        <v>0</v>
      </c>
      <c r="I8" s="15">
        <f t="shared" si="4"/>
        <v>16.002000000000002</v>
      </c>
      <c r="J8" s="15">
        <f t="shared" si="5"/>
        <v>10</v>
      </c>
      <c r="K8" s="16">
        <f t="shared" si="6"/>
        <v>16</v>
      </c>
      <c r="L8" s="73">
        <f t="shared" si="7"/>
        <v>148</v>
      </c>
      <c r="M8" s="73">
        <f t="shared" si="8"/>
        <v>9.3000000000000007</v>
      </c>
      <c r="N8" s="73">
        <f t="shared" si="9"/>
        <v>0.27900000000000003</v>
      </c>
      <c r="O8" s="73">
        <f t="shared" si="10"/>
        <v>5.58</v>
      </c>
      <c r="P8" s="73">
        <f t="shared" si="11"/>
        <v>5.6</v>
      </c>
      <c r="Q8" s="78">
        <f t="shared" si="0"/>
        <v>7</v>
      </c>
      <c r="R8" s="76" t="str">
        <f>IF(Input!C9="C", Input!P9, "-")</f>
        <v>-</v>
      </c>
      <c r="S8" s="73" t="str">
        <f t="shared" si="12"/>
        <v>-</v>
      </c>
      <c r="U8" t="s">
        <v>283</v>
      </c>
      <c r="V8">
        <v>22</v>
      </c>
      <c r="W8">
        <f>V8/200*60</f>
        <v>6.6</v>
      </c>
      <c r="X8">
        <v>26</v>
      </c>
      <c r="Y8">
        <f>X8/240*60</f>
        <v>6.5</v>
      </c>
    </row>
    <row r="9" spans="1:25" x14ac:dyDescent="0.25">
      <c r="A9" s="49" t="s">
        <v>38</v>
      </c>
      <c r="B9" s="46">
        <f>IF(Input!C10="P",IF(Input!N10=0,"-",Input!N10),"-")</f>
        <v>220</v>
      </c>
      <c r="C9" s="8" t="str">
        <f>IF(Input!C10="C",Input!O10,"-")</f>
        <v>-</v>
      </c>
      <c r="D9" s="8">
        <f>Input!V10</f>
        <v>8</v>
      </c>
      <c r="E9" s="8">
        <f>Input!W10</f>
        <v>2</v>
      </c>
      <c r="F9" s="79">
        <f t="shared" si="1"/>
        <v>4</v>
      </c>
      <c r="G9" s="15">
        <f t="shared" si="2"/>
        <v>3.78</v>
      </c>
      <c r="H9" s="15">
        <f t="shared" si="3"/>
        <v>0</v>
      </c>
      <c r="I9" s="15">
        <f t="shared" si="4"/>
        <v>49.895999999999994</v>
      </c>
      <c r="J9" s="15">
        <f t="shared" si="5"/>
        <v>40</v>
      </c>
      <c r="K9" s="16">
        <f t="shared" si="6"/>
        <v>50</v>
      </c>
      <c r="L9" s="73">
        <f t="shared" si="7"/>
        <v>440</v>
      </c>
      <c r="M9" s="73">
        <f t="shared" si="8"/>
        <v>8.8000000000000007</v>
      </c>
      <c r="N9" s="73">
        <f t="shared" si="9"/>
        <v>0.26400000000000001</v>
      </c>
      <c r="O9" s="73">
        <f t="shared" si="10"/>
        <v>5.28</v>
      </c>
      <c r="P9" s="73">
        <f t="shared" si="11"/>
        <v>5.3</v>
      </c>
      <c r="Q9" s="78">
        <f t="shared" si="0"/>
        <v>6.6</v>
      </c>
      <c r="R9" s="76" t="str">
        <f>IF(Input!C10="C", Input!P10, "-")</f>
        <v>-</v>
      </c>
      <c r="S9" s="73" t="str">
        <f t="shared" si="12"/>
        <v>-</v>
      </c>
      <c r="U9" t="s">
        <v>284</v>
      </c>
      <c r="V9">
        <v>10</v>
      </c>
      <c r="W9">
        <f t="shared" ref="W9:W10" si="13">V9/200*60</f>
        <v>3</v>
      </c>
      <c r="X9">
        <v>12.5</v>
      </c>
      <c r="Y9">
        <f t="shared" ref="Y9:Y10" si="14">X9/240*60</f>
        <v>3.125</v>
      </c>
    </row>
    <row r="10" spans="1:25" x14ac:dyDescent="0.25">
      <c r="A10" s="49" t="s">
        <v>39</v>
      </c>
      <c r="B10" s="46">
        <f>IF(Input!C11="P",IF(Input!N11=0,"-",Input!N11),"-")</f>
        <v>220</v>
      </c>
      <c r="C10" s="8" t="str">
        <f>IF(Input!C11="C",Input!O11,"-")</f>
        <v>-</v>
      </c>
      <c r="D10" s="8">
        <f>Input!V11</f>
        <v>8</v>
      </c>
      <c r="E10" s="8">
        <f>Input!W11</f>
        <v>2</v>
      </c>
      <c r="F10" s="79">
        <f t="shared" si="1"/>
        <v>4</v>
      </c>
      <c r="G10" s="15">
        <f t="shared" si="2"/>
        <v>3.78</v>
      </c>
      <c r="H10" s="15">
        <f t="shared" si="3"/>
        <v>0</v>
      </c>
      <c r="I10" s="15">
        <f t="shared" si="4"/>
        <v>49.895999999999994</v>
      </c>
      <c r="J10" s="15">
        <f t="shared" si="5"/>
        <v>40</v>
      </c>
      <c r="K10" s="16">
        <f t="shared" si="6"/>
        <v>50</v>
      </c>
      <c r="L10" s="73">
        <f t="shared" si="7"/>
        <v>440</v>
      </c>
      <c r="M10" s="73">
        <f t="shared" si="8"/>
        <v>8.8000000000000007</v>
      </c>
      <c r="N10" s="73">
        <f t="shared" si="9"/>
        <v>0.26400000000000001</v>
      </c>
      <c r="O10" s="73">
        <f t="shared" si="10"/>
        <v>5.28</v>
      </c>
      <c r="P10" s="73">
        <f t="shared" si="11"/>
        <v>5.3</v>
      </c>
      <c r="Q10" s="78">
        <f t="shared" si="0"/>
        <v>6.6</v>
      </c>
      <c r="R10" s="76" t="str">
        <f>IF(Input!C11="C", Input!P11, "-")</f>
        <v>-</v>
      </c>
      <c r="S10" s="73" t="str">
        <f t="shared" si="12"/>
        <v>-</v>
      </c>
      <c r="U10" t="s">
        <v>285</v>
      </c>
      <c r="V10">
        <v>20.5</v>
      </c>
      <c r="W10">
        <f t="shared" si="13"/>
        <v>6.1499999999999995</v>
      </c>
      <c r="X10">
        <v>20.5</v>
      </c>
      <c r="Y10">
        <f t="shared" si="14"/>
        <v>5.125</v>
      </c>
    </row>
    <row r="11" spans="1:25" x14ac:dyDescent="0.25">
      <c r="A11" s="49" t="s">
        <v>40</v>
      </c>
      <c r="B11" s="46" t="str">
        <f>IF(Input!C12="P",IF(Input!N12=0,"-",Input!N12),"-")</f>
        <v>-</v>
      </c>
      <c r="C11" s="8">
        <f>IF(Input!C12="C",Input!O12,"-")</f>
        <v>348</v>
      </c>
      <c r="D11" s="8">
        <f>Input!V12</f>
        <v>4</v>
      </c>
      <c r="E11" s="8" t="str">
        <f>Input!W12</f>
        <v>-</v>
      </c>
      <c r="F11" s="79">
        <f t="shared" si="1"/>
        <v>20</v>
      </c>
      <c r="G11" s="15">
        <f t="shared" si="2"/>
        <v>0</v>
      </c>
      <c r="H11" s="15">
        <f t="shared" si="3"/>
        <v>6.9599999999999991</v>
      </c>
      <c r="I11" s="15">
        <f t="shared" si="4"/>
        <v>0</v>
      </c>
      <c r="J11" s="15">
        <f t="shared" si="5"/>
        <v>20</v>
      </c>
      <c r="K11" s="16">
        <f t="shared" si="6"/>
        <v>20</v>
      </c>
      <c r="L11" s="73">
        <f t="shared" si="7"/>
        <v>696</v>
      </c>
      <c r="M11" s="73">
        <f t="shared" si="8"/>
        <v>34.799999999999997</v>
      </c>
      <c r="N11" s="73">
        <f t="shared" si="9"/>
        <v>1.044</v>
      </c>
      <c r="O11" s="73">
        <f t="shared" si="10"/>
        <v>20.88</v>
      </c>
      <c r="P11" s="73">
        <f t="shared" si="11"/>
        <v>20.9</v>
      </c>
      <c r="Q11" s="78">
        <f t="shared" si="0"/>
        <v>26.1</v>
      </c>
      <c r="R11" s="76">
        <f>IF(Input!C12="C", Input!P12, "-")</f>
        <v>43500</v>
      </c>
      <c r="S11" s="73">
        <f t="shared" si="12"/>
        <v>348</v>
      </c>
      <c r="W11">
        <f>SUM(W8:W10)</f>
        <v>15.75</v>
      </c>
      <c r="Y11">
        <f>SUM(Y8:Y10)</f>
        <v>14.75</v>
      </c>
    </row>
    <row r="12" spans="1:25" x14ac:dyDescent="0.25">
      <c r="A12" s="49" t="s">
        <v>41</v>
      </c>
      <c r="B12" s="46">
        <f>IF(Input!C13="P",IF(Input!N13=0,"-",Input!N13),"-")</f>
        <v>220</v>
      </c>
      <c r="C12" s="8" t="str">
        <f>IF(Input!C13="C",Input!O13,"-")</f>
        <v>-</v>
      </c>
      <c r="D12" s="8">
        <f>Input!V13</f>
        <v>8</v>
      </c>
      <c r="E12" s="8">
        <f>Input!W13</f>
        <v>2</v>
      </c>
      <c r="F12" s="79">
        <f t="shared" si="1"/>
        <v>4</v>
      </c>
      <c r="G12" s="15">
        <f t="shared" si="2"/>
        <v>3.78</v>
      </c>
      <c r="H12" s="15">
        <f t="shared" si="3"/>
        <v>0</v>
      </c>
      <c r="I12" s="15">
        <f t="shared" si="4"/>
        <v>49.895999999999994</v>
      </c>
      <c r="J12" s="15">
        <f t="shared" si="5"/>
        <v>40</v>
      </c>
      <c r="K12" s="16">
        <f t="shared" si="6"/>
        <v>50</v>
      </c>
      <c r="L12" s="73">
        <f t="shared" si="7"/>
        <v>440</v>
      </c>
      <c r="M12" s="73">
        <f t="shared" si="8"/>
        <v>8.8000000000000007</v>
      </c>
      <c r="N12" s="73">
        <f t="shared" si="9"/>
        <v>0.26400000000000001</v>
      </c>
      <c r="O12" s="73">
        <f t="shared" si="10"/>
        <v>5.28</v>
      </c>
      <c r="P12" s="73">
        <f t="shared" si="11"/>
        <v>5.3</v>
      </c>
      <c r="Q12" s="78">
        <f t="shared" si="0"/>
        <v>6.6</v>
      </c>
      <c r="R12" s="76" t="str">
        <f>IF(Input!C13="C", Input!P13, "-")</f>
        <v>-</v>
      </c>
      <c r="S12" s="73" t="str">
        <f t="shared" si="12"/>
        <v>-</v>
      </c>
    </row>
    <row r="13" spans="1:25" x14ac:dyDescent="0.25">
      <c r="A13" s="49" t="s">
        <v>42</v>
      </c>
      <c r="B13" s="46">
        <f>IF(Input!C14="P",IF(Input!N14=0,"-",Input!N14),"-")</f>
        <v>220</v>
      </c>
      <c r="C13" s="8" t="str">
        <f>IF(Input!C14="C",Input!O14,"-")</f>
        <v>-</v>
      </c>
      <c r="D13" s="8">
        <f>Input!V14</f>
        <v>8</v>
      </c>
      <c r="E13" s="8">
        <f>Input!W14</f>
        <v>2</v>
      </c>
      <c r="F13" s="79">
        <f t="shared" si="1"/>
        <v>4</v>
      </c>
      <c r="G13" s="15">
        <f t="shared" si="2"/>
        <v>3.78</v>
      </c>
      <c r="H13" s="15">
        <f t="shared" si="3"/>
        <v>0</v>
      </c>
      <c r="I13" s="15">
        <f t="shared" si="4"/>
        <v>49.895999999999994</v>
      </c>
      <c r="J13" s="15">
        <f t="shared" si="5"/>
        <v>40</v>
      </c>
      <c r="K13" s="16">
        <f t="shared" si="6"/>
        <v>50</v>
      </c>
      <c r="L13" s="73">
        <f t="shared" si="7"/>
        <v>440</v>
      </c>
      <c r="M13" s="73">
        <f t="shared" si="8"/>
        <v>8.8000000000000007</v>
      </c>
      <c r="N13" s="73">
        <f t="shared" si="9"/>
        <v>0.26400000000000001</v>
      </c>
      <c r="O13" s="73">
        <f t="shared" si="10"/>
        <v>5.28</v>
      </c>
      <c r="P13" s="73">
        <f t="shared" si="11"/>
        <v>5.3</v>
      </c>
      <c r="Q13" s="78">
        <f t="shared" si="0"/>
        <v>6.6</v>
      </c>
      <c r="R13" s="76" t="str">
        <f>IF(Input!C14="C", Input!P14, "-")</f>
        <v>-</v>
      </c>
      <c r="S13" s="73" t="str">
        <f t="shared" si="12"/>
        <v>-</v>
      </c>
    </row>
    <row r="14" spans="1:25" x14ac:dyDescent="0.25">
      <c r="A14" s="49" t="s">
        <v>43</v>
      </c>
      <c r="B14" s="46" t="str">
        <f>IF(Input!C15="P",IF(Input!N15=0,"-",Input!N15),"-")</f>
        <v>-</v>
      </c>
      <c r="C14" s="8">
        <f>IF(Input!C15="C",Input!O15,"-")</f>
        <v>438</v>
      </c>
      <c r="D14" s="8">
        <f>Input!V15</f>
        <v>4</v>
      </c>
      <c r="E14" s="8" t="str">
        <f>Input!W15</f>
        <v>-</v>
      </c>
      <c r="F14" s="79">
        <f t="shared" si="1"/>
        <v>25</v>
      </c>
      <c r="G14" s="15">
        <f t="shared" si="2"/>
        <v>0</v>
      </c>
      <c r="H14" s="15">
        <f t="shared" si="3"/>
        <v>7.0079999999999991</v>
      </c>
      <c r="I14" s="15">
        <f t="shared" si="4"/>
        <v>0</v>
      </c>
      <c r="J14" s="15">
        <f t="shared" si="5"/>
        <v>20</v>
      </c>
      <c r="K14" s="16">
        <f t="shared" si="6"/>
        <v>20</v>
      </c>
      <c r="L14" s="73">
        <f t="shared" si="7"/>
        <v>876</v>
      </c>
      <c r="M14" s="73">
        <f t="shared" si="8"/>
        <v>43.8</v>
      </c>
      <c r="N14" s="73">
        <f t="shared" si="9"/>
        <v>1.3140000000000001</v>
      </c>
      <c r="O14" s="73">
        <f t="shared" si="10"/>
        <v>26.28</v>
      </c>
      <c r="P14" s="73">
        <f t="shared" si="11"/>
        <v>26.3</v>
      </c>
      <c r="Q14" s="78">
        <f t="shared" si="0"/>
        <v>32.9</v>
      </c>
      <c r="R14" s="76">
        <f>IF(Input!C15="C", Input!P15, "-")</f>
        <v>54750</v>
      </c>
      <c r="S14" s="73">
        <f t="shared" si="12"/>
        <v>438</v>
      </c>
    </row>
    <row r="15" spans="1:25" x14ac:dyDescent="0.25">
      <c r="A15" s="49" t="s">
        <v>44</v>
      </c>
      <c r="B15" s="46">
        <f>IF(Input!C16="P",IF(Input!N16=0,"-",Input!N16),"-")</f>
        <v>218</v>
      </c>
      <c r="C15" s="8" t="str">
        <f>IF(Input!C16="C",Input!O16,"-")</f>
        <v>-</v>
      </c>
      <c r="D15" s="8">
        <f>Input!V16</f>
        <v>6</v>
      </c>
      <c r="E15" s="8">
        <f>Input!W16</f>
        <v>2</v>
      </c>
      <c r="F15" s="79">
        <f t="shared" si="1"/>
        <v>4</v>
      </c>
      <c r="G15" s="15">
        <f t="shared" si="2"/>
        <v>2.782</v>
      </c>
      <c r="H15" s="15">
        <f t="shared" si="3"/>
        <v>0</v>
      </c>
      <c r="I15" s="15">
        <f t="shared" si="4"/>
        <v>50.076000000000001</v>
      </c>
      <c r="J15" s="15">
        <f t="shared" si="5"/>
        <v>30</v>
      </c>
      <c r="K15" s="16">
        <f t="shared" si="6"/>
        <v>50</v>
      </c>
      <c r="L15" s="73">
        <f t="shared" si="7"/>
        <v>436</v>
      </c>
      <c r="M15" s="73">
        <f t="shared" si="8"/>
        <v>8.6999999999999993</v>
      </c>
      <c r="N15" s="73">
        <f t="shared" si="9"/>
        <v>0.26100000000000001</v>
      </c>
      <c r="O15" s="73">
        <f t="shared" si="10"/>
        <v>5.22</v>
      </c>
      <c r="P15" s="73">
        <f t="shared" si="11"/>
        <v>5.2</v>
      </c>
      <c r="Q15" s="78">
        <f t="shared" si="0"/>
        <v>6.5</v>
      </c>
      <c r="R15" s="76" t="str">
        <f>IF(Input!C16="C", Input!P16, "-")</f>
        <v>-</v>
      </c>
      <c r="S15" s="73" t="str">
        <f t="shared" si="12"/>
        <v>-</v>
      </c>
    </row>
    <row r="16" spans="1:25" x14ac:dyDescent="0.25">
      <c r="A16" s="49" t="s">
        <v>45</v>
      </c>
      <c r="B16" s="46" t="str">
        <f>IF(Input!C17="P",IF(Input!N17=0,"-",Input!N17),"-")</f>
        <v>-</v>
      </c>
      <c r="C16" s="8">
        <f>IF(Input!C17="C",Input!O17,"-")</f>
        <v>325</v>
      </c>
      <c r="D16" s="8">
        <f>Input!V17</f>
        <v>2</v>
      </c>
      <c r="E16" s="8" t="str">
        <f>Input!W17</f>
        <v>-</v>
      </c>
      <c r="F16" s="79">
        <f t="shared" si="1"/>
        <v>20</v>
      </c>
      <c r="G16" s="15">
        <f t="shared" si="2"/>
        <v>0</v>
      </c>
      <c r="H16" s="15">
        <f t="shared" si="3"/>
        <v>3.25</v>
      </c>
      <c r="I16" s="15">
        <f t="shared" si="4"/>
        <v>0</v>
      </c>
      <c r="J16" s="15">
        <f t="shared" si="5"/>
        <v>10</v>
      </c>
      <c r="K16" s="16">
        <f t="shared" si="6"/>
        <v>10</v>
      </c>
      <c r="L16" s="73">
        <f t="shared" si="7"/>
        <v>650</v>
      </c>
      <c r="M16" s="73">
        <f t="shared" si="8"/>
        <v>65</v>
      </c>
      <c r="N16" s="73">
        <f t="shared" si="9"/>
        <v>1.95</v>
      </c>
      <c r="O16" s="73">
        <f t="shared" si="10"/>
        <v>39</v>
      </c>
      <c r="P16" s="73">
        <f t="shared" si="11"/>
        <v>39</v>
      </c>
      <c r="Q16" s="78">
        <f t="shared" si="0"/>
        <v>48.8</v>
      </c>
      <c r="R16" s="76">
        <f>IF(Input!C17="C", Input!P17, "-")</f>
        <v>40600</v>
      </c>
      <c r="S16" s="73">
        <f t="shared" si="12"/>
        <v>325</v>
      </c>
    </row>
    <row r="17" spans="1:19" x14ac:dyDescent="0.25">
      <c r="A17" s="49" t="s">
        <v>46</v>
      </c>
      <c r="B17" s="46">
        <f>IF(Input!C18="P",IF(Input!N18=0,"-",Input!N18),"-")</f>
        <v>218</v>
      </c>
      <c r="C17" s="8" t="str">
        <f>IF(Input!C18="C",Input!O18,"-")</f>
        <v>-</v>
      </c>
      <c r="D17" s="8">
        <f>Input!V18</f>
        <v>6</v>
      </c>
      <c r="E17" s="8">
        <f>Input!W18</f>
        <v>2</v>
      </c>
      <c r="F17" s="79">
        <f t="shared" si="1"/>
        <v>4</v>
      </c>
      <c r="G17" s="15">
        <f t="shared" si="2"/>
        <v>2.782</v>
      </c>
      <c r="H17" s="15">
        <f t="shared" si="3"/>
        <v>0</v>
      </c>
      <c r="I17" s="15">
        <f t="shared" si="4"/>
        <v>50.076000000000001</v>
      </c>
      <c r="J17" s="15">
        <f t="shared" si="5"/>
        <v>30</v>
      </c>
      <c r="K17" s="16">
        <f t="shared" si="6"/>
        <v>50</v>
      </c>
      <c r="L17" s="73">
        <f t="shared" si="7"/>
        <v>436</v>
      </c>
      <c r="M17" s="73">
        <f t="shared" si="8"/>
        <v>8.6999999999999993</v>
      </c>
      <c r="N17" s="73">
        <f t="shared" si="9"/>
        <v>0.26100000000000001</v>
      </c>
      <c r="O17" s="73">
        <f t="shared" si="10"/>
        <v>5.22</v>
      </c>
      <c r="P17" s="73">
        <f t="shared" si="11"/>
        <v>5.2</v>
      </c>
      <c r="Q17" s="78">
        <f t="shared" si="0"/>
        <v>6.5</v>
      </c>
      <c r="R17" s="76" t="str">
        <f>IF(Input!C18="C", Input!P18, "-")</f>
        <v>-</v>
      </c>
      <c r="S17" s="73" t="str">
        <f t="shared" si="12"/>
        <v>-</v>
      </c>
    </row>
    <row r="18" spans="1:19" x14ac:dyDescent="0.25">
      <c r="A18" s="49" t="s">
        <v>47</v>
      </c>
      <c r="B18" s="46" t="str">
        <f>IF(Input!C19="P",IF(Input!N19=0,"-",Input!N19),"-")</f>
        <v>-</v>
      </c>
      <c r="C18" s="8">
        <f>IF(Input!C19="C",Input!O19,"-")</f>
        <v>321</v>
      </c>
      <c r="D18" s="8">
        <f>Input!V19</f>
        <v>2</v>
      </c>
      <c r="E18" s="8" t="str">
        <f>Input!W19</f>
        <v>-</v>
      </c>
      <c r="F18" s="79">
        <f t="shared" si="1"/>
        <v>20</v>
      </c>
      <c r="G18" s="15">
        <f t="shared" si="2"/>
        <v>0</v>
      </c>
      <c r="H18" s="15">
        <f t="shared" si="3"/>
        <v>3.21</v>
      </c>
      <c r="I18" s="15">
        <f t="shared" si="4"/>
        <v>0</v>
      </c>
      <c r="J18" s="15">
        <f t="shared" si="5"/>
        <v>10</v>
      </c>
      <c r="K18" s="16">
        <f t="shared" si="6"/>
        <v>10</v>
      </c>
      <c r="L18" s="73">
        <f t="shared" si="7"/>
        <v>642</v>
      </c>
      <c r="M18" s="73">
        <f t="shared" si="8"/>
        <v>64.2</v>
      </c>
      <c r="N18" s="73">
        <f t="shared" si="9"/>
        <v>1.9259999999999999</v>
      </c>
      <c r="O18" s="73">
        <f t="shared" si="10"/>
        <v>38.520000000000003</v>
      </c>
      <c r="P18" s="73">
        <f t="shared" si="11"/>
        <v>38.5</v>
      </c>
      <c r="Q18" s="78">
        <f t="shared" si="0"/>
        <v>48.1</v>
      </c>
      <c r="R18" s="76">
        <f>IF(Input!C19="C", Input!P19, "-")</f>
        <v>40110</v>
      </c>
      <c r="S18" s="73">
        <f t="shared" si="12"/>
        <v>321</v>
      </c>
    </row>
    <row r="19" spans="1:19" x14ac:dyDescent="0.25">
      <c r="A19" s="49" t="s">
        <v>48</v>
      </c>
      <c r="B19" s="46">
        <f>IF(Input!C20="P",IF(Input!N20=0,"-",Input!N20),"-")</f>
        <v>107</v>
      </c>
      <c r="C19" s="8" t="str">
        <f>IF(Input!C20="C",Input!O20,"-")</f>
        <v>-</v>
      </c>
      <c r="D19" s="8">
        <f>Input!V20</f>
        <v>4</v>
      </c>
      <c r="E19" s="8">
        <f>Input!W20</f>
        <v>1</v>
      </c>
      <c r="F19" s="79">
        <f>IF(B19="-",IF(C19="-",0,IF(C19&lt;100,5,IF(C19&lt;200,10,IF(C19&lt;300,15,IF(C19&lt;400,20,IF(C19&lt;500,25,IF(C19&lt;600,30,35))))))),IF(B19&lt;100,3,IF(B19&lt;200,3.5,IF(B19&lt;300,4,IF(B19&lt;400,4.5,IF(B19&lt;500,5,IF(B19&lt;600,5.5,7)))))))</f>
        <v>3.5</v>
      </c>
      <c r="G19" s="15">
        <f>IF(C19="-",(D19*E19/(F19))-B19/1000,0)</f>
        <v>1.0358571428571428</v>
      </c>
      <c r="H19" s="15">
        <f t="shared" si="3"/>
        <v>0</v>
      </c>
      <c r="I19" s="15">
        <f>IF(AND(B19&lt;100,G19&lt;1),(G19)*45,IF(AND(B19&lt;100,G19&gt;1),(G19)*38,IF(AND(B19&lt;200,G19&lt;1),(G19)*38,IF(AND(B19&lt;200,G19&gt;1),(G19)*30,IF(AND(B19&lt;400,G19&lt;3),(G19)*30,IF(AND(B19&lt;400,G19&gt;3),(G19)*22,IF(AND(B19&lt;600,G19&lt;4),(G19)*22,IF(AND(B19&lt;600,G19&gt;4),(G19)*14,(G19)*14))))))))*0.03*20</f>
        <v>18.645428571428571</v>
      </c>
      <c r="J19" s="15">
        <f t="shared" si="5"/>
        <v>20</v>
      </c>
      <c r="K19" s="16">
        <f>ROUND(IF(C19="-",I19,J19),0)</f>
        <v>19</v>
      </c>
      <c r="L19" s="73">
        <f t="shared" si="7"/>
        <v>214</v>
      </c>
      <c r="M19" s="73">
        <f t="shared" si="8"/>
        <v>11.3</v>
      </c>
      <c r="N19" s="73">
        <f t="shared" si="9"/>
        <v>0.33900000000000002</v>
      </c>
      <c r="O19" s="73">
        <f t="shared" si="10"/>
        <v>6.78</v>
      </c>
      <c r="P19" s="73">
        <f t="shared" si="11"/>
        <v>6.8</v>
      </c>
      <c r="Q19" s="78">
        <f t="shared" si="0"/>
        <v>8.5</v>
      </c>
      <c r="R19" s="76" t="str">
        <f>IF(Input!C20="C", Input!P20, "-")</f>
        <v>-</v>
      </c>
      <c r="S19" s="73" t="str">
        <f t="shared" si="12"/>
        <v>-</v>
      </c>
    </row>
    <row r="20" spans="1:19" x14ac:dyDescent="0.25">
      <c r="A20" s="49" t="s">
        <v>49</v>
      </c>
      <c r="B20" s="46">
        <f>IF(Input!C21="P",IF(Input!N21=0,"-",Input!N21),"-")</f>
        <v>124</v>
      </c>
      <c r="C20" s="8" t="str">
        <f>IF(Input!C21="C",Input!O21,"-")</f>
        <v>-</v>
      </c>
      <c r="D20" s="8">
        <f>Input!V21</f>
        <v>4</v>
      </c>
      <c r="E20" s="8">
        <f>Input!W21</f>
        <v>1</v>
      </c>
      <c r="F20" s="79">
        <f>IF(B20="-",IF(C20="-",0,IF(C20&lt;100,5,IF(C20&lt;200,10,IF(C20&lt;300,15,IF(C20&lt;400,20,IF(C20&lt;500,25,IF(C20&lt;600,30,35))))))),IF(B20&lt;100,3,IF(B20&lt;200,3.5,IF(B20&lt;300,4,IF(B20&lt;400,4.5,IF(B20&lt;500,5,IF(B20&lt;600,5.5,7)))))))</f>
        <v>3.5</v>
      </c>
      <c r="G20" s="15">
        <f>IF(C20="-",(D20*E20/(F20))-B20/1000,0)</f>
        <v>1.0188571428571427</v>
      </c>
      <c r="H20" s="15">
        <f>IF(C20="-",0,C20/10/F20*D20)</f>
        <v>0</v>
      </c>
      <c r="I20" s="15">
        <f t="shared" si="4"/>
        <v>18.339428571428567</v>
      </c>
      <c r="J20" s="15">
        <f t="shared" si="5"/>
        <v>20</v>
      </c>
      <c r="K20" s="16">
        <f t="shared" si="6"/>
        <v>18</v>
      </c>
      <c r="L20" s="73">
        <f t="shared" si="7"/>
        <v>248</v>
      </c>
      <c r="M20" s="73">
        <f t="shared" si="8"/>
        <v>13.8</v>
      </c>
      <c r="N20" s="73">
        <f t="shared" si="9"/>
        <v>0.41399999999999998</v>
      </c>
      <c r="O20" s="73">
        <f t="shared" si="10"/>
        <v>8.2799999999999994</v>
      </c>
      <c r="P20" s="73">
        <f t="shared" si="11"/>
        <v>8.3000000000000007</v>
      </c>
      <c r="Q20" s="78">
        <f t="shared" si="0"/>
        <v>10.4</v>
      </c>
      <c r="R20" s="76" t="str">
        <f>IF(Input!C21="C", Input!P21, "-")</f>
        <v>-</v>
      </c>
      <c r="S20" s="73" t="str">
        <f t="shared" si="12"/>
        <v>-</v>
      </c>
    </row>
    <row r="21" spans="1:19" x14ac:dyDescent="0.25">
      <c r="A21" s="49" t="s">
        <v>50</v>
      </c>
      <c r="B21" s="46">
        <f>IF(Input!C22="P",IF(Input!N22=0,"-",Input!N22),"-")</f>
        <v>150</v>
      </c>
      <c r="C21" s="8" t="str">
        <f>IF(Input!C22="C",Input!O22,"-")</f>
        <v>-</v>
      </c>
      <c r="D21" s="8">
        <f>Input!V22</f>
        <v>4</v>
      </c>
      <c r="E21" s="8">
        <f>Input!W22</f>
        <v>1</v>
      </c>
      <c r="F21" s="79">
        <f t="shared" si="1"/>
        <v>3.5</v>
      </c>
      <c r="G21" s="15">
        <f t="shared" si="2"/>
        <v>0.99285714285714277</v>
      </c>
      <c r="H21" s="15">
        <f t="shared" si="3"/>
        <v>0</v>
      </c>
      <c r="I21" s="15">
        <f t="shared" si="4"/>
        <v>22.637142857142859</v>
      </c>
      <c r="J21" s="15">
        <f t="shared" si="5"/>
        <v>20</v>
      </c>
      <c r="K21" s="16">
        <f t="shared" si="6"/>
        <v>23</v>
      </c>
      <c r="L21" s="73">
        <f t="shared" si="7"/>
        <v>300</v>
      </c>
      <c r="M21" s="73">
        <f t="shared" si="8"/>
        <v>13</v>
      </c>
      <c r="N21" s="73">
        <f t="shared" si="9"/>
        <v>0.39</v>
      </c>
      <c r="O21" s="73">
        <f t="shared" si="10"/>
        <v>7.8</v>
      </c>
      <c r="P21" s="73">
        <f t="shared" si="11"/>
        <v>7.8</v>
      </c>
      <c r="Q21" s="78">
        <f t="shared" si="0"/>
        <v>9.8000000000000007</v>
      </c>
      <c r="R21" s="76" t="str">
        <f>IF(Input!C22="C", Input!P22, "-")</f>
        <v>-</v>
      </c>
      <c r="S21" s="73" t="str">
        <f t="shared" si="12"/>
        <v>-</v>
      </c>
    </row>
    <row r="22" spans="1:19" x14ac:dyDescent="0.25">
      <c r="A22" s="49" t="s">
        <v>51</v>
      </c>
      <c r="B22" s="46">
        <f>IF(Input!C23="P",IF(Input!N23=0,"-",Input!N23),"-")</f>
        <v>150</v>
      </c>
      <c r="C22" s="8" t="str">
        <f>IF(Input!C23="C",Input!O23,"-")</f>
        <v>-</v>
      </c>
      <c r="D22" s="8">
        <f>Input!V23</f>
        <v>4</v>
      </c>
      <c r="E22" s="8">
        <f>Input!W23</f>
        <v>1</v>
      </c>
      <c r="F22" s="79">
        <f t="shared" si="1"/>
        <v>3.5</v>
      </c>
      <c r="G22" s="15">
        <f t="shared" si="2"/>
        <v>0.99285714285714277</v>
      </c>
      <c r="H22" s="15">
        <f t="shared" si="3"/>
        <v>0</v>
      </c>
      <c r="I22" s="15">
        <f t="shared" si="4"/>
        <v>22.637142857142859</v>
      </c>
      <c r="J22" s="15">
        <f t="shared" si="5"/>
        <v>20</v>
      </c>
      <c r="K22" s="16">
        <f t="shared" si="6"/>
        <v>23</v>
      </c>
      <c r="L22" s="73">
        <f t="shared" si="7"/>
        <v>300</v>
      </c>
      <c r="M22" s="73">
        <f t="shared" si="8"/>
        <v>13</v>
      </c>
      <c r="N22" s="73">
        <f t="shared" si="9"/>
        <v>0.39</v>
      </c>
      <c r="O22" s="73">
        <f t="shared" si="10"/>
        <v>7.8</v>
      </c>
      <c r="P22" s="73">
        <f t="shared" si="11"/>
        <v>7.8</v>
      </c>
      <c r="Q22" s="78">
        <f t="shared" si="0"/>
        <v>9.8000000000000007</v>
      </c>
      <c r="R22" s="76" t="str">
        <f>IF(Input!C23="C", Input!P23, "-")</f>
        <v>-</v>
      </c>
      <c r="S22" s="73" t="str">
        <f t="shared" si="12"/>
        <v>-</v>
      </c>
    </row>
    <row r="23" spans="1:19" x14ac:dyDescent="0.25">
      <c r="A23" s="49" t="s">
        <v>52</v>
      </c>
      <c r="B23" s="46">
        <f>IF(Input!C24="P",IF(Input!N24=0,"-",Input!N24),"-")</f>
        <v>185</v>
      </c>
      <c r="C23" s="8" t="str">
        <f>IF(Input!C24="C",Input!O24,"-")</f>
        <v>-</v>
      </c>
      <c r="D23" s="8">
        <f>Input!V24</f>
        <v>8</v>
      </c>
      <c r="E23" s="8">
        <f>Input!W24</f>
        <v>1</v>
      </c>
      <c r="F23" s="79">
        <f t="shared" ref="F23" si="15">IF(B23="-",IF(C23="-",0,IF(C23&lt;100,5,IF(C23&lt;200,10,IF(C23&lt;300,15,IF(C23&lt;400,20,IF(C23&lt;500,25,IF(C23&lt;600,30,35))))))),IF(B23&lt;100,3,IF(B23&lt;200,3.5,IF(B23&lt;300,4,IF(B23&lt;400,4.5,IF(B23&lt;500,5,IF(B23&lt;600,5.5,7)))))))</f>
        <v>3.5</v>
      </c>
      <c r="G23" s="15">
        <f t="shared" ref="G23" si="16">IF(C23="-",(D23*E23/(F23))-B23/1000,0)</f>
        <v>2.1007142857142855</v>
      </c>
      <c r="H23" s="15">
        <f t="shared" ref="H23" si="17">IF(C23="-",0,C23/10/F23*D23)</f>
        <v>0</v>
      </c>
      <c r="I23" s="15">
        <f t="shared" ref="I23" si="18">IF(AND(B23&lt;100,G23&lt;1),(G23)*45,IF(AND(B23&lt;100,G23&gt;1),(G23)*38,IF(AND(B23&lt;200,G23&lt;1),(G23)*38,IF(AND(B23&lt;200,G23&gt;1),(G23)*30,IF(AND(B23&lt;400,G23&lt;3),(G23)*30,IF(AND(B23&lt;400,G23&gt;3),(G23)*22,IF(AND(B23&lt;600,G23&lt;4),(G23)*22,IF(AND(B23&lt;600,G23&gt;4),(G23)*14,(G23)*14))))))))*0.03*20</f>
        <v>37.812857142857141</v>
      </c>
      <c r="J23" s="15">
        <f t="shared" si="5"/>
        <v>40</v>
      </c>
      <c r="K23" s="16">
        <f t="shared" ref="K23" si="19">ROUND(IF(C23="-",I23,J23),0)</f>
        <v>38</v>
      </c>
      <c r="L23" s="73">
        <f t="shared" ref="L23" si="20">IF(K23="-","-",IF(B23="-",(C23*2),(B23*2)))</f>
        <v>370</v>
      </c>
      <c r="M23" s="73">
        <f t="shared" ref="M23" si="21">IF(L23="-","-",ROUND((L23/K23),1))</f>
        <v>9.6999999999999993</v>
      </c>
      <c r="N23" s="73">
        <f t="shared" ref="N23" si="22">IF(M23="-","-",ROUND((M23*0.03),3))</f>
        <v>0.29099999999999998</v>
      </c>
      <c r="O23" s="73">
        <f t="shared" ref="O23" si="23">IF(N23="-","-",ROUND((N23*20),2))</f>
        <v>5.82</v>
      </c>
      <c r="P23" s="73">
        <f t="shared" ref="P23" si="24">IF(O23="-","-",ROUND(O23,1))</f>
        <v>5.8</v>
      </c>
      <c r="Q23" s="78">
        <f t="shared" ref="Q23" si="25">IF(P23="-","-",ROUND(P23+(P23*0.25),1))</f>
        <v>7.3</v>
      </c>
      <c r="R23" s="76" t="str">
        <f>IF(Input!C24="C", Input!P24, "-")</f>
        <v>-</v>
      </c>
      <c r="S23" s="73" t="str">
        <f t="shared" ref="S23" si="26">IF(OR(R23="-",R23="Value"),"-",ROUND(R23/125,0))</f>
        <v>-</v>
      </c>
    </row>
    <row r="24" spans="1:19" x14ac:dyDescent="0.25">
      <c r="A24" s="49" t="s">
        <v>53</v>
      </c>
      <c r="B24" s="46">
        <f>IF(Input!C25="P",IF(Input!N25=0,"-",Input!N25),"-")</f>
        <v>185</v>
      </c>
      <c r="C24" s="8" t="str">
        <f>IF(Input!C25="C",Input!O25,"-")</f>
        <v>-</v>
      </c>
      <c r="D24" s="8">
        <f>Input!V25</f>
        <v>8</v>
      </c>
      <c r="E24" s="8">
        <f>Input!W25</f>
        <v>1</v>
      </c>
      <c r="F24" s="79">
        <f t="shared" si="1"/>
        <v>3.5</v>
      </c>
      <c r="G24" s="15">
        <f t="shared" si="2"/>
        <v>2.1007142857142855</v>
      </c>
      <c r="H24" s="15">
        <f t="shared" si="3"/>
        <v>0</v>
      </c>
      <c r="I24" s="15">
        <f t="shared" si="4"/>
        <v>37.812857142857141</v>
      </c>
      <c r="J24" s="15">
        <f t="shared" si="5"/>
        <v>40</v>
      </c>
      <c r="K24" s="16">
        <f t="shared" si="6"/>
        <v>38</v>
      </c>
      <c r="L24" s="73">
        <f t="shared" si="7"/>
        <v>370</v>
      </c>
      <c r="M24" s="73">
        <f t="shared" si="8"/>
        <v>9.6999999999999993</v>
      </c>
      <c r="N24" s="73">
        <f t="shared" si="9"/>
        <v>0.29099999999999998</v>
      </c>
      <c r="O24" s="73">
        <f t="shared" si="10"/>
        <v>5.82</v>
      </c>
      <c r="P24" s="73">
        <f t="shared" si="11"/>
        <v>5.8</v>
      </c>
      <c r="Q24" s="78">
        <f t="shared" si="0"/>
        <v>7.3</v>
      </c>
      <c r="R24" s="76" t="str">
        <f>IF(Input!C25="C", Input!P25, "-")</f>
        <v>-</v>
      </c>
      <c r="S24" s="73" t="str">
        <f t="shared" si="12"/>
        <v>-</v>
      </c>
    </row>
    <row r="25" spans="1:19" x14ac:dyDescent="0.25">
      <c r="A25" s="64" t="s">
        <v>518</v>
      </c>
      <c r="B25" s="46">
        <f>IF(Input!C26="P",IF(Input!N26=0,"-",Input!N26),"-")</f>
        <v>140</v>
      </c>
      <c r="C25" s="8" t="str">
        <f>IF(Input!C26="C",Input!O26,"-")</f>
        <v>-</v>
      </c>
      <c r="D25" s="8">
        <f>Input!V26</f>
        <v>4</v>
      </c>
      <c r="E25" s="8">
        <f>Input!W26</f>
        <v>1</v>
      </c>
      <c r="F25" s="79">
        <f t="shared" ref="F25:F27" si="27">IF(B25="-",IF(C25="-",0,IF(C25&lt;100,5,IF(C25&lt;200,10,IF(C25&lt;300,15,IF(C25&lt;400,20,IF(C25&lt;500,25,IF(C25&lt;600,30,35))))))),IF(B25&lt;100,3,IF(B25&lt;200,3.5,IF(B25&lt;300,4,IF(B25&lt;400,4.5,IF(B25&lt;500,5,IF(B25&lt;600,5.5,7)))))))</f>
        <v>3.5</v>
      </c>
      <c r="G25" s="15">
        <f t="shared" ref="G25:G27" si="28">IF(C25="-",(D25*E25/(F25))-B25/1000,0)</f>
        <v>1.0028571428571427</v>
      </c>
      <c r="H25" s="15">
        <f t="shared" ref="H25:H27" si="29">IF(C25="-",0,C25/10/F25*D25)</f>
        <v>0</v>
      </c>
      <c r="I25" s="15">
        <f t="shared" ref="I25:I27" si="30">IF(AND(B25&lt;100,G25&lt;1),(G25)*45,IF(AND(B25&lt;100,G25&gt;1),(G25)*38,IF(AND(B25&lt;200,G25&lt;1),(G25)*38,IF(AND(B25&lt;200,G25&gt;1),(G25)*30,IF(AND(B25&lt;400,G25&lt;3),(G25)*30,IF(AND(B25&lt;400,G25&gt;3),(G25)*22,IF(AND(B25&lt;600,G25&lt;4),(G25)*22,IF(AND(B25&lt;600,G25&gt;4),(G25)*14,(G25)*14))))))))*0.03*20</f>
        <v>18.05142857142857</v>
      </c>
      <c r="J25" s="15">
        <f t="shared" ref="J25:J27" si="31">D25*5</f>
        <v>20</v>
      </c>
      <c r="K25" s="16">
        <f t="shared" ref="K25:K27" si="32">ROUND(IF(C25="-",I25,J25),0)</f>
        <v>18</v>
      </c>
      <c r="L25" s="73">
        <f t="shared" ref="L25:L27" si="33">IF(K25="-","-",IF(B25="-",(C25*2),(B25*2)))</f>
        <v>280</v>
      </c>
      <c r="M25" s="73">
        <f t="shared" ref="M25:M27" si="34">IF(L25="-","-",ROUND((L25/K25),1))</f>
        <v>15.6</v>
      </c>
      <c r="N25" s="73">
        <f t="shared" ref="N25:N27" si="35">IF(M25="-","-",ROUND((M25*0.03),3))</f>
        <v>0.46800000000000003</v>
      </c>
      <c r="O25" s="73">
        <f t="shared" ref="O25:O27" si="36">IF(N25="-","-",ROUND((N25*20),2))</f>
        <v>9.36</v>
      </c>
      <c r="P25" s="73">
        <f t="shared" ref="P25:P27" si="37">IF(O25="-","-",ROUND(O25,1))</f>
        <v>9.4</v>
      </c>
      <c r="Q25" s="78">
        <f t="shared" ref="Q25:Q27" si="38">IF(P25="-","-",ROUND(P25+(P25*0.25),1))</f>
        <v>11.8</v>
      </c>
      <c r="R25" s="76" t="str">
        <f>IF(Input!C26="C", Input!P26, "-")</f>
        <v>-</v>
      </c>
      <c r="S25" s="73" t="str">
        <f t="shared" ref="S25:S27" si="39">IF(OR(R25="-",R25="Value"),"-",ROUND(R25/125,0))</f>
        <v>-</v>
      </c>
    </row>
    <row r="26" spans="1:19" x14ac:dyDescent="0.25">
      <c r="A26" s="64" t="s">
        <v>519</v>
      </c>
      <c r="B26" s="46">
        <f>IF(Input!C27="P",IF(Input!N27=0,"-",Input!N27),"-")</f>
        <v>165</v>
      </c>
      <c r="C26" s="8" t="str">
        <f>IF(Input!C27="C",Input!O27,"-")</f>
        <v>-</v>
      </c>
      <c r="D26" s="8">
        <f>Input!V27</f>
        <v>4</v>
      </c>
      <c r="E26" s="8">
        <f>Input!W27</f>
        <v>1</v>
      </c>
      <c r="F26" s="79">
        <f t="shared" si="27"/>
        <v>3.5</v>
      </c>
      <c r="G26" s="15">
        <f t="shared" si="28"/>
        <v>0.97785714285714276</v>
      </c>
      <c r="H26" s="15">
        <f t="shared" si="29"/>
        <v>0</v>
      </c>
      <c r="I26" s="15">
        <f t="shared" si="30"/>
        <v>22.295142857142856</v>
      </c>
      <c r="J26" s="15">
        <f t="shared" si="31"/>
        <v>20</v>
      </c>
      <c r="K26" s="16">
        <f t="shared" si="32"/>
        <v>22</v>
      </c>
      <c r="L26" s="73">
        <f t="shared" si="33"/>
        <v>330</v>
      </c>
      <c r="M26" s="73">
        <f t="shared" si="34"/>
        <v>15</v>
      </c>
      <c r="N26" s="73">
        <f t="shared" si="35"/>
        <v>0.45</v>
      </c>
      <c r="O26" s="73">
        <f t="shared" si="36"/>
        <v>9</v>
      </c>
      <c r="P26" s="73">
        <f t="shared" si="37"/>
        <v>9</v>
      </c>
      <c r="Q26" s="78">
        <f t="shared" si="38"/>
        <v>11.3</v>
      </c>
      <c r="R26" s="76" t="str">
        <f>IF(Input!C27="C", Input!P27, "-")</f>
        <v>-</v>
      </c>
      <c r="S26" s="73" t="str">
        <f t="shared" si="39"/>
        <v>-</v>
      </c>
    </row>
    <row r="27" spans="1:19" x14ac:dyDescent="0.25">
      <c r="A27" s="64" t="s">
        <v>520</v>
      </c>
      <c r="B27" s="46">
        <f>IF(Input!C28="P",IF(Input!N28=0,"-",Input!N28),"-")</f>
        <v>206</v>
      </c>
      <c r="C27" s="8" t="str">
        <f>IF(Input!C28="C",Input!O28,"-")</f>
        <v>-</v>
      </c>
      <c r="D27" s="8">
        <f>Input!V28</f>
        <v>4</v>
      </c>
      <c r="E27" s="8">
        <f>Input!W28</f>
        <v>1</v>
      </c>
      <c r="F27" s="79">
        <f t="shared" si="27"/>
        <v>4</v>
      </c>
      <c r="G27" s="15">
        <f t="shared" si="28"/>
        <v>0.79400000000000004</v>
      </c>
      <c r="H27" s="15">
        <f t="shared" si="29"/>
        <v>0</v>
      </c>
      <c r="I27" s="15">
        <f t="shared" si="30"/>
        <v>14.292</v>
      </c>
      <c r="J27" s="15">
        <f t="shared" si="31"/>
        <v>20</v>
      </c>
      <c r="K27" s="16">
        <f t="shared" si="32"/>
        <v>14</v>
      </c>
      <c r="L27" s="73">
        <f t="shared" si="33"/>
        <v>412</v>
      </c>
      <c r="M27" s="73">
        <f t="shared" si="34"/>
        <v>29.4</v>
      </c>
      <c r="N27" s="73">
        <f t="shared" si="35"/>
        <v>0.88200000000000001</v>
      </c>
      <c r="O27" s="73">
        <f t="shared" si="36"/>
        <v>17.64</v>
      </c>
      <c r="P27" s="73">
        <f t="shared" si="37"/>
        <v>17.600000000000001</v>
      </c>
      <c r="Q27" s="78">
        <f t="shared" si="38"/>
        <v>22</v>
      </c>
      <c r="R27" s="76" t="str">
        <f>IF(Input!C28="C", Input!P28, "-")</f>
        <v>-</v>
      </c>
      <c r="S27" s="73" t="str">
        <f t="shared" si="39"/>
        <v>-</v>
      </c>
    </row>
    <row r="28" spans="1:19" x14ac:dyDescent="0.25">
      <c r="A28" s="49" t="s">
        <v>54</v>
      </c>
      <c r="B28" s="46">
        <f>IF(Input!C29="P",IF(Input!N29=0,"-",Input!N29),"-")</f>
        <v>253</v>
      </c>
      <c r="C28" s="8" t="str">
        <f>IF(Input!C29="C",Input!O29,"-")</f>
        <v>-</v>
      </c>
      <c r="D28" s="8">
        <f>Input!V29</f>
        <v>8</v>
      </c>
      <c r="E28" s="8">
        <f>Input!W29</f>
        <v>2</v>
      </c>
      <c r="F28" s="79">
        <f>IF(B28="-",IF(C28="-",0,IF(C28&lt;100,5,IF(C28&lt;200,10,IF(C28&lt;300,15,IF(C28&lt;400,20,IF(C28&lt;500,25,IF(C28&lt;600,30,35))))))),IF(B28&lt;100,3,IF(B28&lt;200,3.5,IF(B28&lt;300,4,IF(B28&lt;400,4.5,IF(B28&lt;500,5,IF(B28&lt;600,5.5,7)))))))</f>
        <v>4</v>
      </c>
      <c r="G28" s="15">
        <f t="shared" si="2"/>
        <v>3.7469999999999999</v>
      </c>
      <c r="H28" s="15">
        <f t="shared" si="3"/>
        <v>0</v>
      </c>
      <c r="I28" s="15">
        <f t="shared" si="4"/>
        <v>49.4604</v>
      </c>
      <c r="J28" s="15">
        <f t="shared" si="5"/>
        <v>40</v>
      </c>
      <c r="K28" s="16">
        <f t="shared" si="6"/>
        <v>49</v>
      </c>
      <c r="L28" s="73">
        <f t="shared" si="7"/>
        <v>506</v>
      </c>
      <c r="M28" s="73">
        <f t="shared" si="8"/>
        <v>10.3</v>
      </c>
      <c r="N28" s="73">
        <f t="shared" si="9"/>
        <v>0.309</v>
      </c>
      <c r="O28" s="73">
        <f t="shared" si="10"/>
        <v>6.18</v>
      </c>
      <c r="P28" s="73">
        <f t="shared" si="11"/>
        <v>6.2</v>
      </c>
      <c r="Q28" s="78">
        <f t="shared" si="0"/>
        <v>7.8</v>
      </c>
      <c r="R28" s="76" t="str">
        <f>IF(Input!C29="C", Input!P29, "-")</f>
        <v>-</v>
      </c>
      <c r="S28" s="73" t="str">
        <f t="shared" si="12"/>
        <v>-</v>
      </c>
    </row>
    <row r="29" spans="1:19" x14ac:dyDescent="0.25">
      <c r="A29" s="49" t="s">
        <v>55</v>
      </c>
      <c r="B29" s="46" t="str">
        <f>IF(Input!C30="P",IF(Input!N30=0,"-",Input!N30),"-")</f>
        <v>-</v>
      </c>
      <c r="C29" s="8">
        <f>IF(Input!C30="C",Input!O30,"-")</f>
        <v>396</v>
      </c>
      <c r="D29" s="8">
        <f>Input!V30</f>
        <v>4</v>
      </c>
      <c r="E29" s="8" t="str">
        <f>Input!W30</f>
        <v>-</v>
      </c>
      <c r="F29" s="79">
        <f t="shared" si="1"/>
        <v>20</v>
      </c>
      <c r="G29" s="15">
        <f t="shared" si="2"/>
        <v>0</v>
      </c>
      <c r="H29" s="15">
        <f t="shared" si="3"/>
        <v>7.92</v>
      </c>
      <c r="I29" s="15">
        <f t="shared" si="4"/>
        <v>0</v>
      </c>
      <c r="J29" s="15">
        <f t="shared" si="5"/>
        <v>20</v>
      </c>
      <c r="K29" s="16">
        <f t="shared" si="6"/>
        <v>20</v>
      </c>
      <c r="L29" s="73">
        <f t="shared" si="7"/>
        <v>792</v>
      </c>
      <c r="M29" s="73">
        <f t="shared" si="8"/>
        <v>39.6</v>
      </c>
      <c r="N29" s="73">
        <f t="shared" si="9"/>
        <v>1.1879999999999999</v>
      </c>
      <c r="O29" s="73">
        <f t="shared" si="10"/>
        <v>23.76</v>
      </c>
      <c r="P29" s="73">
        <f t="shared" si="11"/>
        <v>23.8</v>
      </c>
      <c r="Q29" s="78">
        <f t="shared" si="0"/>
        <v>29.8</v>
      </c>
      <c r="R29" s="76">
        <f>IF(Input!C30="C", Input!P30, "-")</f>
        <v>49500</v>
      </c>
      <c r="S29" s="73">
        <f t="shared" si="12"/>
        <v>396</v>
      </c>
    </row>
    <row r="30" spans="1:19" x14ac:dyDescent="0.25">
      <c r="A30" s="49" t="s">
        <v>56</v>
      </c>
      <c r="B30" s="46">
        <f>IF(Input!C31="P",IF(Input!N31=0,"-",Input!N31),"-")</f>
        <v>295</v>
      </c>
      <c r="C30" s="8" t="str">
        <f>IF(Input!C31="C",Input!O31,"-")</f>
        <v>-</v>
      </c>
      <c r="D30" s="8">
        <f>Input!V31</f>
        <v>8</v>
      </c>
      <c r="E30" s="8">
        <f>Input!W31</f>
        <v>2</v>
      </c>
      <c r="F30" s="79">
        <f t="shared" si="1"/>
        <v>4</v>
      </c>
      <c r="G30" s="15">
        <f t="shared" si="2"/>
        <v>3.7050000000000001</v>
      </c>
      <c r="H30" s="15">
        <f>IF(C30="-",0,C30/10/F30*D30)</f>
        <v>0</v>
      </c>
      <c r="I30" s="15">
        <f t="shared" si="4"/>
        <v>48.905999999999999</v>
      </c>
      <c r="J30" s="15">
        <f t="shared" si="5"/>
        <v>40</v>
      </c>
      <c r="K30" s="16">
        <f t="shared" si="6"/>
        <v>49</v>
      </c>
      <c r="L30" s="73">
        <f t="shared" si="7"/>
        <v>590</v>
      </c>
      <c r="M30" s="73">
        <f t="shared" si="8"/>
        <v>12</v>
      </c>
      <c r="N30" s="73">
        <f t="shared" si="9"/>
        <v>0.36</v>
      </c>
      <c r="O30" s="73">
        <f t="shared" si="10"/>
        <v>7.2</v>
      </c>
      <c r="P30" s="73">
        <f t="shared" si="11"/>
        <v>7.2</v>
      </c>
      <c r="Q30" s="78">
        <f t="shared" si="0"/>
        <v>9</v>
      </c>
      <c r="R30" s="76" t="str">
        <f>IF(Input!C31="C", Input!P31, "-")</f>
        <v>-</v>
      </c>
      <c r="S30" s="73" t="str">
        <f t="shared" si="12"/>
        <v>-</v>
      </c>
    </row>
    <row r="31" spans="1:19" x14ac:dyDescent="0.25">
      <c r="A31" s="49" t="s">
        <v>57</v>
      </c>
      <c r="B31" s="46">
        <f>IF(Input!C32="P",IF(Input!N32=0,"-",Input!N32),"-")</f>
        <v>240</v>
      </c>
      <c r="C31" s="8" t="str">
        <f>IF(Input!C32="C",Input!O32,"-")</f>
        <v>-</v>
      </c>
      <c r="D31" s="8">
        <f>Input!V32</f>
        <v>8</v>
      </c>
      <c r="E31" s="8">
        <f>Input!W32</f>
        <v>2</v>
      </c>
      <c r="F31" s="79">
        <f t="shared" si="1"/>
        <v>4</v>
      </c>
      <c r="G31" s="15">
        <f t="shared" si="2"/>
        <v>3.76</v>
      </c>
      <c r="H31" s="15">
        <f t="shared" si="3"/>
        <v>0</v>
      </c>
      <c r="I31" s="15">
        <f t="shared" si="4"/>
        <v>49.631999999999998</v>
      </c>
      <c r="J31" s="15">
        <f t="shared" si="5"/>
        <v>40</v>
      </c>
      <c r="K31" s="16">
        <f t="shared" si="6"/>
        <v>50</v>
      </c>
      <c r="L31" s="73">
        <f t="shared" si="7"/>
        <v>480</v>
      </c>
      <c r="M31" s="73">
        <f t="shared" si="8"/>
        <v>9.6</v>
      </c>
      <c r="N31" s="73">
        <f t="shared" si="9"/>
        <v>0.28799999999999998</v>
      </c>
      <c r="O31" s="73">
        <f t="shared" si="10"/>
        <v>5.76</v>
      </c>
      <c r="P31" s="73">
        <f t="shared" si="11"/>
        <v>5.8</v>
      </c>
      <c r="Q31" s="78">
        <f t="shared" si="0"/>
        <v>7.3</v>
      </c>
      <c r="R31" s="76" t="str">
        <f>IF(Input!C32="C", Input!P32, "-")</f>
        <v>-</v>
      </c>
      <c r="S31" s="73" t="str">
        <f t="shared" si="12"/>
        <v>-</v>
      </c>
    </row>
    <row r="32" spans="1:19" x14ac:dyDescent="0.25">
      <c r="A32" s="49" t="s">
        <v>58</v>
      </c>
      <c r="B32" s="46">
        <f>IF(Input!C33="P",IF(Input!N33=0,"-",Input!N33),"-")</f>
        <v>295</v>
      </c>
      <c r="C32" s="8" t="str">
        <f>IF(Input!C33="C",Input!O33,"-")</f>
        <v>-</v>
      </c>
      <c r="D32" s="8">
        <f>Input!V33</f>
        <v>8</v>
      </c>
      <c r="E32" s="8">
        <f>Input!W33</f>
        <v>2</v>
      </c>
      <c r="F32" s="79">
        <f t="shared" si="1"/>
        <v>4</v>
      </c>
      <c r="G32" s="15">
        <f t="shared" si="2"/>
        <v>3.7050000000000001</v>
      </c>
      <c r="H32" s="15">
        <f t="shared" si="3"/>
        <v>0</v>
      </c>
      <c r="I32" s="15">
        <f t="shared" si="4"/>
        <v>48.905999999999999</v>
      </c>
      <c r="J32" s="15">
        <f t="shared" si="5"/>
        <v>40</v>
      </c>
      <c r="K32" s="16">
        <f t="shared" si="6"/>
        <v>49</v>
      </c>
      <c r="L32" s="73">
        <f t="shared" si="7"/>
        <v>590</v>
      </c>
      <c r="M32" s="73">
        <f t="shared" si="8"/>
        <v>12</v>
      </c>
      <c r="N32" s="73">
        <f t="shared" si="9"/>
        <v>0.36</v>
      </c>
      <c r="O32" s="73">
        <f t="shared" si="10"/>
        <v>7.2</v>
      </c>
      <c r="P32" s="73">
        <f t="shared" si="11"/>
        <v>7.2</v>
      </c>
      <c r="Q32" s="78">
        <f t="shared" si="0"/>
        <v>9</v>
      </c>
      <c r="R32" s="76" t="str">
        <f>IF(Input!C33="C", Input!P33, "-")</f>
        <v>-</v>
      </c>
      <c r="S32" s="73" t="str">
        <f t="shared" si="12"/>
        <v>-</v>
      </c>
    </row>
    <row r="33" spans="1:19" x14ac:dyDescent="0.25">
      <c r="A33" s="49" t="s">
        <v>59</v>
      </c>
      <c r="B33" s="46">
        <f>IF(Input!C34="P",IF(Input!N34=0,"-",Input!N34),"-")</f>
        <v>313</v>
      </c>
      <c r="C33" s="8" t="str">
        <f>IF(Input!C34="C",Input!O34,"-")</f>
        <v>-</v>
      </c>
      <c r="D33" s="8">
        <f>Input!V34</f>
        <v>8</v>
      </c>
      <c r="E33" s="8">
        <f>Input!W34</f>
        <v>2</v>
      </c>
      <c r="F33" s="79">
        <f t="shared" si="1"/>
        <v>4.5</v>
      </c>
      <c r="G33" s="15">
        <f t="shared" si="2"/>
        <v>3.2425555555555552</v>
      </c>
      <c r="H33" s="15">
        <f t="shared" si="3"/>
        <v>0</v>
      </c>
      <c r="I33" s="15">
        <f t="shared" si="4"/>
        <v>42.801733333333331</v>
      </c>
      <c r="J33" s="15">
        <f t="shared" si="5"/>
        <v>40</v>
      </c>
      <c r="K33" s="16">
        <f t="shared" si="6"/>
        <v>43</v>
      </c>
      <c r="L33" s="73">
        <f t="shared" si="7"/>
        <v>626</v>
      </c>
      <c r="M33" s="73">
        <f t="shared" si="8"/>
        <v>14.6</v>
      </c>
      <c r="N33" s="73">
        <f t="shared" si="9"/>
        <v>0.438</v>
      </c>
      <c r="O33" s="73">
        <f t="shared" si="10"/>
        <v>8.76</v>
      </c>
      <c r="P33" s="73">
        <f t="shared" si="11"/>
        <v>8.8000000000000007</v>
      </c>
      <c r="Q33" s="78">
        <f t="shared" si="0"/>
        <v>11</v>
      </c>
      <c r="R33" s="76" t="str">
        <f>IF(Input!C34="C", Input!P34, "-")</f>
        <v>-</v>
      </c>
      <c r="S33" s="73" t="str">
        <f t="shared" si="12"/>
        <v>-</v>
      </c>
    </row>
    <row r="34" spans="1:19" x14ac:dyDescent="0.25">
      <c r="A34" s="49" t="s">
        <v>60</v>
      </c>
      <c r="B34" s="46">
        <f>IF(Input!C35="P",IF(Input!N35=0,"-",Input!N35),"-")</f>
        <v>380</v>
      </c>
      <c r="C34" s="8" t="str">
        <f>IF(Input!C35="C",Input!O35,"-")</f>
        <v>-</v>
      </c>
      <c r="D34" s="8">
        <f>Input!V35</f>
        <v>10</v>
      </c>
      <c r="E34" s="8">
        <f>Input!W35</f>
        <v>2</v>
      </c>
      <c r="F34" s="79">
        <f t="shared" si="1"/>
        <v>4.5</v>
      </c>
      <c r="G34" s="15">
        <f t="shared" si="2"/>
        <v>4.0644444444444447</v>
      </c>
      <c r="H34" s="15">
        <f t="shared" si="3"/>
        <v>0</v>
      </c>
      <c r="I34" s="15">
        <f t="shared" si="4"/>
        <v>53.650666666666673</v>
      </c>
      <c r="J34" s="15">
        <f t="shared" si="5"/>
        <v>50</v>
      </c>
      <c r="K34" s="16">
        <f t="shared" si="6"/>
        <v>54</v>
      </c>
      <c r="L34" s="73">
        <f t="shared" si="7"/>
        <v>760</v>
      </c>
      <c r="M34" s="73">
        <f t="shared" si="8"/>
        <v>14.1</v>
      </c>
      <c r="N34" s="73">
        <f t="shared" si="9"/>
        <v>0.42299999999999999</v>
      </c>
      <c r="O34" s="73">
        <f t="shared" si="10"/>
        <v>8.4600000000000009</v>
      </c>
      <c r="P34" s="73">
        <f t="shared" si="11"/>
        <v>8.5</v>
      </c>
      <c r="Q34" s="78">
        <f t="shared" si="0"/>
        <v>10.6</v>
      </c>
      <c r="R34" s="76" t="str">
        <f>IF(Input!C35="C", Input!P35, "-")</f>
        <v>-</v>
      </c>
      <c r="S34" s="73" t="str">
        <f t="shared" si="12"/>
        <v>-</v>
      </c>
    </row>
    <row r="35" spans="1:19" x14ac:dyDescent="0.25">
      <c r="A35" s="49" t="s">
        <v>61</v>
      </c>
      <c r="B35" s="46">
        <f>IF(Input!C36="P",IF(Input!N36=0,"-",Input!N36),"-")</f>
        <v>270</v>
      </c>
      <c r="C35" s="8" t="str">
        <f>IF(Input!C36="C",Input!O36,"-")</f>
        <v>-</v>
      </c>
      <c r="D35" s="8">
        <f>Input!V36</f>
        <v>8</v>
      </c>
      <c r="E35" s="8">
        <f>Input!W36</f>
        <v>2</v>
      </c>
      <c r="F35" s="79">
        <f t="shared" si="1"/>
        <v>4</v>
      </c>
      <c r="G35" s="15">
        <f t="shared" si="2"/>
        <v>3.73</v>
      </c>
      <c r="H35" s="15">
        <f t="shared" si="3"/>
        <v>0</v>
      </c>
      <c r="I35" s="15">
        <f t="shared" si="4"/>
        <v>49.235999999999997</v>
      </c>
      <c r="J35" s="15">
        <f t="shared" si="5"/>
        <v>40</v>
      </c>
      <c r="K35" s="16">
        <f t="shared" si="6"/>
        <v>49</v>
      </c>
      <c r="L35" s="73">
        <f t="shared" si="7"/>
        <v>540</v>
      </c>
      <c r="M35" s="73">
        <f t="shared" si="8"/>
        <v>11</v>
      </c>
      <c r="N35" s="73">
        <f t="shared" si="9"/>
        <v>0.33</v>
      </c>
      <c r="O35" s="73">
        <f t="shared" si="10"/>
        <v>6.6</v>
      </c>
      <c r="P35" s="73">
        <f t="shared" si="11"/>
        <v>6.6</v>
      </c>
      <c r="Q35" s="78">
        <f t="shared" si="0"/>
        <v>8.3000000000000007</v>
      </c>
      <c r="R35" s="76" t="str">
        <f>IF(Input!C36="C", Input!P36, "-")</f>
        <v>-</v>
      </c>
      <c r="S35" s="73" t="str">
        <f t="shared" si="12"/>
        <v>-</v>
      </c>
    </row>
    <row r="36" spans="1:19" x14ac:dyDescent="0.25">
      <c r="A36" s="49" t="s">
        <v>62</v>
      </c>
      <c r="B36" s="46">
        <f>IF(Input!C37="P",IF(Input!N37=0,"-",Input!N37),"-")</f>
        <v>314</v>
      </c>
      <c r="C36" s="8" t="str">
        <f>IF(Input!C37="C",Input!O37,"-")</f>
        <v>-</v>
      </c>
      <c r="D36" s="8">
        <f>Input!V37</f>
        <v>8</v>
      </c>
      <c r="E36" s="8">
        <f>Input!W37</f>
        <v>2</v>
      </c>
      <c r="F36" s="79">
        <f t="shared" si="1"/>
        <v>4.5</v>
      </c>
      <c r="G36" s="15">
        <f t="shared" si="2"/>
        <v>3.2415555555555553</v>
      </c>
      <c r="H36" s="15">
        <f t="shared" si="3"/>
        <v>0</v>
      </c>
      <c r="I36" s="15">
        <f t="shared" si="4"/>
        <v>42.788533333333319</v>
      </c>
      <c r="J36" s="15">
        <f t="shared" si="5"/>
        <v>40</v>
      </c>
      <c r="K36" s="16">
        <f t="shared" si="6"/>
        <v>43</v>
      </c>
      <c r="L36" s="73">
        <f t="shared" si="7"/>
        <v>628</v>
      </c>
      <c r="M36" s="73">
        <f t="shared" si="8"/>
        <v>14.6</v>
      </c>
      <c r="N36" s="73">
        <f t="shared" si="9"/>
        <v>0.438</v>
      </c>
      <c r="O36" s="73">
        <f t="shared" si="10"/>
        <v>8.76</v>
      </c>
      <c r="P36" s="73">
        <f t="shared" si="11"/>
        <v>8.8000000000000007</v>
      </c>
      <c r="Q36" s="78">
        <f t="shared" si="0"/>
        <v>11</v>
      </c>
      <c r="R36" s="76" t="str">
        <f>IF(Input!C37="C", Input!P37, "-")</f>
        <v>-</v>
      </c>
      <c r="S36" s="73" t="str">
        <f t="shared" si="12"/>
        <v>-</v>
      </c>
    </row>
    <row r="37" spans="1:19" x14ac:dyDescent="0.25">
      <c r="A37" s="49" t="s">
        <v>63</v>
      </c>
      <c r="B37" s="46">
        <f>IF(Input!C38="P",IF(Input!N38=0,"-",Input!N38),"-")</f>
        <v>314</v>
      </c>
      <c r="C37" s="8" t="str">
        <f>IF(Input!C38="C",Input!O38,"-")</f>
        <v>-</v>
      </c>
      <c r="D37" s="8">
        <f>Input!V38</f>
        <v>8</v>
      </c>
      <c r="E37" s="8">
        <f>Input!W38</f>
        <v>2</v>
      </c>
      <c r="F37" s="79">
        <f t="shared" si="1"/>
        <v>4.5</v>
      </c>
      <c r="G37" s="15">
        <f t="shared" si="2"/>
        <v>3.2415555555555553</v>
      </c>
      <c r="H37" s="15">
        <f t="shared" si="3"/>
        <v>0</v>
      </c>
      <c r="I37" s="15">
        <f t="shared" si="4"/>
        <v>42.788533333333319</v>
      </c>
      <c r="J37" s="15">
        <f t="shared" si="5"/>
        <v>40</v>
      </c>
      <c r="K37" s="16">
        <f t="shared" si="6"/>
        <v>43</v>
      </c>
      <c r="L37" s="73">
        <f t="shared" si="7"/>
        <v>628</v>
      </c>
      <c r="M37" s="73">
        <f t="shared" si="8"/>
        <v>14.6</v>
      </c>
      <c r="N37" s="73">
        <f t="shared" si="9"/>
        <v>0.438</v>
      </c>
      <c r="O37" s="73">
        <f t="shared" si="10"/>
        <v>8.76</v>
      </c>
      <c r="P37" s="73">
        <f t="shared" si="11"/>
        <v>8.8000000000000007</v>
      </c>
      <c r="Q37" s="78">
        <f t="shared" si="0"/>
        <v>11</v>
      </c>
      <c r="R37" s="76" t="str">
        <f>IF(Input!C38="C", Input!P38, "-")</f>
        <v>-</v>
      </c>
      <c r="S37" s="73" t="str">
        <f t="shared" si="12"/>
        <v>-</v>
      </c>
    </row>
    <row r="38" spans="1:19" x14ac:dyDescent="0.25">
      <c r="A38" s="49" t="s">
        <v>64</v>
      </c>
      <c r="B38" s="46" t="str">
        <f>IF(Input!C39="P",IF(Input!N39=0,"-",Input!N39),"-")</f>
        <v>-</v>
      </c>
      <c r="C38" s="8">
        <f>IF(Input!C39="C",Input!O39,"-")</f>
        <v>720</v>
      </c>
      <c r="D38" s="8">
        <f>Input!V39</f>
        <v>4</v>
      </c>
      <c r="E38" s="8" t="str">
        <f>Input!W39</f>
        <v>-</v>
      </c>
      <c r="F38" s="79">
        <f t="shared" si="1"/>
        <v>35</v>
      </c>
      <c r="G38" s="15">
        <f t="shared" si="2"/>
        <v>0</v>
      </c>
      <c r="H38" s="15">
        <f t="shared" si="3"/>
        <v>8.2285714285714278</v>
      </c>
      <c r="I38" s="15">
        <f t="shared" si="4"/>
        <v>0</v>
      </c>
      <c r="J38" s="15">
        <f t="shared" si="5"/>
        <v>20</v>
      </c>
      <c r="K38" s="16">
        <f t="shared" si="6"/>
        <v>20</v>
      </c>
      <c r="L38" s="73">
        <f t="shared" si="7"/>
        <v>1440</v>
      </c>
      <c r="M38" s="73">
        <f t="shared" si="8"/>
        <v>72</v>
      </c>
      <c r="N38" s="73">
        <f t="shared" si="9"/>
        <v>2.16</v>
      </c>
      <c r="O38" s="73">
        <f t="shared" si="10"/>
        <v>43.2</v>
      </c>
      <c r="P38" s="73">
        <f t="shared" si="11"/>
        <v>43.2</v>
      </c>
      <c r="Q38" s="78">
        <f t="shared" si="0"/>
        <v>54</v>
      </c>
      <c r="R38" s="76">
        <f>IF(Input!C39="C", Input!P39, "-")</f>
        <v>90000</v>
      </c>
      <c r="S38" s="73">
        <f>IF(OR(R38="-",R38="Value"),"-",ROUND(R38/125,0))</f>
        <v>720</v>
      </c>
    </row>
    <row r="39" spans="1:19" x14ac:dyDescent="0.25">
      <c r="A39" s="49" t="s">
        <v>65</v>
      </c>
      <c r="B39" s="46">
        <f>IF(Input!C40="P",IF(Input!N40=0,"-",Input!N40),"-")</f>
        <v>315</v>
      </c>
      <c r="C39" s="8" t="str">
        <f>IF(Input!C40="C",Input!O40,"-")</f>
        <v>-</v>
      </c>
      <c r="D39" s="8">
        <f>Input!V40</f>
        <v>8</v>
      </c>
      <c r="E39" s="8">
        <f>Input!W40</f>
        <v>2</v>
      </c>
      <c r="F39" s="79">
        <f t="shared" si="1"/>
        <v>4.5</v>
      </c>
      <c r="G39" s="15">
        <f t="shared" si="2"/>
        <v>3.2405555555555554</v>
      </c>
      <c r="H39" s="15">
        <f t="shared" si="3"/>
        <v>0</v>
      </c>
      <c r="I39" s="15">
        <f t="shared" si="4"/>
        <v>42.775333333333336</v>
      </c>
      <c r="J39" s="15">
        <f t="shared" si="5"/>
        <v>40</v>
      </c>
      <c r="K39" s="16">
        <f t="shared" si="6"/>
        <v>43</v>
      </c>
      <c r="L39" s="73">
        <f t="shared" si="7"/>
        <v>630</v>
      </c>
      <c r="M39" s="73">
        <f t="shared" si="8"/>
        <v>14.7</v>
      </c>
      <c r="N39" s="73">
        <f t="shared" si="9"/>
        <v>0.441</v>
      </c>
      <c r="O39" s="73">
        <f t="shared" si="10"/>
        <v>8.82</v>
      </c>
      <c r="P39" s="73">
        <f t="shared" si="11"/>
        <v>8.8000000000000007</v>
      </c>
      <c r="Q39" s="78">
        <f t="shared" si="0"/>
        <v>11</v>
      </c>
      <c r="R39" s="76" t="str">
        <f>IF(Input!C40="C", Input!P40, "-")</f>
        <v>-</v>
      </c>
      <c r="S39" s="73" t="str">
        <f t="shared" si="12"/>
        <v>-</v>
      </c>
    </row>
    <row r="40" spans="1:19" x14ac:dyDescent="0.25">
      <c r="A40" s="49" t="s">
        <v>66</v>
      </c>
      <c r="B40" s="46">
        <f>IF(Input!C41="P",IF(Input!N41=0,"-",Input!N41),"-")</f>
        <v>652</v>
      </c>
      <c r="C40" s="8" t="str">
        <f>IF(Input!C41="C",Input!O41,"-")</f>
        <v>-</v>
      </c>
      <c r="D40" s="8">
        <f>Input!V41</f>
        <v>16</v>
      </c>
      <c r="E40" s="8">
        <f>Input!W41</f>
        <v>4</v>
      </c>
      <c r="F40" s="79">
        <f t="shared" si="1"/>
        <v>7</v>
      </c>
      <c r="G40" s="15">
        <f t="shared" si="2"/>
        <v>8.4908571428571431</v>
      </c>
      <c r="H40" s="15">
        <f t="shared" si="3"/>
        <v>0</v>
      </c>
      <c r="I40" s="15">
        <f t="shared" si="4"/>
        <v>71.3232</v>
      </c>
      <c r="J40" s="15">
        <f t="shared" si="5"/>
        <v>80</v>
      </c>
      <c r="K40" s="16">
        <f t="shared" si="6"/>
        <v>71</v>
      </c>
      <c r="L40" s="73">
        <f t="shared" si="7"/>
        <v>1304</v>
      </c>
      <c r="M40" s="73">
        <f t="shared" si="8"/>
        <v>18.399999999999999</v>
      </c>
      <c r="N40" s="73">
        <f t="shared" si="9"/>
        <v>0.55200000000000005</v>
      </c>
      <c r="O40" s="73">
        <f t="shared" si="10"/>
        <v>11.04</v>
      </c>
      <c r="P40" s="73">
        <f t="shared" si="11"/>
        <v>11</v>
      </c>
      <c r="Q40" s="78">
        <f t="shared" si="0"/>
        <v>13.8</v>
      </c>
      <c r="R40" s="76" t="str">
        <f>IF(Input!C41="C", Input!P41, "-")</f>
        <v>-</v>
      </c>
      <c r="S40" s="73" t="str">
        <f t="shared" si="12"/>
        <v>-</v>
      </c>
    </row>
    <row r="41" spans="1:19" x14ac:dyDescent="0.25">
      <c r="A41" s="49" t="s">
        <v>67</v>
      </c>
      <c r="B41" s="46" t="str">
        <f>IF(Input!C42="P",IF(Input!N42=0,"-",Input!N42),"-")</f>
        <v>-</v>
      </c>
      <c r="C41" s="8">
        <f>IF(Input!C42="C",Input!O42,"-")</f>
        <v>1219</v>
      </c>
      <c r="D41" s="8">
        <f>Input!V42</f>
        <v>6</v>
      </c>
      <c r="E41" s="8" t="str">
        <f>Input!W42</f>
        <v>-</v>
      </c>
      <c r="F41" s="79">
        <f t="shared" si="1"/>
        <v>35</v>
      </c>
      <c r="G41" s="15">
        <f t="shared" si="2"/>
        <v>0</v>
      </c>
      <c r="H41" s="15">
        <f t="shared" si="3"/>
        <v>20.89714285714286</v>
      </c>
      <c r="I41" s="15">
        <f t="shared" si="4"/>
        <v>0</v>
      </c>
      <c r="J41" s="15">
        <f t="shared" si="5"/>
        <v>30</v>
      </c>
      <c r="K41" s="16">
        <f t="shared" si="6"/>
        <v>30</v>
      </c>
      <c r="L41" s="73">
        <f t="shared" si="7"/>
        <v>2438</v>
      </c>
      <c r="M41" s="73">
        <f t="shared" si="8"/>
        <v>81.3</v>
      </c>
      <c r="N41" s="73">
        <f t="shared" si="9"/>
        <v>2.4390000000000001</v>
      </c>
      <c r="O41" s="73">
        <f t="shared" si="10"/>
        <v>48.78</v>
      </c>
      <c r="P41" s="73">
        <f t="shared" si="11"/>
        <v>48.8</v>
      </c>
      <c r="Q41" s="78">
        <f t="shared" si="0"/>
        <v>61</v>
      </c>
      <c r="R41" s="76">
        <f>IF(Input!C42="C", Input!P42, "-")</f>
        <v>152400</v>
      </c>
      <c r="S41" s="73">
        <f t="shared" si="12"/>
        <v>1219</v>
      </c>
    </row>
    <row r="42" spans="1:19" x14ac:dyDescent="0.25">
      <c r="A42" s="49" t="s">
        <v>68</v>
      </c>
      <c r="B42" s="46">
        <f>IF(Input!C43="P",IF(Input!N43=0,"-",Input!N43),"-")</f>
        <v>700</v>
      </c>
      <c r="C42" s="8" t="str">
        <f>IF(Input!C43="C",Input!O43,"-")</f>
        <v>-</v>
      </c>
      <c r="D42" s="8">
        <f>Input!V43</f>
        <v>18</v>
      </c>
      <c r="E42" s="8">
        <f>Input!W43</f>
        <v>4</v>
      </c>
      <c r="F42" s="79">
        <f t="shared" si="1"/>
        <v>7</v>
      </c>
      <c r="G42" s="15">
        <f t="shared" si="2"/>
        <v>9.5857142857142872</v>
      </c>
      <c r="H42" s="15">
        <f t="shared" si="3"/>
        <v>0</v>
      </c>
      <c r="I42" s="15">
        <f t="shared" si="4"/>
        <v>80.52000000000001</v>
      </c>
      <c r="J42" s="15">
        <f t="shared" si="5"/>
        <v>90</v>
      </c>
      <c r="K42" s="16">
        <f t="shared" si="6"/>
        <v>81</v>
      </c>
      <c r="L42" s="73">
        <f t="shared" si="7"/>
        <v>1400</v>
      </c>
      <c r="M42" s="73">
        <f t="shared" si="8"/>
        <v>17.3</v>
      </c>
      <c r="N42" s="73">
        <f t="shared" si="9"/>
        <v>0.51900000000000002</v>
      </c>
      <c r="O42" s="73">
        <f t="shared" si="10"/>
        <v>10.38</v>
      </c>
      <c r="P42" s="73">
        <f t="shared" si="11"/>
        <v>10.4</v>
      </c>
      <c r="Q42" s="78">
        <f t="shared" si="0"/>
        <v>13</v>
      </c>
      <c r="R42" s="76" t="str">
        <f>IF(Input!C43="C", Input!P43, "-")</f>
        <v>-</v>
      </c>
      <c r="S42" s="73" t="str">
        <f t="shared" si="12"/>
        <v>-</v>
      </c>
    </row>
    <row r="43" spans="1:19" x14ac:dyDescent="0.25">
      <c r="A43" s="49" t="s">
        <v>69</v>
      </c>
      <c r="B43" s="46" t="str">
        <f>IF(Input!C44="P",IF(Input!N44=0,"-",Input!N44),"-")</f>
        <v>-</v>
      </c>
      <c r="C43" s="8">
        <f>IF(Input!C44="C",Input!O44,"-")</f>
        <v>1323</v>
      </c>
      <c r="D43" s="8">
        <f>Input!V44</f>
        <v>6</v>
      </c>
      <c r="E43" s="8" t="str">
        <f>Input!W44</f>
        <v>-</v>
      </c>
      <c r="F43" s="79">
        <f t="shared" si="1"/>
        <v>35</v>
      </c>
      <c r="G43" s="15">
        <f t="shared" si="2"/>
        <v>0</v>
      </c>
      <c r="H43" s="15">
        <f t="shared" si="3"/>
        <v>22.68</v>
      </c>
      <c r="I43" s="15">
        <f t="shared" si="4"/>
        <v>0</v>
      </c>
      <c r="J43" s="15">
        <f t="shared" si="5"/>
        <v>30</v>
      </c>
      <c r="K43" s="16">
        <f t="shared" si="6"/>
        <v>30</v>
      </c>
      <c r="L43" s="73">
        <f t="shared" si="7"/>
        <v>2646</v>
      </c>
      <c r="M43" s="73">
        <f t="shared" si="8"/>
        <v>88.2</v>
      </c>
      <c r="N43" s="73">
        <f t="shared" si="9"/>
        <v>2.6459999999999999</v>
      </c>
      <c r="O43" s="73">
        <f t="shared" si="10"/>
        <v>52.92</v>
      </c>
      <c r="P43" s="73">
        <f t="shared" si="11"/>
        <v>52.9</v>
      </c>
      <c r="Q43" s="78">
        <f t="shared" si="0"/>
        <v>66.099999999999994</v>
      </c>
      <c r="R43" s="76">
        <f>IF(Input!C44="C", Input!P44, "-")</f>
        <v>165400</v>
      </c>
      <c r="S43" s="73">
        <f t="shared" si="12"/>
        <v>1323</v>
      </c>
    </row>
    <row r="44" spans="1:19" x14ac:dyDescent="0.25">
      <c r="A44" s="49" t="s">
        <v>71</v>
      </c>
      <c r="B44" s="46" t="str">
        <f>IF(Input!C45="P",IF(Input!N45=0,"-",Input!N45),"-")</f>
        <v>-</v>
      </c>
      <c r="C44" s="8">
        <f>IF(Input!C45="C",Input!O45,"-")</f>
        <v>1200</v>
      </c>
      <c r="D44" s="8">
        <f>Input!V45</f>
        <v>3</v>
      </c>
      <c r="E44" s="8" t="str">
        <f>Input!W45</f>
        <v>-</v>
      </c>
      <c r="F44" s="79">
        <f t="shared" ref="F44:F45" si="40">IF(B44="-",IF(C44="-",0,IF(C44&lt;100,5,IF(C44&lt;200,10,IF(C44&lt;300,15,IF(C44&lt;400,20,IF(C44&lt;500,25,IF(C44&lt;600,30,35))))))),IF(B44&lt;100,3,IF(B44&lt;200,3.5,IF(B44&lt;300,4,IF(B44&lt;400,4.5,IF(B44&lt;500,5,IF(B44&lt;600,5.5,7)))))))</f>
        <v>35</v>
      </c>
      <c r="G44" s="15">
        <f t="shared" ref="G44:G45" si="41">IF(C44="-",(D44*E44/(F44))-B44/1000,0)</f>
        <v>0</v>
      </c>
      <c r="H44" s="15">
        <f t="shared" ref="H44:H45" si="42">IF(C44="-",0,C44/10/F44*D44)</f>
        <v>10.285714285714285</v>
      </c>
      <c r="I44" s="15">
        <f t="shared" ref="I44:I45" si="43">IF(AND(B44&lt;100,G44&lt;1),(G44)*45,IF(AND(B44&lt;100,G44&gt;1),(G44)*38,IF(AND(B44&lt;200,G44&lt;1),(G44)*38,IF(AND(B44&lt;200,G44&gt;1),(G44)*30,IF(AND(B44&lt;400,G44&lt;3),(G44)*30,IF(AND(B44&lt;400,G44&gt;3),(G44)*22,IF(AND(B44&lt;600,G44&lt;4),(G44)*22,IF(AND(B44&lt;600,G44&gt;4),(G44)*14,(G44)*14))))))))*0.03*20</f>
        <v>0</v>
      </c>
      <c r="J44" s="15">
        <f t="shared" si="5"/>
        <v>15</v>
      </c>
      <c r="K44" s="16">
        <f t="shared" ref="K44:K45" si="44">ROUND(IF(C44="-",I44,J44),0)</f>
        <v>15</v>
      </c>
      <c r="L44" s="73">
        <f t="shared" ref="L44:L45" si="45">IF(K44="-","-",IF(B44="-",(C44*2),(B44*2)))</f>
        <v>2400</v>
      </c>
      <c r="M44" s="73">
        <f t="shared" ref="M44:M45" si="46">IF(L44="-","-",ROUND((L44/K44),1))</f>
        <v>160</v>
      </c>
      <c r="N44" s="73">
        <f t="shared" ref="N44:N45" si="47">IF(M44="-","-",ROUND((M44*0.03),3))</f>
        <v>4.8</v>
      </c>
      <c r="O44" s="73">
        <f t="shared" ref="O44:O45" si="48">IF(N44="-","-",ROUND((N44*20),2))</f>
        <v>96</v>
      </c>
      <c r="P44" s="73">
        <f t="shared" ref="P44:P45" si="49">IF(O44="-","-",ROUND(O44,1))</f>
        <v>96</v>
      </c>
      <c r="Q44" s="78">
        <f t="shared" ref="Q44:Q45" si="50">IF(P44="-","-",ROUND(P44+(P44*0.25),1))</f>
        <v>120</v>
      </c>
      <c r="R44" s="76">
        <f>IF(Input!C45="C", Input!P45, "-")</f>
        <v>150000</v>
      </c>
      <c r="S44" s="73">
        <f t="shared" ref="S44:S45" si="51">IF(OR(R44="-",R44="Value"),"-",ROUND(R44/125,0))</f>
        <v>1200</v>
      </c>
    </row>
    <row r="45" spans="1:19" x14ac:dyDescent="0.25">
      <c r="A45" s="49" t="s">
        <v>72</v>
      </c>
      <c r="B45" s="46" t="str">
        <f>IF(Input!C46="P",IF(Input!N46=0,"-",Input!N46),"-")</f>
        <v>-</v>
      </c>
      <c r="C45" s="8" t="str">
        <f>IF(Input!C46="C",Input!O46,"-")</f>
        <v>0</v>
      </c>
      <c r="D45" s="8">
        <f>Input!V46</f>
        <v>2</v>
      </c>
      <c r="E45" s="8" t="str">
        <f>Input!W46</f>
        <v>-</v>
      </c>
      <c r="F45" s="79">
        <f t="shared" si="40"/>
        <v>35</v>
      </c>
      <c r="G45" s="15">
        <f t="shared" si="41"/>
        <v>0</v>
      </c>
      <c r="H45" s="15">
        <f t="shared" si="42"/>
        <v>0</v>
      </c>
      <c r="I45" s="15">
        <f t="shared" si="43"/>
        <v>0</v>
      </c>
      <c r="J45" s="15">
        <f t="shared" si="5"/>
        <v>10</v>
      </c>
      <c r="K45" s="16">
        <f t="shared" si="44"/>
        <v>10</v>
      </c>
      <c r="L45" s="73">
        <f t="shared" si="45"/>
        <v>0</v>
      </c>
      <c r="M45" s="73">
        <f t="shared" si="46"/>
        <v>0</v>
      </c>
      <c r="N45" s="73">
        <f t="shared" si="47"/>
        <v>0</v>
      </c>
      <c r="O45" s="73">
        <f t="shared" si="48"/>
        <v>0</v>
      </c>
      <c r="P45" s="73">
        <f t="shared" si="49"/>
        <v>0</v>
      </c>
      <c r="Q45" s="78">
        <f t="shared" si="50"/>
        <v>0</v>
      </c>
      <c r="R45" s="76" t="str">
        <f>IF(Input!C46="C", Input!P46, "-")</f>
        <v>Value</v>
      </c>
      <c r="S45" s="73" t="str">
        <f t="shared" si="51"/>
        <v>-</v>
      </c>
    </row>
    <row r="46" spans="1:19" x14ac:dyDescent="0.25">
      <c r="A46" s="49" t="s">
        <v>74</v>
      </c>
      <c r="B46" s="46">
        <f>IF(Input!C47="P",IF(Input!N47=0,"-",Input!N47),"-")</f>
        <v>75</v>
      </c>
      <c r="C46" s="8" t="str">
        <f>IF(Input!C47="C",Input!O47,"-")</f>
        <v>-</v>
      </c>
      <c r="D46" s="8">
        <f>Input!V47</f>
        <v>2</v>
      </c>
      <c r="E46" s="8">
        <f>Input!W47</f>
        <v>1</v>
      </c>
      <c r="F46" s="79">
        <f t="shared" ref="F46:F75" si="52">IF(B46="-",IF(C46="-",0,5),IF(B46&lt;100,3,IF(B46&lt;200,3.5,IF(B46&lt;300,4,IF(B46&lt;400,4.5,IF(B46&lt;500,5,IF(B46&lt;600,5.5,7)))))))</f>
        <v>3</v>
      </c>
      <c r="G46" s="15">
        <f t="shared" si="2"/>
        <v>0.59166666666666667</v>
      </c>
      <c r="H46" s="15"/>
      <c r="I46" s="15">
        <f t="shared" si="4"/>
        <v>15.975</v>
      </c>
      <c r="J46" s="15">
        <f t="shared" si="5"/>
        <v>10</v>
      </c>
      <c r="K46" s="16">
        <f t="shared" si="6"/>
        <v>16</v>
      </c>
      <c r="L46" s="73">
        <f t="shared" si="7"/>
        <v>150</v>
      </c>
      <c r="M46" s="73">
        <f t="shared" si="8"/>
        <v>9.4</v>
      </c>
      <c r="N46" s="73">
        <f t="shared" si="9"/>
        <v>0.28199999999999997</v>
      </c>
      <c r="O46" s="73">
        <f t="shared" si="10"/>
        <v>5.64</v>
      </c>
      <c r="P46" s="73">
        <f t="shared" si="11"/>
        <v>5.6</v>
      </c>
      <c r="Q46" s="78">
        <f t="shared" si="0"/>
        <v>7</v>
      </c>
      <c r="R46" s="76" t="str">
        <f>IF(Input!C47="C", Input!P47, "-")</f>
        <v>-</v>
      </c>
      <c r="S46" s="73" t="str">
        <f t="shared" si="12"/>
        <v>-</v>
      </c>
    </row>
    <row r="47" spans="1:19" x14ac:dyDescent="0.25">
      <c r="A47" s="49" t="s">
        <v>75</v>
      </c>
      <c r="B47" s="46">
        <f>IF(Input!C48="P",IF(Input!N48=0,"-",Input!N48),"-")</f>
        <v>75</v>
      </c>
      <c r="C47" s="8" t="str">
        <f>IF(Input!C48="C",Input!O48,"-")</f>
        <v>-</v>
      </c>
      <c r="D47" s="8">
        <f>Input!V48</f>
        <v>2</v>
      </c>
      <c r="E47" s="8">
        <f>Input!W48</f>
        <v>1</v>
      </c>
      <c r="F47" s="79">
        <f t="shared" si="52"/>
        <v>3</v>
      </c>
      <c r="G47" s="15">
        <f t="shared" si="2"/>
        <v>0.59166666666666667</v>
      </c>
      <c r="H47" s="15"/>
      <c r="I47" s="15">
        <f t="shared" si="4"/>
        <v>15.975</v>
      </c>
      <c r="J47" s="15">
        <f t="shared" si="5"/>
        <v>10</v>
      </c>
      <c r="K47" s="16">
        <f t="shared" si="6"/>
        <v>16</v>
      </c>
      <c r="L47" s="73">
        <f t="shared" si="7"/>
        <v>150</v>
      </c>
      <c r="M47" s="73">
        <f t="shared" si="8"/>
        <v>9.4</v>
      </c>
      <c r="N47" s="73">
        <f t="shared" si="9"/>
        <v>0.28199999999999997</v>
      </c>
      <c r="O47" s="73">
        <f t="shared" si="10"/>
        <v>5.64</v>
      </c>
      <c r="P47" s="73">
        <f t="shared" si="11"/>
        <v>5.6</v>
      </c>
      <c r="Q47" s="78">
        <f t="shared" si="0"/>
        <v>7</v>
      </c>
      <c r="R47" s="76" t="str">
        <f>IF(Input!C48="C", Input!P48, "-")</f>
        <v>-</v>
      </c>
      <c r="S47" s="73" t="str">
        <f t="shared" si="12"/>
        <v>-</v>
      </c>
    </row>
    <row r="48" spans="1:19" x14ac:dyDescent="0.25">
      <c r="A48" s="49" t="s">
        <v>76</v>
      </c>
      <c r="B48" s="46">
        <f>IF(Input!C49="P",IF(Input!N49=0,"-",Input!N49),"-")</f>
        <v>89</v>
      </c>
      <c r="C48" s="8" t="str">
        <f>IF(Input!C49="C",Input!O49,"-")</f>
        <v>-</v>
      </c>
      <c r="D48" s="8">
        <f>Input!V49</f>
        <v>2</v>
      </c>
      <c r="E48" s="8">
        <f>Input!W49</f>
        <v>1</v>
      </c>
      <c r="F48" s="79">
        <f t="shared" si="52"/>
        <v>3</v>
      </c>
      <c r="G48" s="15">
        <f t="shared" si="2"/>
        <v>0.57766666666666666</v>
      </c>
      <c r="H48" s="15"/>
      <c r="I48" s="15">
        <f t="shared" si="4"/>
        <v>15.597000000000001</v>
      </c>
      <c r="J48" s="15">
        <f t="shared" si="5"/>
        <v>10</v>
      </c>
      <c r="K48" s="16">
        <f t="shared" si="6"/>
        <v>16</v>
      </c>
      <c r="L48" s="73">
        <f t="shared" si="7"/>
        <v>178</v>
      </c>
      <c r="M48" s="73">
        <f t="shared" si="8"/>
        <v>11.1</v>
      </c>
      <c r="N48" s="73">
        <f t="shared" si="9"/>
        <v>0.33300000000000002</v>
      </c>
      <c r="O48" s="73">
        <f t="shared" si="10"/>
        <v>6.66</v>
      </c>
      <c r="P48" s="73">
        <f t="shared" si="11"/>
        <v>6.7</v>
      </c>
      <c r="Q48" s="78">
        <f t="shared" si="0"/>
        <v>8.4</v>
      </c>
      <c r="R48" s="76" t="str">
        <f>IF(Input!C49="C", Input!P49, "-")</f>
        <v>-</v>
      </c>
      <c r="S48" s="73" t="str">
        <f t="shared" si="12"/>
        <v>-</v>
      </c>
    </row>
    <row r="49" spans="1:19" x14ac:dyDescent="0.25">
      <c r="A49" s="49" t="s">
        <v>77</v>
      </c>
      <c r="B49" s="46">
        <f>IF(Input!C50="P",IF(Input!N50=0,"-",Input!N50),"-")</f>
        <v>119</v>
      </c>
      <c r="C49" s="8" t="str">
        <f>IF(Input!C50="C",Input!O50,"-")</f>
        <v>-</v>
      </c>
      <c r="D49" s="8">
        <f>Input!V50</f>
        <v>2</v>
      </c>
      <c r="E49" s="8">
        <f>Input!W50</f>
        <v>1</v>
      </c>
      <c r="F49" s="79">
        <f t="shared" si="52"/>
        <v>3.5</v>
      </c>
      <c r="G49" s="15">
        <f t="shared" si="2"/>
        <v>0.4524285714285714</v>
      </c>
      <c r="H49" s="15"/>
      <c r="I49" s="15">
        <f t="shared" si="4"/>
        <v>10.315371428571428</v>
      </c>
      <c r="J49" s="15">
        <f t="shared" si="5"/>
        <v>10</v>
      </c>
      <c r="K49" s="16">
        <f t="shared" si="6"/>
        <v>10</v>
      </c>
      <c r="L49" s="73">
        <f t="shared" si="7"/>
        <v>238</v>
      </c>
      <c r="M49" s="73">
        <f t="shared" si="8"/>
        <v>23.8</v>
      </c>
      <c r="N49" s="73">
        <f t="shared" si="9"/>
        <v>0.71399999999999997</v>
      </c>
      <c r="O49" s="73">
        <f t="shared" si="10"/>
        <v>14.28</v>
      </c>
      <c r="P49" s="73">
        <f t="shared" si="11"/>
        <v>14.3</v>
      </c>
      <c r="Q49" s="78">
        <f t="shared" si="0"/>
        <v>17.899999999999999</v>
      </c>
      <c r="R49" s="76" t="str">
        <f>IF(Input!C50="C", Input!P50, "-")</f>
        <v>-</v>
      </c>
      <c r="S49" s="73" t="str">
        <f t="shared" si="12"/>
        <v>-</v>
      </c>
    </row>
    <row r="50" spans="1:19" x14ac:dyDescent="0.25">
      <c r="A50" s="49" t="s">
        <v>78</v>
      </c>
      <c r="B50" s="46">
        <f>IF(Input!C51="P",IF(Input!N51=0,"-",Input!N51),"-")</f>
        <v>100</v>
      </c>
      <c r="C50" s="8" t="str">
        <f>IF(Input!C51="C",Input!O51,"-")</f>
        <v>-</v>
      </c>
      <c r="D50" s="8">
        <f>Input!V51</f>
        <v>2</v>
      </c>
      <c r="E50" s="8">
        <f>Input!W51</f>
        <v>1</v>
      </c>
      <c r="F50" s="79">
        <f t="shared" si="52"/>
        <v>3.5</v>
      </c>
      <c r="G50" s="15">
        <f t="shared" si="2"/>
        <v>0.47142857142857142</v>
      </c>
      <c r="H50" s="15"/>
      <c r="I50" s="15">
        <f t="shared" si="4"/>
        <v>10.748571428571427</v>
      </c>
      <c r="J50" s="15">
        <f t="shared" si="5"/>
        <v>10</v>
      </c>
      <c r="K50" s="16">
        <f t="shared" si="6"/>
        <v>11</v>
      </c>
      <c r="L50" s="73">
        <f t="shared" si="7"/>
        <v>200</v>
      </c>
      <c r="M50" s="73">
        <f t="shared" si="8"/>
        <v>18.2</v>
      </c>
      <c r="N50" s="73">
        <f t="shared" si="9"/>
        <v>0.54600000000000004</v>
      </c>
      <c r="O50" s="73">
        <f t="shared" si="10"/>
        <v>10.92</v>
      </c>
      <c r="P50" s="73">
        <f t="shared" si="11"/>
        <v>10.9</v>
      </c>
      <c r="Q50" s="78">
        <f t="shared" si="0"/>
        <v>13.6</v>
      </c>
      <c r="R50" s="76" t="str">
        <f>IF(Input!C51="C", Input!P51, "-")</f>
        <v>-</v>
      </c>
      <c r="S50" s="73" t="str">
        <f t="shared" si="12"/>
        <v>-</v>
      </c>
    </row>
    <row r="51" spans="1:19" x14ac:dyDescent="0.25">
      <c r="A51" s="52" t="s">
        <v>80</v>
      </c>
      <c r="B51" s="46">
        <f>IF(Input!C52="P",IF(Input!N52=0,"-",Input!N52),"-")</f>
        <v>92</v>
      </c>
      <c r="C51" s="8" t="str">
        <f>IF(Input!C52="C",Input!O52,"-")</f>
        <v>-</v>
      </c>
      <c r="D51" s="8">
        <f>Input!V52</f>
        <v>4</v>
      </c>
      <c r="E51" s="8">
        <f>Input!W52</f>
        <v>1</v>
      </c>
      <c r="F51" s="79">
        <f t="shared" si="52"/>
        <v>3</v>
      </c>
      <c r="G51" s="15">
        <f t="shared" si="2"/>
        <v>1.2413333333333332</v>
      </c>
      <c r="H51" s="15"/>
      <c r="I51" s="15">
        <f t="shared" si="4"/>
        <v>28.302399999999995</v>
      </c>
      <c r="J51" s="15">
        <f t="shared" si="5"/>
        <v>20</v>
      </c>
      <c r="K51" s="16">
        <f t="shared" si="6"/>
        <v>28</v>
      </c>
      <c r="L51" s="73">
        <f t="shared" si="7"/>
        <v>184</v>
      </c>
      <c r="M51" s="73">
        <f t="shared" si="8"/>
        <v>6.6</v>
      </c>
      <c r="N51" s="73">
        <f t="shared" si="9"/>
        <v>0.19800000000000001</v>
      </c>
      <c r="O51" s="73">
        <f t="shared" si="10"/>
        <v>3.96</v>
      </c>
      <c r="P51" s="73">
        <f t="shared" si="11"/>
        <v>4</v>
      </c>
      <c r="Q51" s="78">
        <f t="shared" si="0"/>
        <v>5</v>
      </c>
      <c r="R51" s="76" t="str">
        <f>IF(Input!C52="C", Input!P52, "-")</f>
        <v>-</v>
      </c>
      <c r="S51" s="73" t="str">
        <f t="shared" si="12"/>
        <v>-</v>
      </c>
    </row>
    <row r="52" spans="1:19" x14ac:dyDescent="0.25">
      <c r="A52" s="52" t="s">
        <v>81</v>
      </c>
      <c r="B52" s="46">
        <f>IF(Input!C53="P",IF(Input!N53=0,"-",Input!N53),"-")</f>
        <v>112</v>
      </c>
      <c r="C52" s="8" t="str">
        <f>IF(Input!C53="C",Input!O53,"-")</f>
        <v>-</v>
      </c>
      <c r="D52" s="8">
        <f>Input!V53</f>
        <v>4</v>
      </c>
      <c r="E52" s="8">
        <f>Input!W53</f>
        <v>1</v>
      </c>
      <c r="F52" s="79">
        <f t="shared" si="52"/>
        <v>3.5</v>
      </c>
      <c r="G52" s="15">
        <f t="shared" si="2"/>
        <v>1.0308571428571427</v>
      </c>
      <c r="H52" s="15"/>
      <c r="I52" s="15">
        <f t="shared" si="4"/>
        <v>18.555428571428571</v>
      </c>
      <c r="J52" s="15">
        <f t="shared" si="5"/>
        <v>20</v>
      </c>
      <c r="K52" s="16">
        <f t="shared" si="6"/>
        <v>19</v>
      </c>
      <c r="L52" s="73">
        <f t="shared" si="7"/>
        <v>224</v>
      </c>
      <c r="M52" s="73">
        <f t="shared" si="8"/>
        <v>11.8</v>
      </c>
      <c r="N52" s="73">
        <f t="shared" si="9"/>
        <v>0.35399999999999998</v>
      </c>
      <c r="O52" s="73">
        <f t="shared" si="10"/>
        <v>7.08</v>
      </c>
      <c r="P52" s="73">
        <f t="shared" si="11"/>
        <v>7.1</v>
      </c>
      <c r="Q52" s="78">
        <f t="shared" si="0"/>
        <v>8.9</v>
      </c>
      <c r="R52" s="76" t="str">
        <f>IF(Input!C53="C", Input!P53, "-")</f>
        <v>-</v>
      </c>
      <c r="S52" s="73" t="str">
        <f t="shared" si="12"/>
        <v>-</v>
      </c>
    </row>
    <row r="53" spans="1:19" x14ac:dyDescent="0.25">
      <c r="A53" s="52" t="s">
        <v>82</v>
      </c>
      <c r="B53" s="46" t="str">
        <f>IF(Input!C54="P",IF(Input!N54=0,"-",Input!N54),"-")</f>
        <v>-</v>
      </c>
      <c r="C53" s="8">
        <f>IF(Input!C54="C",Input!O54,"-")</f>
        <v>95</v>
      </c>
      <c r="D53" s="8">
        <f>Input!V54</f>
        <v>1</v>
      </c>
      <c r="E53" s="8" t="str">
        <f>Input!W54</f>
        <v>-</v>
      </c>
      <c r="F53" s="79">
        <f t="shared" ref="F53:F55" si="53">IF(B53="-",IF(C53="-",0,5),IF(B53&lt;100,3,IF(B53&lt;200,3.5,IF(B53&lt;300,4,IF(B53&lt;400,4.5,IF(B53&lt;500,5,IF(B53&lt;600,5.5,7)))))))</f>
        <v>5</v>
      </c>
      <c r="G53" s="15">
        <f t="shared" ref="G53:G55" si="54">IF(C53="-",(D53*E53/(F53))-B53/1000,0)</f>
        <v>0</v>
      </c>
      <c r="H53" s="15"/>
      <c r="I53" s="15">
        <f t="shared" ref="I53:I55" si="55">IF(AND(B53&lt;100,G53&lt;1),(G53)*45,IF(AND(B53&lt;100,G53&gt;1),(G53)*38,IF(AND(B53&lt;200,G53&lt;1),(G53)*38,IF(AND(B53&lt;200,G53&gt;1),(G53)*30,IF(AND(B53&lt;400,G53&lt;3),(G53)*30,IF(AND(B53&lt;400,G53&gt;3),(G53)*22,IF(AND(B53&lt;600,G53&lt;4),(G53)*22,IF(AND(B53&lt;600,G53&gt;4),(G53)*14,(G53)*14))))))))*0.03*20</f>
        <v>0</v>
      </c>
      <c r="J53" s="15">
        <f t="shared" ref="J53:J55" si="56">D53*5</f>
        <v>5</v>
      </c>
      <c r="K53" s="16">
        <f t="shared" ref="K53:K55" si="57">ROUND(IF(C53="-",I53,J53),0)</f>
        <v>5</v>
      </c>
      <c r="L53" s="73">
        <f t="shared" ref="L53:L55" si="58">IF(K53="-","-",IF(B53="-",(C53*2),(B53*2)))</f>
        <v>190</v>
      </c>
      <c r="M53" s="73">
        <f t="shared" ref="M53:M55" si="59">IF(L53="-","-",ROUND((L53/K53),1))</f>
        <v>38</v>
      </c>
      <c r="N53" s="73">
        <f t="shared" ref="N53:N55" si="60">IF(M53="-","-",ROUND((M53*0.03),3))</f>
        <v>1.1399999999999999</v>
      </c>
      <c r="O53" s="73">
        <f t="shared" ref="O53:O55" si="61">IF(N53="-","-",ROUND((N53*20),2))</f>
        <v>22.8</v>
      </c>
      <c r="P53" s="73">
        <f t="shared" ref="P53:P55" si="62">IF(O53="-","-",ROUND(O53,1))</f>
        <v>22.8</v>
      </c>
      <c r="Q53" s="78">
        <f t="shared" ref="Q53:Q55" si="63">IF(P53="-","-",ROUND(P53+(P53*0.25),1))</f>
        <v>28.5</v>
      </c>
      <c r="R53" s="76">
        <f>IF(Input!C54="C", Input!P54, "-")</f>
        <v>11827</v>
      </c>
      <c r="S53" s="73">
        <f t="shared" ref="S53:S55" si="64">IF(OR(R53="-",R53="Value"),"-",ROUND(R53/125,0))</f>
        <v>95</v>
      </c>
    </row>
    <row r="54" spans="1:19" x14ac:dyDescent="0.25">
      <c r="A54" s="52" t="s">
        <v>83</v>
      </c>
      <c r="B54" s="46">
        <f>IF(Input!C55="P",IF(Input!N55=0,"-",Input!N55),"-")</f>
        <v>128</v>
      </c>
      <c r="C54" s="8" t="str">
        <f>IF(Input!C55="C",Input!O55,"-")</f>
        <v>-</v>
      </c>
      <c r="D54" s="8">
        <f>Input!V55</f>
        <v>4</v>
      </c>
      <c r="E54" s="8">
        <f>Input!W55</f>
        <v>1</v>
      </c>
      <c r="F54" s="79">
        <f t="shared" si="53"/>
        <v>3.5</v>
      </c>
      <c r="G54" s="15">
        <f t="shared" si="54"/>
        <v>1.0148571428571427</v>
      </c>
      <c r="H54" s="15"/>
      <c r="I54" s="15">
        <f t="shared" si="55"/>
        <v>18.267428571428567</v>
      </c>
      <c r="J54" s="15">
        <f t="shared" si="56"/>
        <v>20</v>
      </c>
      <c r="K54" s="16">
        <f t="shared" si="57"/>
        <v>18</v>
      </c>
      <c r="L54" s="73">
        <f t="shared" si="58"/>
        <v>256</v>
      </c>
      <c r="M54" s="73">
        <f t="shared" si="59"/>
        <v>14.2</v>
      </c>
      <c r="N54" s="73">
        <f t="shared" si="60"/>
        <v>0.42599999999999999</v>
      </c>
      <c r="O54" s="73">
        <f t="shared" si="61"/>
        <v>8.52</v>
      </c>
      <c r="P54" s="73">
        <f t="shared" si="62"/>
        <v>8.5</v>
      </c>
      <c r="Q54" s="78">
        <f t="shared" si="63"/>
        <v>10.6</v>
      </c>
      <c r="R54" s="76" t="str">
        <f>IF(Input!C55="C", Input!P55, "-")</f>
        <v>-</v>
      </c>
      <c r="S54" s="73" t="str">
        <f t="shared" si="64"/>
        <v>-</v>
      </c>
    </row>
    <row r="55" spans="1:19" x14ac:dyDescent="0.25">
      <c r="A55" s="52" t="s">
        <v>84</v>
      </c>
      <c r="B55" s="46" t="str">
        <f>IF(Input!C56="P",IF(Input!N56=0,"-",Input!N56),"-")</f>
        <v>-</v>
      </c>
      <c r="C55" s="8">
        <f>IF(Input!C56="C",Input!O56,"-")</f>
        <v>100</v>
      </c>
      <c r="D55" s="8">
        <f>Input!V56</f>
        <v>1</v>
      </c>
      <c r="E55" s="8" t="str">
        <f>Input!W56</f>
        <v>-</v>
      </c>
      <c r="F55" s="79">
        <f t="shared" si="53"/>
        <v>5</v>
      </c>
      <c r="G55" s="15">
        <f t="shared" si="54"/>
        <v>0</v>
      </c>
      <c r="H55" s="15"/>
      <c r="I55" s="15">
        <f t="shared" si="55"/>
        <v>0</v>
      </c>
      <c r="J55" s="15">
        <f t="shared" si="56"/>
        <v>5</v>
      </c>
      <c r="K55" s="16">
        <f t="shared" si="57"/>
        <v>5</v>
      </c>
      <c r="L55" s="73">
        <f t="shared" si="58"/>
        <v>200</v>
      </c>
      <c r="M55" s="73">
        <f t="shared" si="59"/>
        <v>40</v>
      </c>
      <c r="N55" s="73">
        <f t="shared" si="60"/>
        <v>1.2</v>
      </c>
      <c r="O55" s="73">
        <f t="shared" si="61"/>
        <v>24</v>
      </c>
      <c r="P55" s="73">
        <f t="shared" si="62"/>
        <v>24</v>
      </c>
      <c r="Q55" s="78">
        <f t="shared" si="63"/>
        <v>30</v>
      </c>
      <c r="R55" s="76">
        <f>IF(Input!C56="C", Input!P56, "-")</f>
        <v>12490</v>
      </c>
      <c r="S55" s="73">
        <f t="shared" si="64"/>
        <v>100</v>
      </c>
    </row>
    <row r="56" spans="1:19" x14ac:dyDescent="0.25">
      <c r="A56" s="52" t="s">
        <v>85</v>
      </c>
      <c r="B56" s="46">
        <f>IF(Input!C57="P",IF(Input!N57=0,"-",Input!N57),"-")</f>
        <v>44</v>
      </c>
      <c r="C56" s="8" t="str">
        <f>IF(Input!C57="C",Input!O57,"-")</f>
        <v>-</v>
      </c>
      <c r="D56" s="8">
        <f>Input!V57</f>
        <v>1</v>
      </c>
      <c r="E56" s="8">
        <f>Input!W57</f>
        <v>1</v>
      </c>
      <c r="F56" s="79">
        <f t="shared" si="52"/>
        <v>3</v>
      </c>
      <c r="G56" s="15">
        <f t="shared" si="2"/>
        <v>0.28933333333333333</v>
      </c>
      <c r="H56" s="15"/>
      <c r="I56" s="15">
        <f t="shared" si="4"/>
        <v>7.8119999999999994</v>
      </c>
      <c r="J56" s="15">
        <f t="shared" si="5"/>
        <v>5</v>
      </c>
      <c r="K56" s="16">
        <f t="shared" si="6"/>
        <v>8</v>
      </c>
      <c r="L56" s="73">
        <f t="shared" si="7"/>
        <v>88</v>
      </c>
      <c r="M56" s="73">
        <f t="shared" si="8"/>
        <v>11</v>
      </c>
      <c r="N56" s="73">
        <f t="shared" si="9"/>
        <v>0.33</v>
      </c>
      <c r="O56" s="73">
        <f t="shared" si="10"/>
        <v>6.6</v>
      </c>
      <c r="P56" s="73">
        <f t="shared" si="11"/>
        <v>6.6</v>
      </c>
      <c r="Q56" s="78">
        <f t="shared" si="0"/>
        <v>8.3000000000000007</v>
      </c>
      <c r="R56" s="76" t="str">
        <f>IF(Input!C57="C", Input!P57, "-")</f>
        <v>-</v>
      </c>
      <c r="S56" s="73" t="str">
        <f t="shared" si="12"/>
        <v>-</v>
      </c>
    </row>
    <row r="57" spans="1:19" x14ac:dyDescent="0.25">
      <c r="A57" s="52" t="s">
        <v>86</v>
      </c>
      <c r="B57" s="46">
        <f>IF(Input!C58="P",IF(Input!N58=0,"-",Input!N58),"-")</f>
        <v>15</v>
      </c>
      <c r="C57" s="8" t="str">
        <f>IF(Input!C58="C",Input!O58,"-")</f>
        <v>-</v>
      </c>
      <c r="D57" s="8">
        <f>Input!V58</f>
        <v>1</v>
      </c>
      <c r="E57" s="8">
        <f>Input!W58</f>
        <v>1</v>
      </c>
      <c r="F57" s="79">
        <f t="shared" si="52"/>
        <v>3</v>
      </c>
      <c r="G57" s="15">
        <f t="shared" si="2"/>
        <v>0.3183333333333333</v>
      </c>
      <c r="H57" s="15"/>
      <c r="I57" s="15">
        <f t="shared" si="4"/>
        <v>8.5949999999999989</v>
      </c>
      <c r="J57" s="15">
        <f t="shared" si="5"/>
        <v>5</v>
      </c>
      <c r="K57" s="16">
        <f t="shared" si="6"/>
        <v>9</v>
      </c>
      <c r="L57" s="73">
        <f t="shared" si="7"/>
        <v>30</v>
      </c>
      <c r="M57" s="73">
        <f t="shared" si="8"/>
        <v>3.3</v>
      </c>
      <c r="N57" s="73">
        <f t="shared" si="9"/>
        <v>9.9000000000000005E-2</v>
      </c>
      <c r="O57" s="73">
        <f t="shared" si="10"/>
        <v>1.98</v>
      </c>
      <c r="P57" s="73">
        <f t="shared" si="11"/>
        <v>2</v>
      </c>
      <c r="Q57" s="78">
        <f t="shared" si="0"/>
        <v>2.5</v>
      </c>
      <c r="R57" s="76" t="str">
        <f>IF(Input!C58="C", Input!P58, "-")</f>
        <v>-</v>
      </c>
      <c r="S57" s="73" t="str">
        <f t="shared" si="12"/>
        <v>-</v>
      </c>
    </row>
    <row r="58" spans="1:19" x14ac:dyDescent="0.25">
      <c r="A58" s="52" t="s">
        <v>87</v>
      </c>
      <c r="B58" s="46" t="str">
        <f>IF(Input!C59="P",IF(Input!N59=0,"-",Input!N59),"-")</f>
        <v>-</v>
      </c>
      <c r="C58" s="8" t="str">
        <f>IF(Input!C59="C",Input!O59,"-")</f>
        <v>-</v>
      </c>
      <c r="D58" s="8">
        <f>Input!V59</f>
        <v>0</v>
      </c>
      <c r="E58" s="8" t="str">
        <f>Input!W59</f>
        <v>-</v>
      </c>
      <c r="F58" s="79">
        <f t="shared" si="52"/>
        <v>0</v>
      </c>
      <c r="G58" s="15" t="e">
        <f t="shared" ref="G58:G97" si="65">IF(C58="-",(D58*E58/(F58))-B58/1000,0)</f>
        <v>#VALUE!</v>
      </c>
      <c r="H58" s="15"/>
      <c r="I58" s="15" t="e">
        <f t="shared" si="4"/>
        <v>#VALUE!</v>
      </c>
      <c r="J58" s="15">
        <f t="shared" si="5"/>
        <v>0</v>
      </c>
      <c r="K58" s="16" t="e">
        <f t="shared" si="6"/>
        <v>#VALUE!</v>
      </c>
      <c r="L58" s="73" t="e">
        <f t="shared" si="7"/>
        <v>#VALUE!</v>
      </c>
      <c r="M58" s="73" t="e">
        <f t="shared" si="8"/>
        <v>#VALUE!</v>
      </c>
      <c r="N58" s="73" t="e">
        <f t="shared" si="9"/>
        <v>#VALUE!</v>
      </c>
      <c r="O58" s="73" t="e">
        <f t="shared" si="10"/>
        <v>#VALUE!</v>
      </c>
      <c r="P58" s="73" t="e">
        <f t="shared" si="11"/>
        <v>#VALUE!</v>
      </c>
      <c r="Q58" s="78" t="e">
        <f t="shared" si="0"/>
        <v>#VALUE!</v>
      </c>
      <c r="R58" s="76" t="str">
        <f>IF(Input!C59="C", Input!P59, "-")</f>
        <v>-</v>
      </c>
      <c r="S58" s="73" t="str">
        <f t="shared" si="12"/>
        <v>-</v>
      </c>
    </row>
    <row r="59" spans="1:19" x14ac:dyDescent="0.25">
      <c r="A59" s="50" t="s">
        <v>89</v>
      </c>
      <c r="B59" s="46">
        <f>IF(Input!C60="P",IF(Input!N60=0,"-",Input!N60),"-")</f>
        <v>149</v>
      </c>
      <c r="C59" s="8" t="str">
        <f>IF(Input!C60="C",Input!O60,"-")</f>
        <v>-</v>
      </c>
      <c r="D59" s="8">
        <f>Input!V60</f>
        <v>4</v>
      </c>
      <c r="E59" s="8">
        <f>Input!W60</f>
        <v>1</v>
      </c>
      <c r="F59" s="79">
        <f t="shared" si="52"/>
        <v>3.5</v>
      </c>
      <c r="G59" s="15">
        <f t="shared" si="65"/>
        <v>0.99385714285714277</v>
      </c>
      <c r="H59" s="15"/>
      <c r="I59" s="15">
        <f t="shared" si="4"/>
        <v>22.659942857142852</v>
      </c>
      <c r="J59" s="15">
        <f t="shared" si="5"/>
        <v>20</v>
      </c>
      <c r="K59" s="16">
        <f t="shared" si="6"/>
        <v>23</v>
      </c>
      <c r="L59" s="73">
        <f t="shared" si="7"/>
        <v>298</v>
      </c>
      <c r="M59" s="73">
        <f t="shared" si="8"/>
        <v>13</v>
      </c>
      <c r="N59" s="73">
        <f t="shared" si="9"/>
        <v>0.39</v>
      </c>
      <c r="O59" s="73">
        <f t="shared" si="10"/>
        <v>7.8</v>
      </c>
      <c r="P59" s="73">
        <f t="shared" si="11"/>
        <v>7.8</v>
      </c>
      <c r="Q59" s="78">
        <f t="shared" si="0"/>
        <v>9.8000000000000007</v>
      </c>
      <c r="R59" s="76" t="str">
        <f>IF(Input!C60="C", Input!P60, "-")</f>
        <v>-</v>
      </c>
      <c r="S59" s="73" t="str">
        <f t="shared" si="12"/>
        <v>-</v>
      </c>
    </row>
    <row r="60" spans="1:19" x14ac:dyDescent="0.25">
      <c r="A60" s="50" t="s">
        <v>90</v>
      </c>
      <c r="B60" s="46">
        <f>IF(Input!C61="P",IF(Input!N61=0,"-",Input!N61),"-")</f>
        <v>189</v>
      </c>
      <c r="C60" s="8" t="str">
        <f>IF(Input!C61="C",Input!O61,"-")</f>
        <v>-</v>
      </c>
      <c r="D60" s="8">
        <f>Input!V61</f>
        <v>4</v>
      </c>
      <c r="E60" s="8">
        <f>Input!W61</f>
        <v>1</v>
      </c>
      <c r="F60" s="79">
        <f t="shared" si="52"/>
        <v>3.5</v>
      </c>
      <c r="G60" s="15">
        <f t="shared" si="65"/>
        <v>0.95385714285714274</v>
      </c>
      <c r="H60" s="15"/>
      <c r="I60" s="15">
        <f t="shared" si="4"/>
        <v>21.747942857142849</v>
      </c>
      <c r="J60" s="15">
        <f t="shared" si="5"/>
        <v>20</v>
      </c>
      <c r="K60" s="16">
        <f t="shared" si="6"/>
        <v>22</v>
      </c>
      <c r="L60" s="73">
        <f t="shared" si="7"/>
        <v>378</v>
      </c>
      <c r="M60" s="73">
        <f t="shared" si="8"/>
        <v>17.2</v>
      </c>
      <c r="N60" s="73">
        <f t="shared" si="9"/>
        <v>0.51600000000000001</v>
      </c>
      <c r="O60" s="73">
        <f t="shared" si="10"/>
        <v>10.32</v>
      </c>
      <c r="P60" s="73">
        <f t="shared" si="11"/>
        <v>10.3</v>
      </c>
      <c r="Q60" s="78">
        <f t="shared" si="0"/>
        <v>12.9</v>
      </c>
      <c r="R60" s="76" t="str">
        <f>IF(Input!C61="C", Input!P61, "-")</f>
        <v>-</v>
      </c>
      <c r="S60" s="73" t="str">
        <f t="shared" si="12"/>
        <v>-</v>
      </c>
    </row>
    <row r="61" spans="1:19" x14ac:dyDescent="0.25">
      <c r="A61" s="50" t="s">
        <v>91</v>
      </c>
      <c r="B61" s="46">
        <f>IF(Input!C62="P",IF(Input!N62=0,"-",Input!N62),"-")</f>
        <v>189</v>
      </c>
      <c r="C61" s="8" t="str">
        <f>IF(Input!C62="C",Input!O62,"-")</f>
        <v>-</v>
      </c>
      <c r="D61" s="8">
        <f>Input!V62</f>
        <v>4</v>
      </c>
      <c r="E61" s="8">
        <f>Input!W62</f>
        <v>1</v>
      </c>
      <c r="F61" s="79">
        <f t="shared" si="52"/>
        <v>3.5</v>
      </c>
      <c r="G61" s="15">
        <f t="shared" si="65"/>
        <v>0.95385714285714274</v>
      </c>
      <c r="H61" s="15"/>
      <c r="I61" s="15">
        <f t="shared" si="4"/>
        <v>21.747942857142849</v>
      </c>
      <c r="J61" s="15">
        <f t="shared" si="5"/>
        <v>20</v>
      </c>
      <c r="K61" s="16">
        <f t="shared" si="6"/>
        <v>22</v>
      </c>
      <c r="L61" s="73">
        <f t="shared" si="7"/>
        <v>378</v>
      </c>
      <c r="M61" s="73">
        <f t="shared" si="8"/>
        <v>17.2</v>
      </c>
      <c r="N61" s="73">
        <f t="shared" si="9"/>
        <v>0.51600000000000001</v>
      </c>
      <c r="O61" s="73">
        <f t="shared" si="10"/>
        <v>10.32</v>
      </c>
      <c r="P61" s="73">
        <f t="shared" si="11"/>
        <v>10.3</v>
      </c>
      <c r="Q61" s="78">
        <f t="shared" si="0"/>
        <v>12.9</v>
      </c>
      <c r="R61" s="76" t="str">
        <f>IF(Input!C62="C", Input!P62, "-")</f>
        <v>-</v>
      </c>
      <c r="S61" s="73" t="str">
        <f t="shared" si="12"/>
        <v>-</v>
      </c>
    </row>
    <row r="62" spans="1:19" x14ac:dyDescent="0.25">
      <c r="A62" s="50" t="s">
        <v>92</v>
      </c>
      <c r="B62" s="46">
        <f>IF(Input!C63="P",IF(Input!N63=0,"-",Input!N63),"-")</f>
        <v>140</v>
      </c>
      <c r="C62" s="8" t="str">
        <f>IF(Input!C63="C",Input!O63,"-")</f>
        <v>-</v>
      </c>
      <c r="D62" s="8">
        <f>Input!V63</f>
        <v>4</v>
      </c>
      <c r="E62" s="8">
        <f>Input!W63</f>
        <v>1</v>
      </c>
      <c r="F62" s="79">
        <f t="shared" si="52"/>
        <v>3.5</v>
      </c>
      <c r="G62" s="15">
        <f t="shared" si="65"/>
        <v>1.0028571428571427</v>
      </c>
      <c r="H62" s="15"/>
      <c r="I62" s="15">
        <f t="shared" si="4"/>
        <v>18.05142857142857</v>
      </c>
      <c r="J62" s="15">
        <f t="shared" si="5"/>
        <v>20</v>
      </c>
      <c r="K62" s="16">
        <f t="shared" si="6"/>
        <v>18</v>
      </c>
      <c r="L62" s="73">
        <f t="shared" si="7"/>
        <v>280</v>
      </c>
      <c r="M62" s="73">
        <f t="shared" si="8"/>
        <v>15.6</v>
      </c>
      <c r="N62" s="73">
        <f t="shared" si="9"/>
        <v>0.46800000000000003</v>
      </c>
      <c r="O62" s="73">
        <f t="shared" si="10"/>
        <v>9.36</v>
      </c>
      <c r="P62" s="73">
        <f t="shared" si="11"/>
        <v>9.4</v>
      </c>
      <c r="Q62" s="78">
        <f t="shared" si="0"/>
        <v>11.8</v>
      </c>
      <c r="R62" s="76" t="str">
        <f>IF(Input!C63="C", Input!P63, "-")</f>
        <v>-</v>
      </c>
      <c r="S62" s="73" t="str">
        <f t="shared" si="12"/>
        <v>-</v>
      </c>
    </row>
    <row r="63" spans="1:19" x14ac:dyDescent="0.25">
      <c r="A63" s="50" t="s">
        <v>93</v>
      </c>
      <c r="B63" s="46">
        <f>IF(Input!C64="P",IF(Input!N64=0,"-",Input!N64),"-")</f>
        <v>117</v>
      </c>
      <c r="C63" s="8" t="str">
        <f>IF(Input!C64="C",Input!O64,"-")</f>
        <v>-</v>
      </c>
      <c r="D63" s="8">
        <f>Input!V64</f>
        <v>2</v>
      </c>
      <c r="E63" s="8">
        <f>Input!W64</f>
        <v>1</v>
      </c>
      <c r="F63" s="79">
        <f t="shared" si="52"/>
        <v>3.5</v>
      </c>
      <c r="G63" s="15">
        <f t="shared" si="65"/>
        <v>0.4544285714285714</v>
      </c>
      <c r="H63" s="15"/>
      <c r="I63" s="15">
        <f t="shared" si="4"/>
        <v>10.360971428571428</v>
      </c>
      <c r="J63" s="15">
        <f t="shared" si="5"/>
        <v>10</v>
      </c>
      <c r="K63" s="16">
        <f t="shared" si="6"/>
        <v>10</v>
      </c>
      <c r="L63" s="73">
        <f t="shared" si="7"/>
        <v>234</v>
      </c>
      <c r="M63" s="73">
        <f t="shared" si="8"/>
        <v>23.4</v>
      </c>
      <c r="N63" s="73">
        <f t="shared" si="9"/>
        <v>0.70199999999999996</v>
      </c>
      <c r="O63" s="73">
        <f t="shared" si="10"/>
        <v>14.04</v>
      </c>
      <c r="P63" s="73">
        <f t="shared" si="11"/>
        <v>14</v>
      </c>
      <c r="Q63" s="78">
        <f t="shared" si="0"/>
        <v>17.5</v>
      </c>
      <c r="R63" s="76" t="str">
        <f>IF(Input!C64="C", Input!P64, "-")</f>
        <v>-</v>
      </c>
      <c r="S63" s="73" t="str">
        <f t="shared" si="12"/>
        <v>-</v>
      </c>
    </row>
    <row r="64" spans="1:19" x14ac:dyDescent="0.25">
      <c r="A64" s="50" t="s">
        <v>94</v>
      </c>
      <c r="B64" s="46">
        <f>IF(Input!C65="P",IF(Input!N65=0,"-",Input!N65),"-")</f>
        <v>131</v>
      </c>
      <c r="C64" s="8" t="str">
        <f>IF(Input!C65="C",Input!O65,"-")</f>
        <v>-</v>
      </c>
      <c r="D64" s="8">
        <f>Input!V65</f>
        <v>3</v>
      </c>
      <c r="E64" s="8">
        <f>Input!W65</f>
        <v>1</v>
      </c>
      <c r="F64" s="79">
        <f t="shared" si="52"/>
        <v>3.5</v>
      </c>
      <c r="G64" s="15">
        <f t="shared" si="65"/>
        <v>0.72614285714285709</v>
      </c>
      <c r="H64" s="15"/>
      <c r="I64" s="15">
        <f t="shared" si="4"/>
        <v>16.556057142857139</v>
      </c>
      <c r="J64" s="15">
        <f t="shared" si="5"/>
        <v>15</v>
      </c>
      <c r="K64" s="16">
        <f t="shared" si="6"/>
        <v>17</v>
      </c>
      <c r="L64" s="73">
        <f t="shared" si="7"/>
        <v>262</v>
      </c>
      <c r="M64" s="73">
        <f t="shared" si="8"/>
        <v>15.4</v>
      </c>
      <c r="N64" s="73">
        <f t="shared" si="9"/>
        <v>0.46200000000000002</v>
      </c>
      <c r="O64" s="73">
        <f t="shared" si="10"/>
        <v>9.24</v>
      </c>
      <c r="P64" s="73">
        <f t="shared" si="11"/>
        <v>9.1999999999999993</v>
      </c>
      <c r="Q64" s="78">
        <f t="shared" si="0"/>
        <v>11.5</v>
      </c>
      <c r="R64" s="76" t="str">
        <f>IF(Input!C65="C", Input!P65, "-")</f>
        <v>-</v>
      </c>
      <c r="S64" s="73" t="str">
        <f t="shared" si="12"/>
        <v>-</v>
      </c>
    </row>
    <row r="65" spans="1:19" x14ac:dyDescent="0.25">
      <c r="A65" s="50" t="s">
        <v>95</v>
      </c>
      <c r="B65" s="46" t="str">
        <f>IF(Input!C66="P",IF(Input!N66=0,"-",Input!N66),"-")</f>
        <v>-</v>
      </c>
      <c r="C65" s="8">
        <f>IF(Input!C66="C",Input!O66,"-")</f>
        <v>157</v>
      </c>
      <c r="D65" s="8">
        <f>Input!V66</f>
        <v>1</v>
      </c>
      <c r="E65" s="8" t="str">
        <f>Input!W66</f>
        <v>-</v>
      </c>
      <c r="F65" s="79">
        <f t="shared" si="52"/>
        <v>5</v>
      </c>
      <c r="G65" s="15">
        <f t="shared" si="65"/>
        <v>0</v>
      </c>
      <c r="H65" s="15"/>
      <c r="I65" s="15">
        <f t="shared" si="4"/>
        <v>0</v>
      </c>
      <c r="J65" s="15">
        <f t="shared" si="5"/>
        <v>5</v>
      </c>
      <c r="K65" s="16">
        <f t="shared" si="6"/>
        <v>5</v>
      </c>
      <c r="L65" s="73">
        <f t="shared" si="7"/>
        <v>314</v>
      </c>
      <c r="M65" s="73">
        <f t="shared" si="8"/>
        <v>62.8</v>
      </c>
      <c r="N65" s="73">
        <f t="shared" si="9"/>
        <v>1.8839999999999999</v>
      </c>
      <c r="O65" s="73">
        <f t="shared" si="10"/>
        <v>37.68</v>
      </c>
      <c r="P65" s="73">
        <f t="shared" si="11"/>
        <v>37.700000000000003</v>
      </c>
      <c r="Q65" s="78">
        <f t="shared" si="0"/>
        <v>47.1</v>
      </c>
      <c r="R65" s="76">
        <f>IF(Input!C66="C", Input!P66, "-")</f>
        <v>19595</v>
      </c>
      <c r="S65" s="73">
        <f t="shared" si="12"/>
        <v>157</v>
      </c>
    </row>
    <row r="66" spans="1:19" x14ac:dyDescent="0.25">
      <c r="A66" s="50" t="s">
        <v>96</v>
      </c>
      <c r="B66" s="46">
        <f>IF(Input!C67="P",IF(Input!N67=0,"-",Input!N67),"-")</f>
        <v>147</v>
      </c>
      <c r="C66" s="8" t="str">
        <f>IF(Input!C67="C",Input!O67,"-")</f>
        <v>-</v>
      </c>
      <c r="D66" s="8">
        <f>Input!V67</f>
        <v>4</v>
      </c>
      <c r="E66" s="8">
        <f>Input!W67</f>
        <v>1</v>
      </c>
      <c r="F66" s="79">
        <f t="shared" si="52"/>
        <v>3.5</v>
      </c>
      <c r="G66" s="15">
        <f t="shared" si="65"/>
        <v>0.99585714285714277</v>
      </c>
      <c r="H66" s="15"/>
      <c r="I66" s="15">
        <f t="shared" si="4"/>
        <v>22.705542857142852</v>
      </c>
      <c r="J66" s="15">
        <f t="shared" si="5"/>
        <v>20</v>
      </c>
      <c r="K66" s="16">
        <f t="shared" si="6"/>
        <v>23</v>
      </c>
      <c r="L66" s="73">
        <f t="shared" si="7"/>
        <v>294</v>
      </c>
      <c r="M66" s="73">
        <f t="shared" si="8"/>
        <v>12.8</v>
      </c>
      <c r="N66" s="73">
        <f t="shared" si="9"/>
        <v>0.38400000000000001</v>
      </c>
      <c r="O66" s="73">
        <f t="shared" si="10"/>
        <v>7.68</v>
      </c>
      <c r="P66" s="73">
        <f t="shared" si="11"/>
        <v>7.7</v>
      </c>
      <c r="Q66" s="78">
        <f t="shared" si="0"/>
        <v>9.6</v>
      </c>
      <c r="R66" s="76" t="str">
        <f>IF(Input!C67="C", Input!P67, "-")</f>
        <v>-</v>
      </c>
      <c r="S66" s="73" t="str">
        <f t="shared" si="12"/>
        <v>-</v>
      </c>
    </row>
    <row r="67" spans="1:19" x14ac:dyDescent="0.25">
      <c r="A67" s="50" t="s">
        <v>97</v>
      </c>
      <c r="B67" s="46" t="str">
        <f>IF(Input!C68="P",IF(Input!N68=0,"-",Input!N68),"-")</f>
        <v>-</v>
      </c>
      <c r="C67" s="8">
        <f>IF(Input!C68="C",Input!O68,"-")</f>
        <v>188</v>
      </c>
      <c r="D67" s="8">
        <f>Input!V68</f>
        <v>1</v>
      </c>
      <c r="E67" s="8" t="str">
        <f>Input!W68</f>
        <v>-</v>
      </c>
      <c r="F67" s="79">
        <f t="shared" si="52"/>
        <v>5</v>
      </c>
      <c r="G67" s="15">
        <f t="shared" si="65"/>
        <v>0</v>
      </c>
      <c r="H67" s="15"/>
      <c r="I67" s="15">
        <f t="shared" si="4"/>
        <v>0</v>
      </c>
      <c r="J67" s="15">
        <f t="shared" si="5"/>
        <v>5</v>
      </c>
      <c r="K67" s="16">
        <f t="shared" si="6"/>
        <v>5</v>
      </c>
      <c r="L67" s="73">
        <f t="shared" si="7"/>
        <v>376</v>
      </c>
      <c r="M67" s="73">
        <f t="shared" si="8"/>
        <v>75.2</v>
      </c>
      <c r="N67" s="73">
        <f t="shared" si="9"/>
        <v>2.2559999999999998</v>
      </c>
      <c r="O67" s="73">
        <f t="shared" si="10"/>
        <v>45.12</v>
      </c>
      <c r="P67" s="73">
        <f t="shared" si="11"/>
        <v>45.1</v>
      </c>
      <c r="Q67" s="78">
        <f t="shared" si="0"/>
        <v>56.4</v>
      </c>
      <c r="R67" s="76">
        <f>IF(Input!C68="C", Input!P68, "-")</f>
        <v>23500</v>
      </c>
      <c r="S67" s="73">
        <f t="shared" si="12"/>
        <v>188</v>
      </c>
    </row>
    <row r="68" spans="1:19" x14ac:dyDescent="0.25">
      <c r="A68" s="50" t="s">
        <v>98</v>
      </c>
      <c r="B68" s="46">
        <f>IF(Input!C69="P",IF(Input!N69=0,"-",Input!N69),"-")</f>
        <v>85</v>
      </c>
      <c r="C68" s="8" t="str">
        <f>IF(Input!C69="C",Input!O69,"-")</f>
        <v>-</v>
      </c>
      <c r="D68" s="8">
        <f>Input!V69</f>
        <v>4</v>
      </c>
      <c r="E68" s="8">
        <f>Input!W69</f>
        <v>1</v>
      </c>
      <c r="F68" s="79">
        <f t="shared" si="52"/>
        <v>3</v>
      </c>
      <c r="G68" s="15">
        <f t="shared" si="65"/>
        <v>1.2483333333333333</v>
      </c>
      <c r="H68" s="15"/>
      <c r="I68" s="15">
        <f t="shared" si="4"/>
        <v>28.462</v>
      </c>
      <c r="J68" s="15">
        <f t="shared" si="5"/>
        <v>20</v>
      </c>
      <c r="K68" s="16">
        <f t="shared" si="6"/>
        <v>28</v>
      </c>
      <c r="L68" s="73">
        <f t="shared" si="7"/>
        <v>170</v>
      </c>
      <c r="M68" s="73">
        <f t="shared" si="8"/>
        <v>6.1</v>
      </c>
      <c r="N68" s="73">
        <f t="shared" si="9"/>
        <v>0.183</v>
      </c>
      <c r="O68" s="73">
        <f t="shared" si="10"/>
        <v>3.66</v>
      </c>
      <c r="P68" s="73">
        <f t="shared" si="11"/>
        <v>3.7</v>
      </c>
      <c r="Q68" s="78">
        <f t="shared" si="0"/>
        <v>4.5999999999999996</v>
      </c>
      <c r="R68" s="76" t="str">
        <f>IF(Input!C69="C", Input!P69, "-")</f>
        <v>-</v>
      </c>
      <c r="S68" s="73" t="str">
        <f t="shared" si="12"/>
        <v>-</v>
      </c>
    </row>
    <row r="69" spans="1:19" x14ac:dyDescent="0.25">
      <c r="A69" s="50" t="s">
        <v>99</v>
      </c>
      <c r="B69" s="46">
        <f>IF(Input!C70="P",IF(Input!N70=0,"-",Input!N70),"-")</f>
        <v>97</v>
      </c>
      <c r="C69" s="8" t="str">
        <f>IF(Input!C70="C",Input!O70,"-")</f>
        <v>-</v>
      </c>
      <c r="D69" s="8">
        <f>Input!V70</f>
        <v>4</v>
      </c>
      <c r="E69" s="8">
        <f>Input!W70</f>
        <v>1</v>
      </c>
      <c r="F69" s="79">
        <f t="shared" si="52"/>
        <v>3</v>
      </c>
      <c r="G69" s="15">
        <f t="shared" si="65"/>
        <v>1.2363333333333333</v>
      </c>
      <c r="H69" s="15"/>
      <c r="I69" s="15">
        <f t="shared" si="4"/>
        <v>28.188399999999998</v>
      </c>
      <c r="J69" s="15">
        <f t="shared" si="5"/>
        <v>20</v>
      </c>
      <c r="K69" s="16">
        <f t="shared" si="6"/>
        <v>28</v>
      </c>
      <c r="L69" s="73">
        <f t="shared" si="7"/>
        <v>194</v>
      </c>
      <c r="M69" s="73">
        <f t="shared" si="8"/>
        <v>6.9</v>
      </c>
      <c r="N69" s="73">
        <f t="shared" si="9"/>
        <v>0.20699999999999999</v>
      </c>
      <c r="O69" s="73">
        <f t="shared" si="10"/>
        <v>4.1399999999999997</v>
      </c>
      <c r="P69" s="73">
        <f t="shared" si="11"/>
        <v>4.0999999999999996</v>
      </c>
      <c r="Q69" s="78">
        <f t="shared" si="0"/>
        <v>5.0999999999999996</v>
      </c>
      <c r="R69" s="76" t="str">
        <f>IF(Input!C70="C", Input!P70, "-")</f>
        <v>-</v>
      </c>
      <c r="S69" s="73" t="str">
        <f t="shared" si="12"/>
        <v>-</v>
      </c>
    </row>
    <row r="70" spans="1:19" x14ac:dyDescent="0.25">
      <c r="A70" s="50" t="s">
        <v>100</v>
      </c>
      <c r="B70" s="46" t="str">
        <f>IF(Input!C71="P",IF(Input!N71=0,"-",Input!N71),"-")</f>
        <v>-</v>
      </c>
      <c r="C70" s="8">
        <f>IF(Input!C71="C",Input!O71,"-")</f>
        <v>127</v>
      </c>
      <c r="D70" s="8">
        <f>Input!V71</f>
        <v>1</v>
      </c>
      <c r="E70" s="8" t="str">
        <f>Input!W71</f>
        <v>-</v>
      </c>
      <c r="F70" s="79">
        <f t="shared" si="52"/>
        <v>5</v>
      </c>
      <c r="G70" s="15">
        <f t="shared" si="65"/>
        <v>0</v>
      </c>
      <c r="H70" s="15"/>
      <c r="I70" s="15">
        <f t="shared" si="4"/>
        <v>0</v>
      </c>
      <c r="J70" s="15">
        <f t="shared" si="5"/>
        <v>5</v>
      </c>
      <c r="K70" s="16">
        <f t="shared" si="6"/>
        <v>5</v>
      </c>
      <c r="L70" s="73">
        <f t="shared" si="7"/>
        <v>254</v>
      </c>
      <c r="M70" s="73">
        <f t="shared" si="8"/>
        <v>50.8</v>
      </c>
      <c r="N70" s="73">
        <f t="shared" si="9"/>
        <v>1.524</v>
      </c>
      <c r="O70" s="73">
        <f t="shared" si="10"/>
        <v>30.48</v>
      </c>
      <c r="P70" s="73">
        <f t="shared" si="11"/>
        <v>30.5</v>
      </c>
      <c r="Q70" s="78">
        <f t="shared" si="0"/>
        <v>38.1</v>
      </c>
      <c r="R70" s="76">
        <f>IF(Input!C71="C", Input!P71, "-")</f>
        <v>15900</v>
      </c>
      <c r="S70" s="73">
        <f t="shared" si="12"/>
        <v>127</v>
      </c>
    </row>
    <row r="71" spans="1:19" x14ac:dyDescent="0.25">
      <c r="A71" s="50" t="s">
        <v>101</v>
      </c>
      <c r="B71" s="46">
        <f>IF(Input!C72="P",IF(Input!N72=0,"-",Input!N72),"-")</f>
        <v>128</v>
      </c>
      <c r="C71" s="8" t="str">
        <f>IF(Input!C72="C",Input!O72,"-")</f>
        <v>-</v>
      </c>
      <c r="D71" s="8">
        <f>Input!V72</f>
        <v>4</v>
      </c>
      <c r="E71" s="8">
        <f>Input!W72</f>
        <v>1</v>
      </c>
      <c r="F71" s="79">
        <f t="shared" si="52"/>
        <v>3.5</v>
      </c>
      <c r="G71" s="15">
        <f t="shared" si="65"/>
        <v>1.0148571428571427</v>
      </c>
      <c r="H71" s="15"/>
      <c r="I71" s="15">
        <f t="shared" si="4"/>
        <v>18.267428571428567</v>
      </c>
      <c r="J71" s="15">
        <f t="shared" si="5"/>
        <v>20</v>
      </c>
      <c r="K71" s="16">
        <f t="shared" si="6"/>
        <v>18</v>
      </c>
      <c r="L71" s="73">
        <f t="shared" si="7"/>
        <v>256</v>
      </c>
      <c r="M71" s="73">
        <f t="shared" si="8"/>
        <v>14.2</v>
      </c>
      <c r="N71" s="73">
        <f t="shared" si="9"/>
        <v>0.42599999999999999</v>
      </c>
      <c r="O71" s="73">
        <f t="shared" si="10"/>
        <v>8.52</v>
      </c>
      <c r="P71" s="73">
        <f t="shared" si="11"/>
        <v>8.5</v>
      </c>
      <c r="Q71" s="78">
        <f t="shared" si="0"/>
        <v>10.6</v>
      </c>
      <c r="R71" s="76" t="str">
        <f>IF(Input!C72="C", Input!P72, "-")</f>
        <v>-</v>
      </c>
      <c r="S71" s="73" t="str">
        <f t="shared" si="12"/>
        <v>-</v>
      </c>
    </row>
    <row r="72" spans="1:19" x14ac:dyDescent="0.25">
      <c r="A72" s="50" t="s">
        <v>102</v>
      </c>
      <c r="B72" s="46" t="str">
        <f>IF(Input!C73="P",IF(Input!N73=0,"-",Input!N73),"-")</f>
        <v>-</v>
      </c>
      <c r="C72" s="8">
        <f>IF(Input!C73="C",Input!O73,"-")</f>
        <v>144</v>
      </c>
      <c r="D72" s="8">
        <f>Input!V73</f>
        <v>1</v>
      </c>
      <c r="E72" s="8" t="str">
        <f>Input!W73</f>
        <v>-</v>
      </c>
      <c r="F72" s="79">
        <f t="shared" si="52"/>
        <v>5</v>
      </c>
      <c r="G72" s="15">
        <f t="shared" si="65"/>
        <v>0</v>
      </c>
      <c r="H72" s="15"/>
      <c r="I72" s="15">
        <f t="shared" si="4"/>
        <v>0</v>
      </c>
      <c r="J72" s="15">
        <f t="shared" si="5"/>
        <v>5</v>
      </c>
      <c r="K72" s="16">
        <f t="shared" si="6"/>
        <v>5</v>
      </c>
      <c r="L72" s="73">
        <f t="shared" si="7"/>
        <v>288</v>
      </c>
      <c r="M72" s="73">
        <f t="shared" si="8"/>
        <v>57.6</v>
      </c>
      <c r="N72" s="73">
        <f t="shared" si="9"/>
        <v>1.728</v>
      </c>
      <c r="O72" s="73">
        <f t="shared" si="10"/>
        <v>34.56</v>
      </c>
      <c r="P72" s="73">
        <f t="shared" si="11"/>
        <v>34.6</v>
      </c>
      <c r="Q72" s="78">
        <f t="shared" si="0"/>
        <v>43.3</v>
      </c>
      <c r="R72" s="76">
        <f>IF(Input!C73="C", Input!P73, "-")</f>
        <v>18000</v>
      </c>
      <c r="S72" s="73">
        <f t="shared" si="12"/>
        <v>144</v>
      </c>
    </row>
    <row r="73" spans="1:19" x14ac:dyDescent="0.25">
      <c r="A73" s="50" t="s">
        <v>103</v>
      </c>
      <c r="B73" s="46">
        <f>IF(Input!C74="P",IF(Input!N74=0,"-",Input!N74),"-")</f>
        <v>146</v>
      </c>
      <c r="C73" s="8" t="str">
        <f>IF(Input!C74="C",Input!O74,"-")</f>
        <v>-</v>
      </c>
      <c r="D73" s="8">
        <f>Input!V74</f>
        <v>4</v>
      </c>
      <c r="E73" s="8">
        <f>Input!W74</f>
        <v>1</v>
      </c>
      <c r="F73" s="79">
        <f t="shared" si="52"/>
        <v>3.5</v>
      </c>
      <c r="G73" s="15">
        <f t="shared" si="65"/>
        <v>0.99685714285714278</v>
      </c>
      <c r="H73" s="15"/>
      <c r="I73" s="15">
        <f t="shared" si="4"/>
        <v>22.728342857142856</v>
      </c>
      <c r="J73" s="15">
        <f t="shared" ref="J73:J162" si="66">D73*5</f>
        <v>20</v>
      </c>
      <c r="K73" s="16">
        <f t="shared" si="6"/>
        <v>23</v>
      </c>
      <c r="L73" s="73">
        <f t="shared" si="7"/>
        <v>292</v>
      </c>
      <c r="M73" s="73">
        <f t="shared" si="8"/>
        <v>12.7</v>
      </c>
      <c r="N73" s="73">
        <f t="shared" si="9"/>
        <v>0.38100000000000001</v>
      </c>
      <c r="O73" s="73">
        <f t="shared" si="10"/>
        <v>7.62</v>
      </c>
      <c r="P73" s="73">
        <f t="shared" si="11"/>
        <v>7.6</v>
      </c>
      <c r="Q73" s="78">
        <f t="shared" si="0"/>
        <v>9.5</v>
      </c>
      <c r="R73" s="76" t="str">
        <f>IF(Input!C74="C", Input!P74, "-")</f>
        <v>-</v>
      </c>
      <c r="S73" s="73" t="str">
        <f t="shared" si="12"/>
        <v>-</v>
      </c>
    </row>
    <row r="74" spans="1:19" x14ac:dyDescent="0.25">
      <c r="A74" s="50" t="s">
        <v>104</v>
      </c>
      <c r="B74" s="46">
        <f>IF(Input!C75="P",IF(Input!N75=0,"-",Input!N75),"-")</f>
        <v>108</v>
      </c>
      <c r="C74" s="8" t="str">
        <f>IF(Input!C75="C",Input!O75,"-")</f>
        <v>-</v>
      </c>
      <c r="D74" s="8">
        <f>Input!V75</f>
        <v>4</v>
      </c>
      <c r="E74" s="8">
        <f>Input!W75</f>
        <v>1</v>
      </c>
      <c r="F74" s="79">
        <f t="shared" si="52"/>
        <v>3.5</v>
      </c>
      <c r="G74" s="15">
        <f t="shared" si="65"/>
        <v>1.0348571428571427</v>
      </c>
      <c r="H74" s="15"/>
      <c r="I74" s="15">
        <f t="shared" si="4"/>
        <v>18.627428571428567</v>
      </c>
      <c r="J74" s="15">
        <f t="shared" si="66"/>
        <v>20</v>
      </c>
      <c r="K74" s="16">
        <f t="shared" si="6"/>
        <v>19</v>
      </c>
      <c r="L74" s="73">
        <f t="shared" si="7"/>
        <v>216</v>
      </c>
      <c r="M74" s="73">
        <f t="shared" si="8"/>
        <v>11.4</v>
      </c>
      <c r="N74" s="73">
        <f t="shared" si="9"/>
        <v>0.34200000000000003</v>
      </c>
      <c r="O74" s="73">
        <f t="shared" si="10"/>
        <v>6.84</v>
      </c>
      <c r="P74" s="73">
        <f t="shared" si="11"/>
        <v>6.8</v>
      </c>
      <c r="Q74" s="78">
        <f t="shared" si="0"/>
        <v>8.5</v>
      </c>
      <c r="R74" s="76" t="str">
        <f>IF(Input!C75="C", Input!P75, "-")</f>
        <v>-</v>
      </c>
      <c r="S74" s="73" t="str">
        <f t="shared" si="12"/>
        <v>-</v>
      </c>
    </row>
    <row r="75" spans="1:19" x14ac:dyDescent="0.25">
      <c r="A75" s="49" t="s">
        <v>105</v>
      </c>
      <c r="B75" s="46">
        <f>IF(Input!C76="P",IF(Input!N76=0,"-",Input!N76),"-")</f>
        <v>108</v>
      </c>
      <c r="C75" s="8" t="str">
        <f>IF(Input!C76="C",Input!O76,"-")</f>
        <v>-</v>
      </c>
      <c r="D75" s="8">
        <f>Input!V76</f>
        <v>4</v>
      </c>
      <c r="E75" s="8">
        <f>Input!W76</f>
        <v>1</v>
      </c>
      <c r="F75" s="79">
        <f t="shared" si="52"/>
        <v>3.5</v>
      </c>
      <c r="G75" s="15">
        <f t="shared" si="65"/>
        <v>1.0348571428571427</v>
      </c>
      <c r="H75" s="15"/>
      <c r="I75" s="15">
        <f t="shared" si="4"/>
        <v>18.627428571428567</v>
      </c>
      <c r="J75" s="15">
        <f t="shared" si="66"/>
        <v>20</v>
      </c>
      <c r="K75" s="16">
        <f t="shared" si="6"/>
        <v>19</v>
      </c>
      <c r="L75" s="73">
        <f t="shared" si="7"/>
        <v>216</v>
      </c>
      <c r="M75" s="73">
        <f t="shared" si="8"/>
        <v>11.4</v>
      </c>
      <c r="N75" s="73">
        <f t="shared" si="9"/>
        <v>0.34200000000000003</v>
      </c>
      <c r="O75" s="73">
        <f t="shared" si="10"/>
        <v>6.84</v>
      </c>
      <c r="P75" s="73">
        <f t="shared" si="11"/>
        <v>6.8</v>
      </c>
      <c r="Q75" s="78">
        <f t="shared" ref="Q75:Q151" si="67">IF(P75="-","-",ROUND(P75+(P75*0.25),1))</f>
        <v>8.5</v>
      </c>
      <c r="R75" s="76" t="str">
        <f>IF(Input!C76="C", Input!P76, "-")</f>
        <v>-</v>
      </c>
      <c r="S75" s="73" t="str">
        <f t="shared" si="12"/>
        <v>-</v>
      </c>
    </row>
    <row r="76" spans="1:19" x14ac:dyDescent="0.25">
      <c r="A76" s="49" t="s">
        <v>106</v>
      </c>
      <c r="B76" s="46">
        <f>IF(Input!C77="P",IF(Input!N77=0,"-",Input!N77),"-")</f>
        <v>128</v>
      </c>
      <c r="C76" s="8" t="str">
        <f>IF(Input!C77="C",Input!O77,"-")</f>
        <v>-</v>
      </c>
      <c r="D76" s="8">
        <f>Input!V77</f>
        <v>4</v>
      </c>
      <c r="E76" s="8">
        <f>Input!W77</f>
        <v>1</v>
      </c>
      <c r="F76" s="79">
        <f t="shared" ref="F76:F161" si="68">IF(B76="-",IF(C76="-",0,5),IF(B76&lt;100,3,IF(B76&lt;200,3.5,IF(B76&lt;300,4,IF(B76&lt;400,4.5,IF(B76&lt;500,5,IF(B76&lt;600,5.5,7)))))))</f>
        <v>3.5</v>
      </c>
      <c r="G76" s="15">
        <f t="shared" si="65"/>
        <v>1.0148571428571427</v>
      </c>
      <c r="H76" s="15"/>
      <c r="I76" s="15">
        <f t="shared" ref="I76:I162" si="69">IF(AND(B76&lt;100,G76&lt;1),(G76)*45,IF(AND(B76&lt;100,G76&gt;1),(G76)*38,IF(AND(B76&lt;200,G76&lt;1),(G76)*38,IF(AND(B76&lt;200,G76&gt;1),(G76)*30,IF(AND(B76&lt;400,G76&lt;3),(G76)*30,IF(AND(B76&lt;400,G76&gt;3),(G76)*22,IF(AND(B76&lt;600,G76&lt;4),(G76)*22,IF(AND(B76&lt;600,G76&gt;4),(G76)*14,(G76)*14))))))))*0.03*20</f>
        <v>18.267428571428567</v>
      </c>
      <c r="J76" s="15">
        <f t="shared" si="66"/>
        <v>20</v>
      </c>
      <c r="K76" s="16">
        <f t="shared" ref="K76:K162" si="70">ROUND(IF(C76="-",I76,J76),0)</f>
        <v>18</v>
      </c>
      <c r="L76" s="73">
        <f t="shared" ref="L76:L151" si="71">IF(K76="-","-",IF(B76="-",(C76*2),(B76*2)))</f>
        <v>256</v>
      </c>
      <c r="M76" s="73">
        <f t="shared" ref="M76:M151" si="72">IF(L76="-","-",ROUND((L76/K76),1))</f>
        <v>14.2</v>
      </c>
      <c r="N76" s="73">
        <f t="shared" ref="N76:N151" si="73">IF(M76="-","-",ROUND((M76*0.03),3))</f>
        <v>0.42599999999999999</v>
      </c>
      <c r="O76" s="73">
        <f t="shared" ref="O76:O151" si="74">IF(N76="-","-",ROUND((N76*20),2))</f>
        <v>8.52</v>
      </c>
      <c r="P76" s="73">
        <f t="shared" ref="P76:P151" si="75">IF(O76="-","-",ROUND(O76,1))</f>
        <v>8.5</v>
      </c>
      <c r="Q76" s="78">
        <f t="shared" si="67"/>
        <v>10.6</v>
      </c>
      <c r="R76" s="76" t="str">
        <f>IF(Input!C77="C", Input!P77, "-")</f>
        <v>-</v>
      </c>
      <c r="S76" s="73" t="str">
        <f t="shared" ref="S76:S151" si="76">IF(OR(R76="-",R76="Value"),"-",ROUND(R76/125,0))</f>
        <v>-</v>
      </c>
    </row>
    <row r="77" spans="1:19" x14ac:dyDescent="0.25">
      <c r="A77" s="49" t="s">
        <v>107</v>
      </c>
      <c r="B77" s="46">
        <f>IF(Input!C78="P",IF(Input!N78=0,"-",Input!N78),"-")</f>
        <v>160</v>
      </c>
      <c r="C77" s="8" t="str">
        <f>IF(Input!C78="C",Input!O78,"-")</f>
        <v>-</v>
      </c>
      <c r="D77" s="8">
        <f>Input!V78</f>
        <v>4</v>
      </c>
      <c r="E77" s="8">
        <f>Input!W78</f>
        <v>1</v>
      </c>
      <c r="F77" s="79">
        <f t="shared" si="68"/>
        <v>3.5</v>
      </c>
      <c r="G77" s="15">
        <f t="shared" si="65"/>
        <v>0.98285714285714276</v>
      </c>
      <c r="H77" s="15"/>
      <c r="I77" s="15">
        <f t="shared" si="69"/>
        <v>22.409142857142857</v>
      </c>
      <c r="J77" s="15">
        <f t="shared" si="66"/>
        <v>20</v>
      </c>
      <c r="K77" s="16">
        <f t="shared" si="70"/>
        <v>22</v>
      </c>
      <c r="L77" s="73">
        <f t="shared" si="71"/>
        <v>320</v>
      </c>
      <c r="M77" s="73">
        <f t="shared" si="72"/>
        <v>14.5</v>
      </c>
      <c r="N77" s="73">
        <f t="shared" si="73"/>
        <v>0.435</v>
      </c>
      <c r="O77" s="73">
        <f t="shared" si="74"/>
        <v>8.6999999999999993</v>
      </c>
      <c r="P77" s="73">
        <f t="shared" si="75"/>
        <v>8.6999999999999993</v>
      </c>
      <c r="Q77" s="78">
        <f t="shared" si="67"/>
        <v>10.9</v>
      </c>
      <c r="R77" s="76" t="str">
        <f>IF(Input!C78="C", Input!P78, "-")</f>
        <v>-</v>
      </c>
      <c r="S77" s="73" t="str">
        <f t="shared" si="76"/>
        <v>-</v>
      </c>
    </row>
    <row r="78" spans="1:19" x14ac:dyDescent="0.25">
      <c r="A78" s="49" t="s">
        <v>108</v>
      </c>
      <c r="B78" s="46">
        <f>IF(Input!C79="P",IF(Input!N79=0,"-",Input!N79),"-")</f>
        <v>180</v>
      </c>
      <c r="C78" s="8" t="str">
        <f>IF(Input!C79="C",Input!O79,"-")</f>
        <v>-</v>
      </c>
      <c r="D78" s="8">
        <f>Input!V79</f>
        <v>4</v>
      </c>
      <c r="E78" s="8">
        <f>Input!W79</f>
        <v>1</v>
      </c>
      <c r="F78" s="79">
        <f t="shared" si="68"/>
        <v>3.5</v>
      </c>
      <c r="G78" s="15">
        <f t="shared" si="65"/>
        <v>0.96285714285714286</v>
      </c>
      <c r="H78" s="15"/>
      <c r="I78" s="15">
        <f t="shared" si="69"/>
        <v>21.953142857142854</v>
      </c>
      <c r="J78" s="15">
        <f t="shared" si="66"/>
        <v>20</v>
      </c>
      <c r="K78" s="16">
        <f t="shared" si="70"/>
        <v>22</v>
      </c>
      <c r="L78" s="73">
        <f t="shared" si="71"/>
        <v>360</v>
      </c>
      <c r="M78" s="73">
        <f t="shared" si="72"/>
        <v>16.399999999999999</v>
      </c>
      <c r="N78" s="73">
        <f t="shared" si="73"/>
        <v>0.49199999999999999</v>
      </c>
      <c r="O78" s="73">
        <f t="shared" si="74"/>
        <v>9.84</v>
      </c>
      <c r="P78" s="73">
        <f t="shared" si="75"/>
        <v>9.8000000000000007</v>
      </c>
      <c r="Q78" s="78">
        <f t="shared" si="67"/>
        <v>12.3</v>
      </c>
      <c r="R78" s="76" t="str">
        <f>IF(Input!C79="C", Input!P79, "-")</f>
        <v>-</v>
      </c>
      <c r="S78" s="73" t="str">
        <f t="shared" si="76"/>
        <v>-</v>
      </c>
    </row>
    <row r="79" spans="1:19" x14ac:dyDescent="0.25">
      <c r="A79" s="49" t="s">
        <v>109</v>
      </c>
      <c r="B79" s="46">
        <f>IF(Input!C80="P",IF(Input!N80=0,"-",Input!N80),"-")</f>
        <v>180</v>
      </c>
      <c r="C79" s="8" t="str">
        <f>IF(Input!C80="C",Input!O80,"-")</f>
        <v>-</v>
      </c>
      <c r="D79" s="8">
        <f>Input!V80</f>
        <v>4</v>
      </c>
      <c r="E79" s="8">
        <f>Input!W80</f>
        <v>1</v>
      </c>
      <c r="F79" s="79">
        <f t="shared" si="68"/>
        <v>3.5</v>
      </c>
      <c r="G79" s="15">
        <f t="shared" si="65"/>
        <v>0.96285714285714286</v>
      </c>
      <c r="H79" s="15"/>
      <c r="I79" s="15">
        <f t="shared" si="69"/>
        <v>21.953142857142854</v>
      </c>
      <c r="J79" s="15">
        <f t="shared" si="66"/>
        <v>20</v>
      </c>
      <c r="K79" s="16">
        <f t="shared" si="70"/>
        <v>22</v>
      </c>
      <c r="L79" s="73">
        <f t="shared" si="71"/>
        <v>360</v>
      </c>
      <c r="M79" s="73">
        <f t="shared" si="72"/>
        <v>16.399999999999999</v>
      </c>
      <c r="N79" s="73">
        <f t="shared" si="73"/>
        <v>0.49199999999999999</v>
      </c>
      <c r="O79" s="73">
        <f t="shared" si="74"/>
        <v>9.84</v>
      </c>
      <c r="P79" s="73">
        <f t="shared" si="75"/>
        <v>9.8000000000000007</v>
      </c>
      <c r="Q79" s="78">
        <f t="shared" si="67"/>
        <v>12.3</v>
      </c>
      <c r="R79" s="76" t="str">
        <f>IF(Input!C80="C", Input!P80, "-")</f>
        <v>-</v>
      </c>
      <c r="S79" s="73" t="str">
        <f t="shared" si="76"/>
        <v>-</v>
      </c>
    </row>
    <row r="80" spans="1:19" x14ac:dyDescent="0.25">
      <c r="A80" s="49" t="s">
        <v>110</v>
      </c>
      <c r="B80" s="46">
        <f>IF(Input!C81="P",IF(Input!N81=0,"-",Input!N81),"-")</f>
        <v>162</v>
      </c>
      <c r="C80" s="8" t="str">
        <f>IF(Input!C81="C",Input!O81,"-")</f>
        <v>-</v>
      </c>
      <c r="D80" s="8">
        <f>Input!V81</f>
        <v>4</v>
      </c>
      <c r="E80" s="8">
        <f>Input!W81</f>
        <v>1</v>
      </c>
      <c r="F80" s="79">
        <f t="shared" ref="F80" si="77">IF(B80="-",IF(C80="-",0,5),IF(B80&lt;100,3,IF(B80&lt;200,3.5,IF(B80&lt;300,4,IF(B80&lt;400,4.5,IF(B80&lt;500,5,IF(B80&lt;600,5.5,7)))))))</f>
        <v>3.5</v>
      </c>
      <c r="G80" s="15">
        <f t="shared" ref="G80" si="78">IF(C80="-",(D80*E80/(F80))-B80/1000,0)</f>
        <v>0.98085714285714276</v>
      </c>
      <c r="H80" s="15"/>
      <c r="I80" s="15">
        <f t="shared" ref="I80" si="79">IF(AND(B80&lt;100,G80&lt;1),(G80)*45,IF(AND(B80&lt;100,G80&gt;1),(G80)*38,IF(AND(B80&lt;200,G80&lt;1),(G80)*38,IF(AND(B80&lt;200,G80&gt;1),(G80)*30,IF(AND(B80&lt;400,G80&lt;3),(G80)*30,IF(AND(B80&lt;400,G80&gt;3),(G80)*22,IF(AND(B80&lt;600,G80&lt;4),(G80)*22,IF(AND(B80&lt;600,G80&gt;4),(G80)*14,(G80)*14))))))))*0.03*20</f>
        <v>22.363542857142853</v>
      </c>
      <c r="J80" s="15">
        <f t="shared" ref="J80" si="80">D80*5</f>
        <v>20</v>
      </c>
      <c r="K80" s="16">
        <f t="shared" ref="K80" si="81">ROUND(IF(C80="-",I80,J80),0)</f>
        <v>22</v>
      </c>
      <c r="L80" s="73">
        <f t="shared" ref="L80" si="82">IF(K80="-","-",IF(B80="-",(C80*2),(B80*2)))</f>
        <v>324</v>
      </c>
      <c r="M80" s="73">
        <f t="shared" ref="M80" si="83">IF(L80="-","-",ROUND((L80/K80),1))</f>
        <v>14.7</v>
      </c>
      <c r="N80" s="73">
        <f t="shared" ref="N80" si="84">IF(M80="-","-",ROUND((M80*0.03),3))</f>
        <v>0.441</v>
      </c>
      <c r="O80" s="73">
        <f t="shared" ref="O80" si="85">IF(N80="-","-",ROUND((N80*20),2))</f>
        <v>8.82</v>
      </c>
      <c r="P80" s="73">
        <f t="shared" ref="P80" si="86">IF(O80="-","-",ROUND(O80,1))</f>
        <v>8.8000000000000007</v>
      </c>
      <c r="Q80" s="78">
        <f t="shared" ref="Q80" si="87">IF(P80="-","-",ROUND(P80+(P80*0.25),1))</f>
        <v>11</v>
      </c>
      <c r="R80" s="76" t="str">
        <f>IF(Input!C81="C", Input!P81, "-")</f>
        <v>-</v>
      </c>
      <c r="S80" s="73" t="str">
        <f t="shared" ref="S80" si="88">IF(OR(R80="-",R80="Value"),"-",ROUND(R80/125,0))</f>
        <v>-</v>
      </c>
    </row>
    <row r="81" spans="1:19" x14ac:dyDescent="0.25">
      <c r="A81" s="49" t="s">
        <v>111</v>
      </c>
      <c r="B81" s="46">
        <f>IF(Input!C82="P",IF(Input!N82=0,"-",Input!N82),"-")</f>
        <v>233</v>
      </c>
      <c r="C81" s="8" t="str">
        <f>IF(Input!C82="C",Input!O82,"-")</f>
        <v>-</v>
      </c>
      <c r="D81" s="8">
        <f>Input!V82</f>
        <v>4</v>
      </c>
      <c r="E81" s="8">
        <f>Input!W82</f>
        <v>2.5</v>
      </c>
      <c r="F81" s="79">
        <f t="shared" si="68"/>
        <v>4</v>
      </c>
      <c r="G81" s="15">
        <f t="shared" si="65"/>
        <v>2.2669999999999999</v>
      </c>
      <c r="H81" s="15"/>
      <c r="I81" s="15">
        <f t="shared" si="69"/>
        <v>40.805999999999997</v>
      </c>
      <c r="J81" s="15">
        <f t="shared" si="66"/>
        <v>20</v>
      </c>
      <c r="K81" s="16">
        <f t="shared" si="70"/>
        <v>41</v>
      </c>
      <c r="L81" s="73">
        <f t="shared" si="71"/>
        <v>466</v>
      </c>
      <c r="M81" s="73">
        <f t="shared" si="72"/>
        <v>11.4</v>
      </c>
      <c r="N81" s="73">
        <f t="shared" si="73"/>
        <v>0.34200000000000003</v>
      </c>
      <c r="O81" s="73">
        <f t="shared" si="74"/>
        <v>6.84</v>
      </c>
      <c r="P81" s="73">
        <f t="shared" si="75"/>
        <v>6.8</v>
      </c>
      <c r="Q81" s="78">
        <f t="shared" si="67"/>
        <v>8.5</v>
      </c>
      <c r="R81" s="76" t="str">
        <f>IF(Input!C82="C", Input!P82, "-")</f>
        <v>-</v>
      </c>
      <c r="S81" s="73" t="str">
        <f t="shared" si="76"/>
        <v>-</v>
      </c>
    </row>
    <row r="82" spans="1:19" x14ac:dyDescent="0.25">
      <c r="A82" s="49" t="s">
        <v>112</v>
      </c>
      <c r="B82" s="46">
        <f>IF(Input!C83="P",IF(Input!N83=0,"-",Input!N83),"-")</f>
        <v>366</v>
      </c>
      <c r="C82" s="8" t="str">
        <f>IF(Input!C83="C",Input!O83,"-")</f>
        <v>-</v>
      </c>
      <c r="D82" s="8">
        <f>Input!V83</f>
        <v>6</v>
      </c>
      <c r="E82" s="8">
        <f>Input!W83</f>
        <v>2.5</v>
      </c>
      <c r="F82" s="79">
        <f t="shared" si="68"/>
        <v>4.5</v>
      </c>
      <c r="G82" s="15">
        <f t="shared" si="65"/>
        <v>2.9673333333333334</v>
      </c>
      <c r="H82" s="15"/>
      <c r="I82" s="15">
        <f t="shared" si="69"/>
        <v>53.411999999999999</v>
      </c>
      <c r="J82" s="15">
        <f t="shared" si="66"/>
        <v>30</v>
      </c>
      <c r="K82" s="16">
        <f t="shared" si="70"/>
        <v>53</v>
      </c>
      <c r="L82" s="73">
        <f t="shared" si="71"/>
        <v>732</v>
      </c>
      <c r="M82" s="73">
        <f t="shared" si="72"/>
        <v>13.8</v>
      </c>
      <c r="N82" s="73">
        <f t="shared" si="73"/>
        <v>0.41399999999999998</v>
      </c>
      <c r="O82" s="73">
        <f t="shared" si="74"/>
        <v>8.2799999999999994</v>
      </c>
      <c r="P82" s="73">
        <f t="shared" si="75"/>
        <v>8.3000000000000007</v>
      </c>
      <c r="Q82" s="78">
        <f t="shared" si="67"/>
        <v>10.4</v>
      </c>
      <c r="R82" s="76" t="str">
        <f>IF(Input!C83="C", Input!P83, "-")</f>
        <v>-</v>
      </c>
      <c r="S82" s="73" t="str">
        <f t="shared" si="76"/>
        <v>-</v>
      </c>
    </row>
    <row r="83" spans="1:19" x14ac:dyDescent="0.25">
      <c r="A83" s="49" t="s">
        <v>113</v>
      </c>
      <c r="B83" s="46">
        <f>IF(Input!C84="P",IF(Input!N84=0,"-",Input!N84),"-")</f>
        <v>386</v>
      </c>
      <c r="C83" s="8" t="str">
        <f>IF(Input!C84="C",Input!O84,"-")</f>
        <v>-</v>
      </c>
      <c r="D83" s="8">
        <f>Input!V84</f>
        <v>6</v>
      </c>
      <c r="E83" s="8">
        <f>Input!W84</f>
        <v>2.5</v>
      </c>
      <c r="F83" s="79">
        <f t="shared" si="68"/>
        <v>4.5</v>
      </c>
      <c r="G83" s="15">
        <f t="shared" si="65"/>
        <v>2.9473333333333334</v>
      </c>
      <c r="H83" s="15"/>
      <c r="I83" s="15">
        <f t="shared" si="69"/>
        <v>53.052</v>
      </c>
      <c r="J83" s="15">
        <f t="shared" si="66"/>
        <v>30</v>
      </c>
      <c r="K83" s="16">
        <f t="shared" si="70"/>
        <v>53</v>
      </c>
      <c r="L83" s="73">
        <f t="shared" si="71"/>
        <v>772</v>
      </c>
      <c r="M83" s="73">
        <f t="shared" si="72"/>
        <v>14.6</v>
      </c>
      <c r="N83" s="73">
        <f t="shared" si="73"/>
        <v>0.438</v>
      </c>
      <c r="O83" s="73">
        <f t="shared" si="74"/>
        <v>8.76</v>
      </c>
      <c r="P83" s="73">
        <f t="shared" si="75"/>
        <v>8.8000000000000007</v>
      </c>
      <c r="Q83" s="78">
        <f t="shared" si="67"/>
        <v>11</v>
      </c>
      <c r="R83" s="76" t="str">
        <f>IF(Input!C84="C", Input!P84, "-")</f>
        <v>-</v>
      </c>
      <c r="S83" s="73" t="str">
        <f t="shared" si="76"/>
        <v>-</v>
      </c>
    </row>
    <row r="84" spans="1:19" x14ac:dyDescent="0.25">
      <c r="A84" s="49" t="s">
        <v>114</v>
      </c>
      <c r="B84" s="46" t="str">
        <f>IF(Input!C85="P",IF(Input!N85=0,"-",Input!N85),"-")</f>
        <v>-</v>
      </c>
      <c r="C84" s="8">
        <f>IF(Input!C85="C",Input!O85,"-")</f>
        <v>768</v>
      </c>
      <c r="D84" s="8">
        <f>Input!V85</f>
        <v>2</v>
      </c>
      <c r="E84" s="8" t="str">
        <f>Input!W85</f>
        <v>-</v>
      </c>
      <c r="F84" s="79">
        <f t="shared" si="68"/>
        <v>5</v>
      </c>
      <c r="G84" s="15">
        <f t="shared" si="65"/>
        <v>0</v>
      </c>
      <c r="H84" s="15"/>
      <c r="I84" s="15">
        <f t="shared" si="69"/>
        <v>0</v>
      </c>
      <c r="J84" s="15">
        <f t="shared" si="66"/>
        <v>10</v>
      </c>
      <c r="K84" s="16">
        <f t="shared" si="70"/>
        <v>10</v>
      </c>
      <c r="L84" s="73">
        <f t="shared" si="71"/>
        <v>1536</v>
      </c>
      <c r="M84" s="73">
        <f t="shared" si="72"/>
        <v>153.6</v>
      </c>
      <c r="N84" s="73">
        <f t="shared" si="73"/>
        <v>4.6079999999999997</v>
      </c>
      <c r="O84" s="73">
        <f t="shared" si="74"/>
        <v>92.16</v>
      </c>
      <c r="P84" s="73">
        <f t="shared" si="75"/>
        <v>92.2</v>
      </c>
      <c r="Q84" s="78">
        <f t="shared" si="67"/>
        <v>115.3</v>
      </c>
      <c r="R84" s="76">
        <f>IF(Input!C85="C", Input!P85, "-")</f>
        <v>96000</v>
      </c>
      <c r="S84" s="73">
        <f t="shared" si="76"/>
        <v>768</v>
      </c>
    </row>
    <row r="85" spans="1:19" x14ac:dyDescent="0.25">
      <c r="A85" s="49" t="s">
        <v>115</v>
      </c>
      <c r="B85" s="46">
        <f>IF(Input!C86="P",IF(Input!N86=0,"-",Input!N86),"-")</f>
        <v>366</v>
      </c>
      <c r="C85" s="8" t="str">
        <f>IF(Input!C86="C",Input!O86,"-")</f>
        <v>-</v>
      </c>
      <c r="D85" s="8">
        <f>Input!V86</f>
        <v>6</v>
      </c>
      <c r="E85" s="8">
        <f>Input!W86</f>
        <v>2.5</v>
      </c>
      <c r="F85" s="79">
        <f t="shared" si="68"/>
        <v>4.5</v>
      </c>
      <c r="G85" s="15">
        <f t="shared" si="65"/>
        <v>2.9673333333333334</v>
      </c>
      <c r="H85" s="15"/>
      <c r="I85" s="15">
        <f t="shared" si="69"/>
        <v>53.411999999999999</v>
      </c>
      <c r="J85" s="15">
        <f t="shared" si="66"/>
        <v>30</v>
      </c>
      <c r="K85" s="16">
        <f t="shared" si="70"/>
        <v>53</v>
      </c>
      <c r="L85" s="73">
        <f t="shared" si="71"/>
        <v>732</v>
      </c>
      <c r="M85" s="73">
        <f t="shared" si="72"/>
        <v>13.8</v>
      </c>
      <c r="N85" s="73">
        <f t="shared" si="73"/>
        <v>0.41399999999999998</v>
      </c>
      <c r="O85" s="73">
        <f t="shared" si="74"/>
        <v>8.2799999999999994</v>
      </c>
      <c r="P85" s="73">
        <f t="shared" si="75"/>
        <v>8.3000000000000007</v>
      </c>
      <c r="Q85" s="78">
        <f t="shared" si="67"/>
        <v>10.4</v>
      </c>
      <c r="R85" s="76" t="str">
        <f>IF(Input!C86="C", Input!P86, "-")</f>
        <v>-</v>
      </c>
      <c r="S85" s="73" t="str">
        <f t="shared" si="76"/>
        <v>-</v>
      </c>
    </row>
    <row r="86" spans="1:19" x14ac:dyDescent="0.25">
      <c r="A86" s="49" t="s">
        <v>116</v>
      </c>
      <c r="B86" s="46">
        <f>IF(Input!C87="P",IF(Input!N87=0,"-",Input!N87),"-")</f>
        <v>386</v>
      </c>
      <c r="C86" s="8" t="str">
        <f>IF(Input!C87="C",Input!O87,"-")</f>
        <v>-</v>
      </c>
      <c r="D86" s="8">
        <f>Input!V87</f>
        <v>6</v>
      </c>
      <c r="E86" s="8">
        <f>Input!W87</f>
        <v>2.5</v>
      </c>
      <c r="F86" s="79">
        <f t="shared" si="68"/>
        <v>4.5</v>
      </c>
      <c r="G86" s="15">
        <f t="shared" si="65"/>
        <v>2.9473333333333334</v>
      </c>
      <c r="H86" s="15"/>
      <c r="I86" s="15">
        <f t="shared" si="69"/>
        <v>53.052</v>
      </c>
      <c r="J86" s="15">
        <f t="shared" si="66"/>
        <v>30</v>
      </c>
      <c r="K86" s="16">
        <f t="shared" si="70"/>
        <v>53</v>
      </c>
      <c r="L86" s="73">
        <f t="shared" si="71"/>
        <v>772</v>
      </c>
      <c r="M86" s="73">
        <f t="shared" si="72"/>
        <v>14.6</v>
      </c>
      <c r="N86" s="73">
        <f t="shared" si="73"/>
        <v>0.438</v>
      </c>
      <c r="O86" s="73">
        <f t="shared" si="74"/>
        <v>8.76</v>
      </c>
      <c r="P86" s="73">
        <f t="shared" si="75"/>
        <v>8.8000000000000007</v>
      </c>
      <c r="Q86" s="78">
        <f t="shared" si="67"/>
        <v>11</v>
      </c>
      <c r="R86" s="76" t="str">
        <f>IF(Input!C87="C", Input!P87, "-")</f>
        <v>-</v>
      </c>
      <c r="S86" s="73" t="str">
        <f t="shared" si="76"/>
        <v>-</v>
      </c>
    </row>
    <row r="87" spans="1:19" x14ac:dyDescent="0.25">
      <c r="A87" s="49" t="s">
        <v>117</v>
      </c>
      <c r="B87" s="46" t="str">
        <f>IF(Input!C88="P",IF(Input!N88=0,"-",Input!N88),"-")</f>
        <v>-</v>
      </c>
      <c r="C87" s="8">
        <f>IF(Input!C88="C",Input!O88,"-")</f>
        <v>880</v>
      </c>
      <c r="D87" s="8">
        <f>Input!V88</f>
        <v>2</v>
      </c>
      <c r="E87" s="8" t="str">
        <f>Input!W88</f>
        <v>-</v>
      </c>
      <c r="F87" s="79">
        <f t="shared" si="68"/>
        <v>5</v>
      </c>
      <c r="G87" s="15">
        <f t="shared" si="65"/>
        <v>0</v>
      </c>
      <c r="H87" s="15"/>
      <c r="I87" s="15">
        <f t="shared" si="69"/>
        <v>0</v>
      </c>
      <c r="J87" s="15">
        <f t="shared" si="66"/>
        <v>10</v>
      </c>
      <c r="K87" s="16">
        <f t="shared" si="70"/>
        <v>10</v>
      </c>
      <c r="L87" s="73">
        <f t="shared" si="71"/>
        <v>1760</v>
      </c>
      <c r="M87" s="73">
        <f t="shared" si="72"/>
        <v>176</v>
      </c>
      <c r="N87" s="73">
        <f t="shared" si="73"/>
        <v>5.28</v>
      </c>
      <c r="O87" s="73">
        <f t="shared" si="74"/>
        <v>105.6</v>
      </c>
      <c r="P87" s="73">
        <f t="shared" si="75"/>
        <v>105.6</v>
      </c>
      <c r="Q87" s="78">
        <f t="shared" si="67"/>
        <v>132</v>
      </c>
      <c r="R87" s="76">
        <f>IF(Input!C88="C", Input!P88, "-")</f>
        <v>110000</v>
      </c>
      <c r="S87" s="73">
        <f t="shared" si="76"/>
        <v>880</v>
      </c>
    </row>
    <row r="88" spans="1:19" x14ac:dyDescent="0.25">
      <c r="A88" s="49" t="s">
        <v>118</v>
      </c>
      <c r="B88" s="46">
        <f>IF(Input!C89="P",IF(Input!N89=0,"-",Input!N89),"-")</f>
        <v>412</v>
      </c>
      <c r="C88" s="8" t="str">
        <f>IF(Input!C89="C",Input!O89,"-")</f>
        <v>-</v>
      </c>
      <c r="D88" s="8">
        <f>Input!V89</f>
        <v>6</v>
      </c>
      <c r="E88" s="8">
        <f>Input!W89</f>
        <v>2.5</v>
      </c>
      <c r="F88" s="79">
        <f t="shared" si="68"/>
        <v>5</v>
      </c>
      <c r="G88" s="15">
        <f t="shared" si="65"/>
        <v>2.5880000000000001</v>
      </c>
      <c r="H88" s="15"/>
      <c r="I88" s="15">
        <f t="shared" si="69"/>
        <v>34.1616</v>
      </c>
      <c r="J88" s="15">
        <f t="shared" si="66"/>
        <v>30</v>
      </c>
      <c r="K88" s="16">
        <f t="shared" si="70"/>
        <v>34</v>
      </c>
      <c r="L88" s="73">
        <f t="shared" si="71"/>
        <v>824</v>
      </c>
      <c r="M88" s="73">
        <f t="shared" si="72"/>
        <v>24.2</v>
      </c>
      <c r="N88" s="73">
        <f t="shared" si="73"/>
        <v>0.72599999999999998</v>
      </c>
      <c r="O88" s="73">
        <f t="shared" si="74"/>
        <v>14.52</v>
      </c>
      <c r="P88" s="73">
        <f t="shared" si="75"/>
        <v>14.5</v>
      </c>
      <c r="Q88" s="78">
        <f t="shared" si="67"/>
        <v>18.100000000000001</v>
      </c>
      <c r="R88" s="76" t="str">
        <f>IF(Input!C89="C", Input!P89, "-")</f>
        <v>-</v>
      </c>
      <c r="S88" s="73" t="str">
        <f t="shared" si="76"/>
        <v>-</v>
      </c>
    </row>
    <row r="89" spans="1:19" x14ac:dyDescent="0.25">
      <c r="A89" s="49" t="s">
        <v>119</v>
      </c>
      <c r="B89" s="46">
        <f>IF(Input!C90="P",IF(Input!N90=0,"-",Input!N90),"-")</f>
        <v>245</v>
      </c>
      <c r="C89" s="8" t="str">
        <f>IF(Input!C90="C",Input!O90,"-")</f>
        <v>-</v>
      </c>
      <c r="D89" s="8">
        <f>Input!V90</f>
        <v>4</v>
      </c>
      <c r="E89" s="8">
        <f>Input!W90</f>
        <v>2.5</v>
      </c>
      <c r="F89" s="79">
        <f t="shared" si="68"/>
        <v>4</v>
      </c>
      <c r="G89" s="15">
        <f t="shared" si="65"/>
        <v>2.2549999999999999</v>
      </c>
      <c r="H89" s="15"/>
      <c r="I89" s="15">
        <f t="shared" si="69"/>
        <v>40.589999999999989</v>
      </c>
      <c r="J89" s="15">
        <f t="shared" si="66"/>
        <v>20</v>
      </c>
      <c r="K89" s="16">
        <f t="shared" si="70"/>
        <v>41</v>
      </c>
      <c r="L89" s="73">
        <f t="shared" si="71"/>
        <v>490</v>
      </c>
      <c r="M89" s="73">
        <f t="shared" si="72"/>
        <v>12</v>
      </c>
      <c r="N89" s="73">
        <f t="shared" si="73"/>
        <v>0.36</v>
      </c>
      <c r="O89" s="73">
        <f t="shared" si="74"/>
        <v>7.2</v>
      </c>
      <c r="P89" s="73">
        <f t="shared" si="75"/>
        <v>7.2</v>
      </c>
      <c r="Q89" s="78">
        <f t="shared" si="67"/>
        <v>9</v>
      </c>
      <c r="R89" s="76" t="str">
        <f>IF(Input!C90="C", Input!P90, "-")</f>
        <v>-</v>
      </c>
      <c r="S89" s="73" t="str">
        <f t="shared" si="76"/>
        <v>-</v>
      </c>
    </row>
    <row r="90" spans="1:19" x14ac:dyDescent="0.25">
      <c r="A90" s="49" t="s">
        <v>120</v>
      </c>
      <c r="B90" s="46" t="str">
        <f>IF(Input!C91="P",IF(Input!N91=0,"-",Input!N91),"-")</f>
        <v>-</v>
      </c>
      <c r="C90" s="8">
        <f>IF(Input!C91="C",Input!O91,"-")</f>
        <v>960</v>
      </c>
      <c r="D90" s="8">
        <f>Input!V91</f>
        <v>2</v>
      </c>
      <c r="E90" s="8" t="str">
        <f>Input!W91</f>
        <v>-</v>
      </c>
      <c r="F90" s="79">
        <f t="shared" si="68"/>
        <v>5</v>
      </c>
      <c r="G90" s="15">
        <f t="shared" si="65"/>
        <v>0</v>
      </c>
      <c r="H90" s="15"/>
      <c r="I90" s="15">
        <f t="shared" si="69"/>
        <v>0</v>
      </c>
      <c r="J90" s="15">
        <f t="shared" si="66"/>
        <v>10</v>
      </c>
      <c r="K90" s="16">
        <f t="shared" si="70"/>
        <v>10</v>
      </c>
      <c r="L90" s="73">
        <f t="shared" si="71"/>
        <v>1920</v>
      </c>
      <c r="M90" s="73">
        <f t="shared" si="72"/>
        <v>192</v>
      </c>
      <c r="N90" s="73">
        <f t="shared" si="73"/>
        <v>5.76</v>
      </c>
      <c r="O90" s="73">
        <f t="shared" si="74"/>
        <v>115.2</v>
      </c>
      <c r="P90" s="73">
        <f t="shared" si="75"/>
        <v>115.2</v>
      </c>
      <c r="Q90" s="78">
        <f t="shared" si="67"/>
        <v>144</v>
      </c>
      <c r="R90" s="76">
        <f>IF(Input!C91="C", Input!P91, "-")</f>
        <v>120000</v>
      </c>
      <c r="S90" s="73">
        <f t="shared" si="76"/>
        <v>960</v>
      </c>
    </row>
    <row r="91" spans="1:19" x14ac:dyDescent="0.25">
      <c r="A91" s="50" t="s">
        <v>121</v>
      </c>
      <c r="B91" s="46">
        <f>IF(Input!C92="P",IF(Input!N92=0,"-",Input!N92),"-")</f>
        <v>416</v>
      </c>
      <c r="C91" s="8" t="str">
        <f>IF(Input!C92="C",Input!O92,"-")</f>
        <v>-</v>
      </c>
      <c r="D91" s="8">
        <f>Input!V92</f>
        <v>6</v>
      </c>
      <c r="E91" s="8">
        <f>Input!W92</f>
        <v>2.5</v>
      </c>
      <c r="F91" s="79">
        <f t="shared" si="68"/>
        <v>5</v>
      </c>
      <c r="G91" s="15">
        <f t="shared" si="65"/>
        <v>2.5840000000000001</v>
      </c>
      <c r="H91" s="15"/>
      <c r="I91" s="15">
        <f t="shared" si="69"/>
        <v>34.108799999999995</v>
      </c>
      <c r="J91" s="15">
        <f t="shared" si="66"/>
        <v>30</v>
      </c>
      <c r="K91" s="16">
        <f t="shared" si="70"/>
        <v>34</v>
      </c>
      <c r="L91" s="73">
        <f t="shared" si="71"/>
        <v>832</v>
      </c>
      <c r="M91" s="73">
        <f t="shared" si="72"/>
        <v>24.5</v>
      </c>
      <c r="N91" s="73">
        <f t="shared" si="73"/>
        <v>0.73499999999999999</v>
      </c>
      <c r="O91" s="73">
        <f t="shared" si="74"/>
        <v>14.7</v>
      </c>
      <c r="P91" s="73">
        <f t="shared" si="75"/>
        <v>14.7</v>
      </c>
      <c r="Q91" s="78">
        <f t="shared" si="67"/>
        <v>18.399999999999999</v>
      </c>
      <c r="R91" s="76" t="str">
        <f>IF(Input!C92="C", Input!P92, "-")</f>
        <v>-</v>
      </c>
      <c r="S91" s="73" t="str">
        <f t="shared" si="76"/>
        <v>-</v>
      </c>
    </row>
    <row r="92" spans="1:19" x14ac:dyDescent="0.25">
      <c r="A92" s="50" t="s">
        <v>122</v>
      </c>
      <c r="B92" s="46">
        <f>IF(Input!C93="P",IF(Input!N93=0,"-",Input!N93),"-")</f>
        <v>560</v>
      </c>
      <c r="C92" s="8" t="str">
        <f>IF(Input!C93="C",Input!O93,"-")</f>
        <v>-</v>
      </c>
      <c r="D92" s="8">
        <f>Input!V93</f>
        <v>6</v>
      </c>
      <c r="E92" s="8">
        <f>Input!W93</f>
        <v>2.5</v>
      </c>
      <c r="F92" s="79">
        <f t="shared" si="68"/>
        <v>5.5</v>
      </c>
      <c r="G92" s="15">
        <f t="shared" si="65"/>
        <v>2.167272727272727</v>
      </c>
      <c r="H92" s="15"/>
      <c r="I92" s="15">
        <f t="shared" si="69"/>
        <v>28.607999999999993</v>
      </c>
      <c r="J92" s="15">
        <f t="shared" si="66"/>
        <v>30</v>
      </c>
      <c r="K92" s="16">
        <f t="shared" si="70"/>
        <v>29</v>
      </c>
      <c r="L92" s="73">
        <f t="shared" si="71"/>
        <v>1120</v>
      </c>
      <c r="M92" s="73">
        <f t="shared" si="72"/>
        <v>38.6</v>
      </c>
      <c r="N92" s="73">
        <f t="shared" si="73"/>
        <v>1.1579999999999999</v>
      </c>
      <c r="O92" s="73">
        <f t="shared" si="74"/>
        <v>23.16</v>
      </c>
      <c r="P92" s="73">
        <f t="shared" si="75"/>
        <v>23.2</v>
      </c>
      <c r="Q92" s="78">
        <f t="shared" si="67"/>
        <v>29</v>
      </c>
      <c r="R92" s="76" t="str">
        <f>IF(Input!C93="C", Input!P93, "-")</f>
        <v>-</v>
      </c>
      <c r="S92" s="73" t="str">
        <f t="shared" si="76"/>
        <v>-</v>
      </c>
    </row>
    <row r="93" spans="1:19" x14ac:dyDescent="0.25">
      <c r="A93" s="50" t="s">
        <v>123</v>
      </c>
      <c r="B93" s="46" t="str">
        <f>IF(Input!C94="P",IF(Input!N94=0,"-",Input!N94),"-")</f>
        <v>-</v>
      </c>
      <c r="C93" s="8">
        <f>IF(Input!C94="C",Input!O94,"-")</f>
        <v>960</v>
      </c>
      <c r="D93" s="8">
        <f>Input!V94</f>
        <v>3</v>
      </c>
      <c r="E93" s="8" t="str">
        <f>Input!W94</f>
        <v>-</v>
      </c>
      <c r="F93" s="79">
        <f t="shared" si="68"/>
        <v>5</v>
      </c>
      <c r="G93" s="15">
        <f t="shared" si="65"/>
        <v>0</v>
      </c>
      <c r="H93" s="15"/>
      <c r="I93" s="15">
        <f t="shared" si="69"/>
        <v>0</v>
      </c>
      <c r="J93" s="15">
        <f t="shared" si="66"/>
        <v>15</v>
      </c>
      <c r="K93" s="16">
        <f t="shared" si="70"/>
        <v>15</v>
      </c>
      <c r="L93" s="73">
        <f t="shared" si="71"/>
        <v>1920</v>
      </c>
      <c r="M93" s="73">
        <f t="shared" si="72"/>
        <v>128</v>
      </c>
      <c r="N93" s="73">
        <f t="shared" si="73"/>
        <v>3.84</v>
      </c>
      <c r="O93" s="73">
        <f t="shared" si="74"/>
        <v>76.8</v>
      </c>
      <c r="P93" s="73">
        <f t="shared" si="75"/>
        <v>76.8</v>
      </c>
      <c r="Q93" s="78">
        <f t="shared" si="67"/>
        <v>96</v>
      </c>
      <c r="R93" s="76">
        <f>IF(Input!C94="C", Input!P94, "-")</f>
        <v>120000</v>
      </c>
      <c r="S93" s="73">
        <f t="shared" si="76"/>
        <v>960</v>
      </c>
    </row>
    <row r="94" spans="1:19" x14ac:dyDescent="0.25">
      <c r="A94" s="50" t="s">
        <v>124</v>
      </c>
      <c r="B94" s="46" t="str">
        <f>IF(Input!C95="P",IF(Input!N95=0,"-",Input!N95),"-")</f>
        <v>-</v>
      </c>
      <c r="C94" s="8">
        <f>IF(Input!C95="C",Input!O95,"-")</f>
        <v>960</v>
      </c>
      <c r="D94" s="8">
        <f>Input!V95</f>
        <v>3</v>
      </c>
      <c r="E94" s="8" t="str">
        <f>Input!W95</f>
        <v>-</v>
      </c>
      <c r="F94" s="79">
        <f t="shared" si="68"/>
        <v>5</v>
      </c>
      <c r="G94" s="15">
        <f t="shared" si="65"/>
        <v>0</v>
      </c>
      <c r="H94" s="15"/>
      <c r="I94" s="15">
        <f t="shared" si="69"/>
        <v>0</v>
      </c>
      <c r="J94" s="15">
        <f t="shared" si="66"/>
        <v>15</v>
      </c>
      <c r="K94" s="16">
        <f t="shared" si="70"/>
        <v>15</v>
      </c>
      <c r="L94" s="73">
        <f t="shared" si="71"/>
        <v>1920</v>
      </c>
      <c r="M94" s="73">
        <f t="shared" si="72"/>
        <v>128</v>
      </c>
      <c r="N94" s="73">
        <f t="shared" si="73"/>
        <v>3.84</v>
      </c>
      <c r="O94" s="73">
        <f t="shared" si="74"/>
        <v>76.8</v>
      </c>
      <c r="P94" s="73">
        <f t="shared" si="75"/>
        <v>76.8</v>
      </c>
      <c r="Q94" s="78">
        <f t="shared" si="67"/>
        <v>96</v>
      </c>
      <c r="R94" s="76">
        <f>IF(Input!C95="C", Input!P95, "-")</f>
        <v>120000</v>
      </c>
      <c r="S94" s="73">
        <f t="shared" si="76"/>
        <v>960</v>
      </c>
    </row>
    <row r="95" spans="1:19" x14ac:dyDescent="0.25">
      <c r="A95" s="66" t="s">
        <v>125</v>
      </c>
      <c r="B95" s="46" t="str">
        <f>IF(Input!C96="P",IF(Input!N96=0,"-",Input!N96),"-")</f>
        <v>-</v>
      </c>
      <c r="C95" s="8">
        <f>IF(Input!C96="C",Input!O96,"-")</f>
        <v>1040</v>
      </c>
      <c r="D95" s="8">
        <f>Input!V96</f>
        <v>3</v>
      </c>
      <c r="E95" s="8" t="str">
        <f>Input!W96</f>
        <v>-</v>
      </c>
      <c r="F95" s="79">
        <f t="shared" ref="F95" si="89">IF(B95="-",IF(C95="-",0,5),IF(B95&lt;100,3,IF(B95&lt;200,3.5,IF(B95&lt;300,4,IF(B95&lt;400,4.5,IF(B95&lt;500,5,IF(B95&lt;600,5.5,7)))))))</f>
        <v>5</v>
      </c>
      <c r="G95" s="15">
        <f t="shared" ref="G95" si="90">IF(C95="-",(D95*E95/(F95))-B95/1000,0)</f>
        <v>0</v>
      </c>
      <c r="H95" s="15"/>
      <c r="I95" s="15">
        <f t="shared" ref="I95" si="91">IF(AND(B95&lt;100,G95&lt;1),(G95)*45,IF(AND(B95&lt;100,G95&gt;1),(G95)*38,IF(AND(B95&lt;200,G95&lt;1),(G95)*38,IF(AND(B95&lt;200,G95&gt;1),(G95)*30,IF(AND(B95&lt;400,G95&lt;3),(G95)*30,IF(AND(B95&lt;400,G95&gt;3),(G95)*22,IF(AND(B95&lt;600,G95&lt;4),(G95)*22,IF(AND(B95&lt;600,G95&gt;4),(G95)*14,(G95)*14))))))))*0.03*20</f>
        <v>0</v>
      </c>
      <c r="J95" s="15">
        <f t="shared" si="66"/>
        <v>15</v>
      </c>
      <c r="K95" s="16">
        <f t="shared" ref="K95" si="92">ROUND(IF(C95="-",I95,J95),0)</f>
        <v>15</v>
      </c>
      <c r="L95" s="73">
        <f t="shared" ref="L95" si="93">IF(K95="-","-",IF(B95="-",(C95*2),(B95*2)))</f>
        <v>2080</v>
      </c>
      <c r="M95" s="73">
        <f t="shared" ref="M95" si="94">IF(L95="-","-",ROUND((L95/K95),1))</f>
        <v>138.69999999999999</v>
      </c>
      <c r="N95" s="73">
        <f t="shared" ref="N95" si="95">IF(M95="-","-",ROUND((M95*0.03),3))</f>
        <v>4.1609999999999996</v>
      </c>
      <c r="O95" s="73">
        <f t="shared" ref="O95" si="96">IF(N95="-","-",ROUND((N95*20),2))</f>
        <v>83.22</v>
      </c>
      <c r="P95" s="73">
        <f t="shared" ref="P95" si="97">IF(O95="-","-",ROUND(O95,1))</f>
        <v>83.2</v>
      </c>
      <c r="Q95" s="78">
        <f t="shared" ref="Q95" si="98">IF(P95="-","-",ROUND(P95+(P95*0.25),1))</f>
        <v>104</v>
      </c>
      <c r="R95" s="76">
        <f>IF(Input!C96="C", Input!P96, "-")</f>
        <v>130000</v>
      </c>
      <c r="S95" s="73">
        <f t="shared" ref="S95" si="99">IF(OR(R95="-",R95="Value"),"-",ROUND(R95/125,0))</f>
        <v>1040</v>
      </c>
    </row>
    <row r="96" spans="1:19" x14ac:dyDescent="0.25">
      <c r="A96" s="50" t="s">
        <v>126</v>
      </c>
      <c r="B96" s="46">
        <f>IF(Input!C97="P",IF(Input!N97=0,"-",Input!N97),"-")</f>
        <v>266</v>
      </c>
      <c r="C96" s="8" t="str">
        <f>IF(Input!C97="C",Input!O97,"-")</f>
        <v>-</v>
      </c>
      <c r="D96" s="8">
        <f>Input!V97</f>
        <v>4</v>
      </c>
      <c r="E96" s="8">
        <f>Input!W97</f>
        <v>2.5</v>
      </c>
      <c r="F96" s="79">
        <f t="shared" si="68"/>
        <v>4</v>
      </c>
      <c r="G96" s="15">
        <f t="shared" si="65"/>
        <v>2.234</v>
      </c>
      <c r="H96" s="15"/>
      <c r="I96" s="15">
        <f t="shared" si="69"/>
        <v>40.211999999999996</v>
      </c>
      <c r="J96" s="15">
        <f t="shared" si="66"/>
        <v>20</v>
      </c>
      <c r="K96" s="16">
        <f t="shared" si="70"/>
        <v>40</v>
      </c>
      <c r="L96" s="73">
        <f t="shared" si="71"/>
        <v>532</v>
      </c>
      <c r="M96" s="73">
        <f t="shared" si="72"/>
        <v>13.3</v>
      </c>
      <c r="N96" s="73">
        <f t="shared" si="73"/>
        <v>0.39900000000000002</v>
      </c>
      <c r="O96" s="73">
        <f t="shared" si="74"/>
        <v>7.98</v>
      </c>
      <c r="P96" s="73">
        <f t="shared" si="75"/>
        <v>8</v>
      </c>
      <c r="Q96" s="78">
        <f t="shared" si="67"/>
        <v>10</v>
      </c>
      <c r="R96" s="76" t="str">
        <f>IF(Input!C97="C", Input!P97, "-")</f>
        <v>-</v>
      </c>
      <c r="S96" s="73" t="str">
        <f t="shared" si="76"/>
        <v>-</v>
      </c>
    </row>
    <row r="97" spans="1:19" x14ac:dyDescent="0.25">
      <c r="A97" s="50" t="s">
        <v>127</v>
      </c>
      <c r="B97" s="46">
        <f>IF(Input!C98="P",IF(Input!N98=0,"-",Input!N98),"-")</f>
        <v>467</v>
      </c>
      <c r="C97" s="8" t="str">
        <f>IF(Input!C98="C",Input!O98,"-")</f>
        <v>-</v>
      </c>
      <c r="D97" s="8">
        <f>Input!V98</f>
        <v>6</v>
      </c>
      <c r="E97" s="8">
        <f>Input!W98</f>
        <v>2.5</v>
      </c>
      <c r="F97" s="79">
        <f t="shared" si="68"/>
        <v>5</v>
      </c>
      <c r="G97" s="15">
        <f t="shared" si="65"/>
        <v>2.5329999999999999</v>
      </c>
      <c r="H97" s="15"/>
      <c r="I97" s="15">
        <f t="shared" si="69"/>
        <v>33.435599999999994</v>
      </c>
      <c r="J97" s="15">
        <f t="shared" si="66"/>
        <v>30</v>
      </c>
      <c r="K97" s="16">
        <f t="shared" si="70"/>
        <v>33</v>
      </c>
      <c r="L97" s="73">
        <f t="shared" si="71"/>
        <v>934</v>
      </c>
      <c r="M97" s="73">
        <f t="shared" si="72"/>
        <v>28.3</v>
      </c>
      <c r="N97" s="73">
        <f t="shared" si="73"/>
        <v>0.84899999999999998</v>
      </c>
      <c r="O97" s="73">
        <f t="shared" si="74"/>
        <v>16.98</v>
      </c>
      <c r="P97" s="73">
        <f t="shared" si="75"/>
        <v>17</v>
      </c>
      <c r="Q97" s="78">
        <f t="shared" si="67"/>
        <v>21.3</v>
      </c>
      <c r="R97" s="76" t="str">
        <f>IF(Input!C98="C", Input!P98, "-")</f>
        <v>-</v>
      </c>
      <c r="S97" s="73" t="str">
        <f t="shared" si="76"/>
        <v>-</v>
      </c>
    </row>
    <row r="98" spans="1:19" x14ac:dyDescent="0.25">
      <c r="A98" s="50" t="s">
        <v>128</v>
      </c>
      <c r="B98" s="46" t="str">
        <f>IF(Input!C99="P",IF(Input!N99=0,"-",Input!N99),"-")</f>
        <v>-</v>
      </c>
      <c r="C98" s="8">
        <f>IF(Input!C99="C",Input!O99,"-")</f>
        <v>1120</v>
      </c>
      <c r="D98" s="8">
        <f>Input!V99</f>
        <v>4</v>
      </c>
      <c r="E98" s="8" t="str">
        <f>Input!W99</f>
        <v>-</v>
      </c>
      <c r="F98" s="79">
        <f t="shared" si="68"/>
        <v>5</v>
      </c>
      <c r="G98" s="15">
        <f t="shared" ref="G98:G161" si="100">IF(C98="-",(D98*E98/(F98))-B98/1000,0)</f>
        <v>0</v>
      </c>
      <c r="H98" s="15"/>
      <c r="I98" s="15">
        <f t="shared" si="69"/>
        <v>0</v>
      </c>
      <c r="J98" s="15">
        <f t="shared" si="66"/>
        <v>20</v>
      </c>
      <c r="K98" s="16">
        <f t="shared" si="70"/>
        <v>20</v>
      </c>
      <c r="L98" s="73">
        <f t="shared" si="71"/>
        <v>2240</v>
      </c>
      <c r="M98" s="73">
        <f t="shared" si="72"/>
        <v>112</v>
      </c>
      <c r="N98" s="73">
        <f t="shared" si="73"/>
        <v>3.36</v>
      </c>
      <c r="O98" s="73">
        <f t="shared" si="74"/>
        <v>67.2</v>
      </c>
      <c r="P98" s="73">
        <f t="shared" si="75"/>
        <v>67.2</v>
      </c>
      <c r="Q98" s="78">
        <f t="shared" si="67"/>
        <v>84</v>
      </c>
      <c r="R98" s="76">
        <f>IF(Input!C99="C", Input!P99, "-")</f>
        <v>140000</v>
      </c>
      <c r="S98" s="73">
        <f t="shared" si="76"/>
        <v>1120</v>
      </c>
    </row>
    <row r="99" spans="1:19" x14ac:dyDescent="0.25">
      <c r="A99" s="50" t="s">
        <v>129</v>
      </c>
      <c r="B99" s="46">
        <f>IF(Input!C100="P",IF(Input!N100=0,"-",Input!N100),"-")</f>
        <v>200</v>
      </c>
      <c r="C99" s="8" t="str">
        <f>IF(Input!C100="C",Input!O100,"-")</f>
        <v>-</v>
      </c>
      <c r="D99" s="8">
        <f>Input!V100</f>
        <v>6</v>
      </c>
      <c r="E99" s="8">
        <f>Input!W100</f>
        <v>1</v>
      </c>
      <c r="F99" s="79">
        <f t="shared" si="68"/>
        <v>4</v>
      </c>
      <c r="G99" s="15">
        <f t="shared" si="100"/>
        <v>1.3</v>
      </c>
      <c r="H99" s="15"/>
      <c r="I99" s="15">
        <f t="shared" si="69"/>
        <v>23.4</v>
      </c>
      <c r="J99" s="15">
        <f t="shared" si="66"/>
        <v>30</v>
      </c>
      <c r="K99" s="16">
        <f t="shared" si="70"/>
        <v>23</v>
      </c>
      <c r="L99" s="73">
        <f t="shared" si="71"/>
        <v>400</v>
      </c>
      <c r="M99" s="73">
        <f t="shared" si="72"/>
        <v>17.399999999999999</v>
      </c>
      <c r="N99" s="73">
        <f t="shared" si="73"/>
        <v>0.52200000000000002</v>
      </c>
      <c r="O99" s="73">
        <f t="shared" si="74"/>
        <v>10.44</v>
      </c>
      <c r="P99" s="73">
        <f t="shared" si="75"/>
        <v>10.4</v>
      </c>
      <c r="Q99" s="78">
        <f t="shared" si="67"/>
        <v>13</v>
      </c>
      <c r="R99" s="76" t="str">
        <f>IF(Input!C100="C", Input!P100, "-")</f>
        <v>-</v>
      </c>
      <c r="S99" s="73" t="str">
        <f t="shared" si="76"/>
        <v>-</v>
      </c>
    </row>
    <row r="100" spans="1:19" x14ac:dyDescent="0.25">
      <c r="A100" s="50" t="s">
        <v>130</v>
      </c>
      <c r="B100" s="46" t="str">
        <f>IF(Input!C101="P",IF(Input!N101=0,"-",Input!N101),"-")</f>
        <v>-</v>
      </c>
      <c r="C100" s="8">
        <f>IF(Input!C101="C",Input!O101,"-")</f>
        <v>312</v>
      </c>
      <c r="D100" s="8">
        <f>Input!V101</f>
        <v>1</v>
      </c>
      <c r="E100" s="8" t="str">
        <f>Input!W101</f>
        <v>-</v>
      </c>
      <c r="F100" s="79">
        <f t="shared" si="68"/>
        <v>5</v>
      </c>
      <c r="G100" s="15">
        <f t="shared" si="100"/>
        <v>0</v>
      </c>
      <c r="H100" s="15"/>
      <c r="I100" s="15">
        <f t="shared" si="69"/>
        <v>0</v>
      </c>
      <c r="J100" s="15">
        <f t="shared" si="66"/>
        <v>5</v>
      </c>
      <c r="K100" s="16">
        <f t="shared" si="70"/>
        <v>5</v>
      </c>
      <c r="L100" s="73">
        <f t="shared" si="71"/>
        <v>624</v>
      </c>
      <c r="M100" s="73">
        <f t="shared" si="72"/>
        <v>124.8</v>
      </c>
      <c r="N100" s="73">
        <f t="shared" si="73"/>
        <v>3.7440000000000002</v>
      </c>
      <c r="O100" s="73">
        <f t="shared" si="74"/>
        <v>74.88</v>
      </c>
      <c r="P100" s="73">
        <f t="shared" si="75"/>
        <v>74.900000000000006</v>
      </c>
      <c r="Q100" s="78">
        <f t="shared" si="67"/>
        <v>93.6</v>
      </c>
      <c r="R100" s="76">
        <f>IF(Input!C101="C", Input!P101, "-")</f>
        <v>39000</v>
      </c>
      <c r="S100" s="73">
        <f t="shared" si="76"/>
        <v>312</v>
      </c>
    </row>
    <row r="101" spans="1:19" x14ac:dyDescent="0.25">
      <c r="A101" s="50" t="s">
        <v>131</v>
      </c>
      <c r="B101" s="46">
        <f>IF(Input!C102="P",IF(Input!N102=0,"-",Input!N102),"-")</f>
        <v>243</v>
      </c>
      <c r="C101" s="8" t="str">
        <f>IF(Input!C102="C",Input!O102,"-")</f>
        <v>-</v>
      </c>
      <c r="D101" s="8">
        <f>Input!V102</f>
        <v>6</v>
      </c>
      <c r="E101" s="8">
        <f>Input!W102</f>
        <v>1</v>
      </c>
      <c r="F101" s="79">
        <f t="shared" si="68"/>
        <v>4</v>
      </c>
      <c r="G101" s="15">
        <f t="shared" si="100"/>
        <v>1.2570000000000001</v>
      </c>
      <c r="H101" s="15"/>
      <c r="I101" s="15">
        <f t="shared" si="69"/>
        <v>22.625999999999998</v>
      </c>
      <c r="J101" s="15">
        <f t="shared" si="66"/>
        <v>30</v>
      </c>
      <c r="K101" s="16">
        <f t="shared" si="70"/>
        <v>23</v>
      </c>
      <c r="L101" s="73">
        <f t="shared" si="71"/>
        <v>486</v>
      </c>
      <c r="M101" s="73">
        <f t="shared" si="72"/>
        <v>21.1</v>
      </c>
      <c r="N101" s="73">
        <f t="shared" si="73"/>
        <v>0.63300000000000001</v>
      </c>
      <c r="O101" s="73">
        <f t="shared" si="74"/>
        <v>12.66</v>
      </c>
      <c r="P101" s="73">
        <f t="shared" si="75"/>
        <v>12.7</v>
      </c>
      <c r="Q101" s="78">
        <f t="shared" si="67"/>
        <v>15.9</v>
      </c>
      <c r="R101" s="76" t="str">
        <f>IF(Input!C102="C", Input!P102, "-")</f>
        <v>-</v>
      </c>
      <c r="S101" s="73" t="str">
        <f t="shared" si="76"/>
        <v>-</v>
      </c>
    </row>
    <row r="102" spans="1:19" x14ac:dyDescent="0.25">
      <c r="A102" s="50" t="s">
        <v>132</v>
      </c>
      <c r="B102" s="46">
        <f>IF(Input!C103="P",IF(Input!N103=0,"-",Input!N103),"-")</f>
        <v>181</v>
      </c>
      <c r="C102" s="8" t="str">
        <f>IF(Input!C103="C",Input!O103,"-")</f>
        <v>-</v>
      </c>
      <c r="D102" s="8">
        <f>Input!V103</f>
        <v>4</v>
      </c>
      <c r="E102" s="8">
        <f>Input!W103</f>
        <v>2</v>
      </c>
      <c r="F102" s="79">
        <f t="shared" si="68"/>
        <v>3.5</v>
      </c>
      <c r="G102" s="15">
        <f t="shared" si="100"/>
        <v>2.1047142857142855</v>
      </c>
      <c r="H102" s="15"/>
      <c r="I102" s="15">
        <f t="shared" si="69"/>
        <v>37.884857142857136</v>
      </c>
      <c r="J102" s="15">
        <f t="shared" si="66"/>
        <v>20</v>
      </c>
      <c r="K102" s="16">
        <f t="shared" si="70"/>
        <v>38</v>
      </c>
      <c r="L102" s="73">
        <f t="shared" si="71"/>
        <v>362</v>
      </c>
      <c r="M102" s="73">
        <f t="shared" si="72"/>
        <v>9.5</v>
      </c>
      <c r="N102" s="73">
        <f t="shared" si="73"/>
        <v>0.28499999999999998</v>
      </c>
      <c r="O102" s="73">
        <f t="shared" si="74"/>
        <v>5.7</v>
      </c>
      <c r="P102" s="73">
        <f t="shared" si="75"/>
        <v>5.7</v>
      </c>
      <c r="Q102" s="78">
        <f t="shared" si="67"/>
        <v>7.1</v>
      </c>
      <c r="R102" s="76" t="str">
        <f>IF(Input!C103="C", Input!P103, "-")</f>
        <v>-</v>
      </c>
      <c r="S102" s="73" t="str">
        <f t="shared" si="76"/>
        <v>-</v>
      </c>
    </row>
    <row r="103" spans="1:19" x14ac:dyDescent="0.25">
      <c r="A103" s="50" t="s">
        <v>133</v>
      </c>
      <c r="B103" s="46">
        <f>IF(Input!C104="P",IF(Input!N104=0,"-",Input!N104),"-")</f>
        <v>269</v>
      </c>
      <c r="C103" s="8" t="str">
        <f>IF(Input!C104="C",Input!O104,"-")</f>
        <v>-</v>
      </c>
      <c r="D103" s="8">
        <f>Input!V104</f>
        <v>6</v>
      </c>
      <c r="E103" s="8">
        <f>Input!W104</f>
        <v>2</v>
      </c>
      <c r="F103" s="79">
        <f t="shared" si="68"/>
        <v>4</v>
      </c>
      <c r="G103" s="15">
        <f t="shared" si="100"/>
        <v>2.7309999999999999</v>
      </c>
      <c r="H103" s="15"/>
      <c r="I103" s="15">
        <f t="shared" si="69"/>
        <v>49.157999999999987</v>
      </c>
      <c r="J103" s="15">
        <f t="shared" si="66"/>
        <v>30</v>
      </c>
      <c r="K103" s="16">
        <f t="shared" si="70"/>
        <v>49</v>
      </c>
      <c r="L103" s="73">
        <f t="shared" si="71"/>
        <v>538</v>
      </c>
      <c r="M103" s="73">
        <f t="shared" si="72"/>
        <v>11</v>
      </c>
      <c r="N103" s="73">
        <f t="shared" si="73"/>
        <v>0.33</v>
      </c>
      <c r="O103" s="73">
        <f t="shared" si="74"/>
        <v>6.6</v>
      </c>
      <c r="P103" s="73">
        <f t="shared" si="75"/>
        <v>6.6</v>
      </c>
      <c r="Q103" s="78">
        <f t="shared" si="67"/>
        <v>8.3000000000000007</v>
      </c>
      <c r="R103" s="76" t="str">
        <f>IF(Input!C104="C", Input!P104, "-")</f>
        <v>-</v>
      </c>
      <c r="S103" s="73" t="str">
        <f t="shared" si="76"/>
        <v>-</v>
      </c>
    </row>
    <row r="104" spans="1:19" x14ac:dyDescent="0.25">
      <c r="A104" s="66" t="s">
        <v>134</v>
      </c>
      <c r="B104" s="46">
        <f>IF(Input!C105="P",IF(Input!N105=0,"-",Input!N105),"-")</f>
        <v>218</v>
      </c>
      <c r="C104" s="8" t="str">
        <f>IF(Input!C105="C",Input!O105,"-")</f>
        <v>-</v>
      </c>
      <c r="D104" s="8">
        <f>Input!V105</f>
        <v>6</v>
      </c>
      <c r="E104" s="8">
        <f>Input!W105</f>
        <v>2</v>
      </c>
      <c r="F104" s="79">
        <f t="shared" ref="F104" si="101">IF(B104="-",IF(C104="-",0,5),IF(B104&lt;100,3,IF(B104&lt;200,3.5,IF(B104&lt;300,4,IF(B104&lt;400,4.5,IF(B104&lt;500,5,IF(B104&lt;600,5.5,7)))))))</f>
        <v>4</v>
      </c>
      <c r="G104" s="15">
        <f t="shared" ref="G104" si="102">IF(C104="-",(D104*E104/(F104))-B104/1000,0)</f>
        <v>2.782</v>
      </c>
      <c r="H104" s="15"/>
      <c r="I104" s="15">
        <f t="shared" ref="I104" si="103">IF(AND(B104&lt;100,G104&lt;1),(G104)*45,IF(AND(B104&lt;100,G104&gt;1),(G104)*38,IF(AND(B104&lt;200,G104&lt;1),(G104)*38,IF(AND(B104&lt;200,G104&gt;1),(G104)*30,IF(AND(B104&lt;400,G104&lt;3),(G104)*30,IF(AND(B104&lt;400,G104&gt;3),(G104)*22,IF(AND(B104&lt;600,G104&lt;4),(G104)*22,IF(AND(B104&lt;600,G104&gt;4),(G104)*14,(G104)*14))))))))*0.03*20</f>
        <v>50.076000000000001</v>
      </c>
      <c r="J104" s="15">
        <f t="shared" si="66"/>
        <v>30</v>
      </c>
      <c r="K104" s="16">
        <f t="shared" ref="K104" si="104">ROUND(IF(C104="-",I104,J104),0)</f>
        <v>50</v>
      </c>
      <c r="L104" s="73">
        <f t="shared" ref="L104" si="105">IF(K104="-","-",IF(B104="-",(C104*2),(B104*2)))</f>
        <v>436</v>
      </c>
      <c r="M104" s="73">
        <f t="shared" ref="M104" si="106">IF(L104="-","-",ROUND((L104/K104),1))</f>
        <v>8.6999999999999993</v>
      </c>
      <c r="N104" s="73">
        <f t="shared" ref="N104" si="107">IF(M104="-","-",ROUND((M104*0.03),3))</f>
        <v>0.26100000000000001</v>
      </c>
      <c r="O104" s="73">
        <f t="shared" ref="O104" si="108">IF(N104="-","-",ROUND((N104*20),2))</f>
        <v>5.22</v>
      </c>
      <c r="P104" s="73">
        <f t="shared" ref="P104" si="109">IF(O104="-","-",ROUND(O104,1))</f>
        <v>5.2</v>
      </c>
      <c r="Q104" s="78">
        <f t="shared" ref="Q104" si="110">IF(P104="-","-",ROUND(P104+(P104*0.25),1))</f>
        <v>6.5</v>
      </c>
      <c r="R104" s="76" t="str">
        <f>IF(Input!C105="C", Input!P105, "-")</f>
        <v>-</v>
      </c>
      <c r="S104" s="73" t="str">
        <f t="shared" ref="S104" si="111">IF(OR(R104="-",R104="Value"),"-",ROUND(R104/125,0))</f>
        <v>-</v>
      </c>
    </row>
    <row r="105" spans="1:19" x14ac:dyDescent="0.25">
      <c r="A105" s="50" t="s">
        <v>135</v>
      </c>
      <c r="B105" s="46" t="str">
        <f>IF(Input!C106="P",IF(Input!N106=0,"-",Input!N106),"-")</f>
        <v>-</v>
      </c>
      <c r="C105" s="8">
        <f>IF(Input!C106="C",Input!O106,"-")</f>
        <v>480</v>
      </c>
      <c r="D105" s="8">
        <f>Input!V106</f>
        <v>2</v>
      </c>
      <c r="E105" s="8" t="str">
        <f>Input!W106</f>
        <v>-</v>
      </c>
      <c r="F105" s="79">
        <f t="shared" si="68"/>
        <v>5</v>
      </c>
      <c r="G105" s="15">
        <f t="shared" si="100"/>
        <v>0</v>
      </c>
      <c r="H105" s="15"/>
      <c r="I105" s="15">
        <f t="shared" si="69"/>
        <v>0</v>
      </c>
      <c r="J105" s="15">
        <f t="shared" si="66"/>
        <v>10</v>
      </c>
      <c r="K105" s="16">
        <f t="shared" si="70"/>
        <v>10</v>
      </c>
      <c r="L105" s="73">
        <f t="shared" si="71"/>
        <v>960</v>
      </c>
      <c r="M105" s="73">
        <f t="shared" si="72"/>
        <v>96</v>
      </c>
      <c r="N105" s="73">
        <f t="shared" si="73"/>
        <v>2.88</v>
      </c>
      <c r="O105" s="73">
        <f t="shared" si="74"/>
        <v>57.6</v>
      </c>
      <c r="P105" s="73">
        <f t="shared" si="75"/>
        <v>57.6</v>
      </c>
      <c r="Q105" s="78">
        <f t="shared" si="67"/>
        <v>72</v>
      </c>
      <c r="R105" s="76">
        <f>IF(Input!C106="C", Input!P106, "-")</f>
        <v>60000</v>
      </c>
      <c r="S105" s="73">
        <f t="shared" si="76"/>
        <v>480</v>
      </c>
    </row>
    <row r="106" spans="1:19" x14ac:dyDescent="0.25">
      <c r="A106" s="50" t="s">
        <v>136</v>
      </c>
      <c r="B106" s="46">
        <f>IF(Input!C107="P",IF(Input!N107=0,"-",Input!N107),"-")</f>
        <v>245</v>
      </c>
      <c r="C106" s="8" t="str">
        <f>IF(Input!C107="C",Input!O107,"-")</f>
        <v>-</v>
      </c>
      <c r="D106" s="8">
        <f>Input!V107</f>
        <v>6</v>
      </c>
      <c r="E106" s="8">
        <f>Input!W107</f>
        <v>2</v>
      </c>
      <c r="F106" s="79">
        <f t="shared" si="68"/>
        <v>4</v>
      </c>
      <c r="G106" s="15">
        <f t="shared" si="100"/>
        <v>2.7549999999999999</v>
      </c>
      <c r="H106" s="15"/>
      <c r="I106" s="15">
        <f t="shared" si="69"/>
        <v>49.589999999999996</v>
      </c>
      <c r="J106" s="15">
        <f t="shared" si="66"/>
        <v>30</v>
      </c>
      <c r="K106" s="16">
        <f t="shared" si="70"/>
        <v>50</v>
      </c>
      <c r="L106" s="73">
        <f t="shared" si="71"/>
        <v>490</v>
      </c>
      <c r="M106" s="73">
        <f t="shared" si="72"/>
        <v>9.8000000000000007</v>
      </c>
      <c r="N106" s="73">
        <f t="shared" si="73"/>
        <v>0.29399999999999998</v>
      </c>
      <c r="O106" s="73">
        <f t="shared" si="74"/>
        <v>5.88</v>
      </c>
      <c r="P106" s="73">
        <f t="shared" si="75"/>
        <v>5.9</v>
      </c>
      <c r="Q106" s="78">
        <f t="shared" si="67"/>
        <v>7.4</v>
      </c>
      <c r="R106" s="76" t="str">
        <f>IF(Input!C107="C", Input!P107, "-")</f>
        <v>-</v>
      </c>
      <c r="S106" s="73" t="str">
        <f t="shared" si="76"/>
        <v>-</v>
      </c>
    </row>
    <row r="107" spans="1:19" x14ac:dyDescent="0.25">
      <c r="A107" s="50" t="s">
        <v>137</v>
      </c>
      <c r="B107" s="46">
        <f>IF(Input!C108="P",IF(Input!N108=0,"-",Input!N108),"-")</f>
        <v>314</v>
      </c>
      <c r="C107" s="8" t="str">
        <f>IF(Input!C108="C",Input!O108,"-")</f>
        <v>-</v>
      </c>
      <c r="D107" s="8">
        <f>Input!V108</f>
        <v>6</v>
      </c>
      <c r="E107" s="8">
        <f>Input!W108</f>
        <v>2</v>
      </c>
      <c r="F107" s="79">
        <f t="shared" si="68"/>
        <v>4.5</v>
      </c>
      <c r="G107" s="15">
        <f t="shared" si="100"/>
        <v>2.3526666666666665</v>
      </c>
      <c r="H107" s="15"/>
      <c r="I107" s="15">
        <f t="shared" si="69"/>
        <v>42.347999999999999</v>
      </c>
      <c r="J107" s="15">
        <f t="shared" si="66"/>
        <v>30</v>
      </c>
      <c r="K107" s="16">
        <f t="shared" si="70"/>
        <v>42</v>
      </c>
      <c r="L107" s="73">
        <f t="shared" si="71"/>
        <v>628</v>
      </c>
      <c r="M107" s="73">
        <f t="shared" si="72"/>
        <v>15</v>
      </c>
      <c r="N107" s="73">
        <f t="shared" si="73"/>
        <v>0.45</v>
      </c>
      <c r="O107" s="73">
        <f t="shared" si="74"/>
        <v>9</v>
      </c>
      <c r="P107" s="73">
        <f t="shared" si="75"/>
        <v>9</v>
      </c>
      <c r="Q107" s="78">
        <f t="shared" si="67"/>
        <v>11.3</v>
      </c>
      <c r="R107" s="76" t="str">
        <f>IF(Input!C108="C", Input!P108, "-")</f>
        <v>-</v>
      </c>
      <c r="S107" s="73" t="str">
        <f t="shared" si="76"/>
        <v>-</v>
      </c>
    </row>
    <row r="108" spans="1:19" x14ac:dyDescent="0.25">
      <c r="A108" s="49" t="s">
        <v>138</v>
      </c>
      <c r="B108" s="46">
        <f>IF(Input!C109="P",IF(Input!N109=0,"-",Input!N109),"-")</f>
        <v>314</v>
      </c>
      <c r="C108" s="8" t="str">
        <f>IF(Input!C109="C",Input!O109,"-")</f>
        <v>-</v>
      </c>
      <c r="D108" s="8">
        <f>Input!V109</f>
        <v>6</v>
      </c>
      <c r="E108" s="8">
        <f>Input!W109</f>
        <v>2</v>
      </c>
      <c r="F108" s="79">
        <f t="shared" ref="F108:F109" si="112">IF(B108="-",IF(C108="-",0,5),IF(B108&lt;100,3,IF(B108&lt;200,3.5,IF(B108&lt;300,4,IF(B108&lt;400,4.5,IF(B108&lt;500,5,IF(B108&lt;600,5.5,7)))))))</f>
        <v>4.5</v>
      </c>
      <c r="G108" s="15">
        <f t="shared" ref="G108:G109" si="113">IF(C108="-",(D108*E108/(F108))-B108/1000,0)</f>
        <v>2.3526666666666665</v>
      </c>
      <c r="H108" s="15"/>
      <c r="I108" s="15">
        <f t="shared" ref="I108:I109" si="114">IF(AND(B108&lt;100,G108&lt;1),(G108)*45,IF(AND(B108&lt;100,G108&gt;1),(G108)*38,IF(AND(B108&lt;200,G108&lt;1),(G108)*38,IF(AND(B108&lt;200,G108&gt;1),(G108)*30,IF(AND(B108&lt;400,G108&lt;3),(G108)*30,IF(AND(B108&lt;400,G108&gt;3),(G108)*22,IF(AND(B108&lt;600,G108&lt;4),(G108)*22,IF(AND(B108&lt;600,G108&gt;4),(G108)*14,(G108)*14))))))))*0.03*20</f>
        <v>42.347999999999999</v>
      </c>
      <c r="J108" s="15">
        <f t="shared" si="66"/>
        <v>30</v>
      </c>
      <c r="K108" s="16">
        <f t="shared" ref="K108:K109" si="115">ROUND(IF(C108="-",I108,J108),0)</f>
        <v>42</v>
      </c>
      <c r="L108" s="73">
        <f t="shared" ref="L108:L109" si="116">IF(K108="-","-",IF(B108="-",(C108*2),(B108*2)))</f>
        <v>628</v>
      </c>
      <c r="M108" s="73">
        <f t="shared" ref="M108:M109" si="117">IF(L108="-","-",ROUND((L108/K108),1))</f>
        <v>15</v>
      </c>
      <c r="N108" s="73">
        <f t="shared" ref="N108:N109" si="118">IF(M108="-","-",ROUND((M108*0.03),3))</f>
        <v>0.45</v>
      </c>
      <c r="O108" s="73">
        <f t="shared" ref="O108:O109" si="119">IF(N108="-","-",ROUND((N108*20),2))</f>
        <v>9</v>
      </c>
      <c r="P108" s="73">
        <f t="shared" ref="P108:P109" si="120">IF(O108="-","-",ROUND(O108,1))</f>
        <v>9</v>
      </c>
      <c r="Q108" s="78">
        <f t="shared" ref="Q108:Q109" si="121">IF(P108="-","-",ROUND(P108+(P108*0.25),1))</f>
        <v>11.3</v>
      </c>
      <c r="R108" s="76" t="str">
        <f>IF(Input!C109="C", Input!P109, "-")</f>
        <v>-</v>
      </c>
      <c r="S108" s="73" t="str">
        <f t="shared" ref="S108:S109" si="122">IF(OR(R108="-",R108="Value"),"-",ROUND(R108/125,0))</f>
        <v>-</v>
      </c>
    </row>
    <row r="109" spans="1:19" x14ac:dyDescent="0.25">
      <c r="A109" s="49" t="s">
        <v>139</v>
      </c>
      <c r="B109" s="46">
        <f>IF(Input!C110="P",IF(Input!N110=0,"-",Input!N110),"-")</f>
        <v>315</v>
      </c>
      <c r="C109" s="8" t="str">
        <f>IF(Input!C110="C",Input!O110,"-")</f>
        <v>-</v>
      </c>
      <c r="D109" s="8">
        <f>Input!V110</f>
        <v>6</v>
      </c>
      <c r="E109" s="8">
        <f>Input!W110</f>
        <v>2</v>
      </c>
      <c r="F109" s="79">
        <f t="shared" si="112"/>
        <v>4.5</v>
      </c>
      <c r="G109" s="15">
        <f t="shared" si="113"/>
        <v>2.3516666666666666</v>
      </c>
      <c r="H109" s="15"/>
      <c r="I109" s="15">
        <f t="shared" si="114"/>
        <v>42.33</v>
      </c>
      <c r="J109" s="15">
        <f t="shared" si="66"/>
        <v>30</v>
      </c>
      <c r="K109" s="16">
        <f t="shared" si="115"/>
        <v>42</v>
      </c>
      <c r="L109" s="73">
        <f t="shared" si="116"/>
        <v>630</v>
      </c>
      <c r="M109" s="73">
        <f t="shared" si="117"/>
        <v>15</v>
      </c>
      <c r="N109" s="73">
        <f t="shared" si="118"/>
        <v>0.45</v>
      </c>
      <c r="O109" s="73">
        <f t="shared" si="119"/>
        <v>9</v>
      </c>
      <c r="P109" s="73">
        <f t="shared" si="120"/>
        <v>9</v>
      </c>
      <c r="Q109" s="78">
        <f t="shared" si="121"/>
        <v>11.3</v>
      </c>
      <c r="R109" s="76" t="str">
        <f>IF(Input!C110="C", Input!P110, "-")</f>
        <v>-</v>
      </c>
      <c r="S109" s="73" t="str">
        <f t="shared" si="122"/>
        <v>-</v>
      </c>
    </row>
    <row r="110" spans="1:19" x14ac:dyDescent="0.25">
      <c r="A110" s="49" t="s">
        <v>140</v>
      </c>
      <c r="B110" s="46">
        <f>IF(Input!C111="P",IF(Input!N111=0,"-",Input!N111),"-")</f>
        <v>451</v>
      </c>
      <c r="C110" s="8" t="str">
        <f>IF(Input!C111="C",Input!O111,"-")</f>
        <v>-</v>
      </c>
      <c r="D110" s="8">
        <f>Input!V111</f>
        <v>6</v>
      </c>
      <c r="E110" s="8">
        <f>Input!W111</f>
        <v>2</v>
      </c>
      <c r="F110" s="79">
        <f t="shared" si="68"/>
        <v>5</v>
      </c>
      <c r="G110" s="15">
        <f t="shared" si="100"/>
        <v>1.9489999999999998</v>
      </c>
      <c r="H110" s="15"/>
      <c r="I110" s="15">
        <f t="shared" si="69"/>
        <v>25.726800000000001</v>
      </c>
      <c r="J110" s="15">
        <f t="shared" si="66"/>
        <v>30</v>
      </c>
      <c r="K110" s="16">
        <f t="shared" si="70"/>
        <v>26</v>
      </c>
      <c r="L110" s="73">
        <f t="shared" si="71"/>
        <v>902</v>
      </c>
      <c r="M110" s="73">
        <f t="shared" si="72"/>
        <v>34.700000000000003</v>
      </c>
      <c r="N110" s="73">
        <f t="shared" si="73"/>
        <v>1.0409999999999999</v>
      </c>
      <c r="O110" s="73">
        <f t="shared" si="74"/>
        <v>20.82</v>
      </c>
      <c r="P110" s="73">
        <f t="shared" si="75"/>
        <v>20.8</v>
      </c>
      <c r="Q110" s="78">
        <f t="shared" si="67"/>
        <v>26</v>
      </c>
      <c r="R110" s="76" t="str">
        <f>IF(Input!C111="C", Input!P111, "-")</f>
        <v>-</v>
      </c>
      <c r="S110" s="73" t="str">
        <f t="shared" si="76"/>
        <v>-</v>
      </c>
    </row>
    <row r="111" spans="1:19" x14ac:dyDescent="0.25">
      <c r="A111" s="64" t="s">
        <v>141</v>
      </c>
      <c r="B111" s="46">
        <f>IF(Input!C112="P",IF(Input!N112=0,"-",Input!N112),"-")</f>
        <v>386</v>
      </c>
      <c r="C111" s="8" t="str">
        <f>IF(Input!C112="C",Input!O112,"-")</f>
        <v>-</v>
      </c>
      <c r="D111" s="8">
        <f>Input!V112</f>
        <v>6</v>
      </c>
      <c r="E111" s="8">
        <f>Input!W112</f>
        <v>2</v>
      </c>
      <c r="F111" s="79">
        <f t="shared" si="68"/>
        <v>4.5</v>
      </c>
      <c r="G111" s="15">
        <f t="shared" si="100"/>
        <v>2.2806666666666664</v>
      </c>
      <c r="H111" s="15"/>
      <c r="I111" s="15">
        <f t="shared" si="69"/>
        <v>41.051999999999992</v>
      </c>
      <c r="J111" s="15">
        <f t="shared" si="66"/>
        <v>30</v>
      </c>
      <c r="K111" s="16">
        <f t="shared" si="70"/>
        <v>41</v>
      </c>
      <c r="L111" s="73">
        <f t="shared" si="71"/>
        <v>772</v>
      </c>
      <c r="M111" s="73">
        <f t="shared" si="72"/>
        <v>18.8</v>
      </c>
      <c r="N111" s="73">
        <f t="shared" si="73"/>
        <v>0.56399999999999995</v>
      </c>
      <c r="O111" s="73">
        <f t="shared" si="74"/>
        <v>11.28</v>
      </c>
      <c r="P111" s="73">
        <f t="shared" si="75"/>
        <v>11.3</v>
      </c>
      <c r="Q111" s="78">
        <f t="shared" si="67"/>
        <v>14.1</v>
      </c>
      <c r="R111" s="76" t="str">
        <f>IF(Input!C112="C", Input!P112, "-")</f>
        <v>-</v>
      </c>
      <c r="S111" s="73" t="str">
        <f t="shared" si="76"/>
        <v>-</v>
      </c>
    </row>
    <row r="112" spans="1:19" x14ac:dyDescent="0.25">
      <c r="A112" s="49" t="s">
        <v>142</v>
      </c>
      <c r="B112" s="46" t="str">
        <f>IF(Input!C113="P",IF(Input!N113=0,"-",Input!N113),"-")</f>
        <v>-</v>
      </c>
      <c r="C112" s="8">
        <f>IF(Input!C113="C",Input!O113,"-")</f>
        <v>780</v>
      </c>
      <c r="D112" s="8">
        <f>Input!V113</f>
        <v>2</v>
      </c>
      <c r="E112" s="8" t="str">
        <f>Input!W113</f>
        <v>-</v>
      </c>
      <c r="F112" s="79">
        <f t="shared" si="68"/>
        <v>5</v>
      </c>
      <c r="G112" s="15">
        <f t="shared" si="100"/>
        <v>0</v>
      </c>
      <c r="H112" s="15"/>
      <c r="I112" s="15">
        <f t="shared" si="69"/>
        <v>0</v>
      </c>
      <c r="J112" s="15">
        <f t="shared" si="66"/>
        <v>10</v>
      </c>
      <c r="K112" s="16">
        <f t="shared" si="70"/>
        <v>10</v>
      </c>
      <c r="L112" s="73">
        <f t="shared" si="71"/>
        <v>1560</v>
      </c>
      <c r="M112" s="73">
        <f t="shared" si="72"/>
        <v>156</v>
      </c>
      <c r="N112" s="73">
        <f t="shared" si="73"/>
        <v>4.68</v>
      </c>
      <c r="O112" s="73">
        <f t="shared" si="74"/>
        <v>93.6</v>
      </c>
      <c r="P112" s="73">
        <f t="shared" si="75"/>
        <v>93.6</v>
      </c>
      <c r="Q112" s="78">
        <f t="shared" si="67"/>
        <v>117</v>
      </c>
      <c r="R112" s="76">
        <f>IF(Input!C113="C", Input!P113, "-")</f>
        <v>97522</v>
      </c>
      <c r="S112" s="73">
        <f t="shared" si="76"/>
        <v>780</v>
      </c>
    </row>
    <row r="113" spans="1:19" x14ac:dyDescent="0.25">
      <c r="A113" s="49" t="s">
        <v>143</v>
      </c>
      <c r="B113" s="46">
        <f>IF(Input!C114="P",IF(Input!N114=0,"-",Input!N114),"-")</f>
        <v>242</v>
      </c>
      <c r="C113" s="8" t="str">
        <f>IF(Input!C114="C",Input!O114,"-")</f>
        <v>-</v>
      </c>
      <c r="D113" s="8">
        <f>Input!V114</f>
        <v>6</v>
      </c>
      <c r="E113" s="8">
        <f>Input!W114</f>
        <v>2</v>
      </c>
      <c r="F113" s="79">
        <f t="shared" si="68"/>
        <v>4</v>
      </c>
      <c r="G113" s="15">
        <f t="shared" si="100"/>
        <v>2.758</v>
      </c>
      <c r="H113" s="15"/>
      <c r="I113" s="15">
        <f t="shared" si="69"/>
        <v>49.643999999999991</v>
      </c>
      <c r="J113" s="15">
        <f t="shared" si="66"/>
        <v>30</v>
      </c>
      <c r="K113" s="16">
        <f t="shared" si="70"/>
        <v>50</v>
      </c>
      <c r="L113" s="73">
        <f t="shared" si="71"/>
        <v>484</v>
      </c>
      <c r="M113" s="73">
        <f t="shared" si="72"/>
        <v>9.6999999999999993</v>
      </c>
      <c r="N113" s="73">
        <f t="shared" si="73"/>
        <v>0.29099999999999998</v>
      </c>
      <c r="O113" s="73">
        <f t="shared" si="74"/>
        <v>5.82</v>
      </c>
      <c r="P113" s="73">
        <f t="shared" si="75"/>
        <v>5.8</v>
      </c>
      <c r="Q113" s="78">
        <f t="shared" si="67"/>
        <v>7.3</v>
      </c>
      <c r="R113" s="76" t="str">
        <f>IF(Input!C114="C", Input!P114, "-")</f>
        <v>-</v>
      </c>
      <c r="S113" s="73" t="str">
        <f t="shared" si="76"/>
        <v>-</v>
      </c>
    </row>
    <row r="114" spans="1:19" x14ac:dyDescent="0.25">
      <c r="A114" s="50" t="s">
        <v>144</v>
      </c>
      <c r="B114" s="46">
        <f>IF(Input!C115="P",IF(Input!N115=0,"-",Input!N115),"-")</f>
        <v>280</v>
      </c>
      <c r="C114" s="8" t="str">
        <f>IF(Input!C115="C",Input!O115,"-")</f>
        <v>-</v>
      </c>
      <c r="D114" s="8">
        <f>Input!V115</f>
        <v>6</v>
      </c>
      <c r="E114" s="8">
        <f>Input!W115</f>
        <v>2</v>
      </c>
      <c r="F114" s="79">
        <f t="shared" si="68"/>
        <v>4</v>
      </c>
      <c r="G114" s="15">
        <f t="shared" si="100"/>
        <v>2.7199999999999998</v>
      </c>
      <c r="H114" s="15"/>
      <c r="I114" s="15">
        <f t="shared" si="69"/>
        <v>48.96</v>
      </c>
      <c r="J114" s="15">
        <f t="shared" si="66"/>
        <v>30</v>
      </c>
      <c r="K114" s="16">
        <f t="shared" si="70"/>
        <v>49</v>
      </c>
      <c r="L114" s="73">
        <f t="shared" si="71"/>
        <v>560</v>
      </c>
      <c r="M114" s="73">
        <f t="shared" si="72"/>
        <v>11.4</v>
      </c>
      <c r="N114" s="73">
        <f t="shared" si="73"/>
        <v>0.34200000000000003</v>
      </c>
      <c r="O114" s="73">
        <f t="shared" si="74"/>
        <v>6.84</v>
      </c>
      <c r="P114" s="73">
        <f t="shared" si="75"/>
        <v>6.8</v>
      </c>
      <c r="Q114" s="78">
        <f t="shared" si="67"/>
        <v>8.5</v>
      </c>
      <c r="R114" s="76" t="str">
        <f>IF(Input!C115="C", Input!P115, "-")</f>
        <v>-</v>
      </c>
      <c r="S114" s="73" t="str">
        <f t="shared" si="76"/>
        <v>-</v>
      </c>
    </row>
    <row r="115" spans="1:19" x14ac:dyDescent="0.25">
      <c r="A115" s="66" t="s">
        <v>146</v>
      </c>
      <c r="B115" s="46">
        <f>IF(Input!C116="P",IF(Input!N116=0,"-",Input!N116),"-")</f>
        <v>50</v>
      </c>
      <c r="C115" s="8" t="str">
        <f>IF(Input!C116="C",Input!O116,"-")</f>
        <v>-</v>
      </c>
      <c r="D115" s="8">
        <f>Input!V116</f>
        <v>2</v>
      </c>
      <c r="E115" s="8">
        <f>Input!W116</f>
        <v>1</v>
      </c>
      <c r="F115" s="79">
        <f t="shared" si="68"/>
        <v>3</v>
      </c>
      <c r="G115" s="15">
        <f t="shared" si="100"/>
        <v>0.61666666666666659</v>
      </c>
      <c r="H115" s="15"/>
      <c r="I115" s="15">
        <f t="shared" si="69"/>
        <v>16.649999999999999</v>
      </c>
      <c r="J115" s="15">
        <f t="shared" si="66"/>
        <v>10</v>
      </c>
      <c r="K115" s="16">
        <f t="shared" si="70"/>
        <v>17</v>
      </c>
      <c r="L115" s="73">
        <f t="shared" ref="L115" si="123">IF(K115="-","-",IF(B115="-",(C115*2),(B115*2)))</f>
        <v>100</v>
      </c>
      <c r="M115" s="73">
        <f t="shared" ref="M115" si="124">IF(L115="-","-",ROUND((L115/K115),1))</f>
        <v>5.9</v>
      </c>
      <c r="N115" s="73">
        <f t="shared" ref="N115" si="125">IF(M115="-","-",ROUND((M115*0.03),3))</f>
        <v>0.17699999999999999</v>
      </c>
      <c r="O115" s="73">
        <f t="shared" ref="O115" si="126">IF(N115="-","-",ROUND((N115*20),2))</f>
        <v>3.54</v>
      </c>
      <c r="P115" s="73">
        <f t="shared" ref="P115" si="127">IF(O115="-","-",ROUND(O115,1))</f>
        <v>3.5</v>
      </c>
      <c r="Q115" s="78">
        <f t="shared" ref="Q115" si="128">IF(P115="-","-",ROUND(P115+(P115*0.25),1))</f>
        <v>4.4000000000000004</v>
      </c>
      <c r="R115" s="76" t="str">
        <f>IF(Input!C116="C", Input!P116, "-")</f>
        <v>-</v>
      </c>
      <c r="S115" s="73" t="str">
        <f t="shared" ref="S115" si="129">IF(OR(R115="-",R115="Value"),"-",ROUND(R115/125,0))</f>
        <v>-</v>
      </c>
    </row>
    <row r="116" spans="1:19" x14ac:dyDescent="0.25">
      <c r="A116" s="66" t="s">
        <v>147</v>
      </c>
      <c r="B116" s="46">
        <f>IF(Input!C117="P",IF(Input!N117=0,"-",Input!N117),"-")</f>
        <v>50</v>
      </c>
      <c r="C116" s="8" t="str">
        <f>IF(Input!C117="C",Input!O117,"-")</f>
        <v>-</v>
      </c>
      <c r="D116" s="8">
        <f>Input!V117</f>
        <v>2</v>
      </c>
      <c r="E116" s="8">
        <f>Input!W117</f>
        <v>1</v>
      </c>
      <c r="F116" s="79">
        <f t="shared" ref="F116:F118" si="130">IF(B116="-",IF(C116="-",0,5),IF(B116&lt;100,3,IF(B116&lt;200,3.5,IF(B116&lt;300,4,IF(B116&lt;400,4.5,IF(B116&lt;500,5,IF(B116&lt;600,5.5,7)))))))</f>
        <v>3</v>
      </c>
      <c r="G116" s="15">
        <f t="shared" ref="G116:G118" si="131">IF(C116="-",(D116*E116/(F116))-B116/1000,0)</f>
        <v>0.61666666666666659</v>
      </c>
      <c r="H116" s="15"/>
      <c r="I116" s="15">
        <f t="shared" ref="I116:I118" si="132">IF(AND(B116&lt;100,G116&lt;1),(G116)*45,IF(AND(B116&lt;100,G116&gt;1),(G116)*38,IF(AND(B116&lt;200,G116&lt;1),(G116)*38,IF(AND(B116&lt;200,G116&gt;1),(G116)*30,IF(AND(B116&lt;400,G116&lt;3),(G116)*30,IF(AND(B116&lt;400,G116&gt;3),(G116)*22,IF(AND(B116&lt;600,G116&lt;4),(G116)*22,IF(AND(B116&lt;600,G116&gt;4),(G116)*14,(G116)*14))))))))*0.03*20</f>
        <v>16.649999999999999</v>
      </c>
      <c r="J116" s="15">
        <f t="shared" ref="J116:J118" si="133">D116*5</f>
        <v>10</v>
      </c>
      <c r="K116" s="16">
        <f t="shared" ref="K116:K118" si="134">ROUND(IF(C116="-",I116,J116),0)</f>
        <v>17</v>
      </c>
      <c r="L116" s="73">
        <f t="shared" ref="L116:L118" si="135">IF(K116="-","-",IF(B116="-",(C116*2),(B116*2)))</f>
        <v>100</v>
      </c>
      <c r="M116" s="73">
        <f t="shared" ref="M116:M118" si="136">IF(L116="-","-",ROUND((L116/K116),1))</f>
        <v>5.9</v>
      </c>
      <c r="N116" s="73">
        <f t="shared" ref="N116:N118" si="137">IF(M116="-","-",ROUND((M116*0.03),3))</f>
        <v>0.17699999999999999</v>
      </c>
      <c r="O116" s="73">
        <f t="shared" ref="O116:O118" si="138">IF(N116="-","-",ROUND((N116*20),2))</f>
        <v>3.54</v>
      </c>
      <c r="P116" s="73">
        <f t="shared" ref="P116:P118" si="139">IF(O116="-","-",ROUND(O116,1))</f>
        <v>3.5</v>
      </c>
      <c r="Q116" s="78">
        <f t="shared" ref="Q116:Q118" si="140">IF(P116="-","-",ROUND(P116+(P116*0.25),1))</f>
        <v>4.4000000000000004</v>
      </c>
      <c r="R116" s="76" t="str">
        <f>IF(Input!C117="C", Input!P117, "-")</f>
        <v>-</v>
      </c>
      <c r="S116" s="73" t="str">
        <f t="shared" ref="S116:S118" si="141">IF(OR(R116="-",R116="Value"),"-",ROUND(R116/125,0))</f>
        <v>-</v>
      </c>
    </row>
    <row r="117" spans="1:19" x14ac:dyDescent="0.25">
      <c r="A117" s="66" t="s">
        <v>148</v>
      </c>
      <c r="B117" s="46">
        <f>IF(Input!C118="P",IF(Input!N118=0,"-",Input!N118),"-")</f>
        <v>50</v>
      </c>
      <c r="C117" s="8" t="str">
        <f>IF(Input!C118="C",Input!O118,"-")</f>
        <v>-</v>
      </c>
      <c r="D117" s="8">
        <f>Input!V118</f>
        <v>2</v>
      </c>
      <c r="E117" s="8">
        <f>Input!W118</f>
        <v>1</v>
      </c>
      <c r="F117" s="79">
        <f t="shared" si="130"/>
        <v>3</v>
      </c>
      <c r="G117" s="15">
        <f t="shared" si="131"/>
        <v>0.61666666666666659</v>
      </c>
      <c r="H117" s="15"/>
      <c r="I117" s="15">
        <f t="shared" si="132"/>
        <v>16.649999999999999</v>
      </c>
      <c r="J117" s="15">
        <f t="shared" si="133"/>
        <v>10</v>
      </c>
      <c r="K117" s="16">
        <f t="shared" si="134"/>
        <v>17</v>
      </c>
      <c r="L117" s="73">
        <f t="shared" si="135"/>
        <v>100</v>
      </c>
      <c r="M117" s="73">
        <f t="shared" si="136"/>
        <v>5.9</v>
      </c>
      <c r="N117" s="73">
        <f t="shared" si="137"/>
        <v>0.17699999999999999</v>
      </c>
      <c r="O117" s="73">
        <f t="shared" si="138"/>
        <v>3.54</v>
      </c>
      <c r="P117" s="73">
        <f t="shared" si="139"/>
        <v>3.5</v>
      </c>
      <c r="Q117" s="78">
        <f t="shared" si="140"/>
        <v>4.4000000000000004</v>
      </c>
      <c r="R117" s="76" t="str">
        <f>IF(Input!C118="C", Input!P118, "-")</f>
        <v>-</v>
      </c>
      <c r="S117" s="73" t="str">
        <f t="shared" si="141"/>
        <v>-</v>
      </c>
    </row>
    <row r="118" spans="1:19" x14ac:dyDescent="0.25">
      <c r="A118" s="66" t="s">
        <v>149</v>
      </c>
      <c r="B118" s="46">
        <f>IF(Input!C119="P",IF(Input!N119=0,"-",Input!N119),"-")</f>
        <v>50</v>
      </c>
      <c r="C118" s="8" t="str">
        <f>IF(Input!C119="C",Input!O119,"-")</f>
        <v>-</v>
      </c>
      <c r="D118" s="8">
        <f>Input!V119</f>
        <v>2</v>
      </c>
      <c r="E118" s="8">
        <f>Input!W119</f>
        <v>1</v>
      </c>
      <c r="F118" s="79">
        <f t="shared" si="130"/>
        <v>3</v>
      </c>
      <c r="G118" s="15">
        <f t="shared" si="131"/>
        <v>0.61666666666666659</v>
      </c>
      <c r="H118" s="15"/>
      <c r="I118" s="15">
        <f t="shared" si="132"/>
        <v>16.649999999999999</v>
      </c>
      <c r="J118" s="15">
        <f t="shared" si="133"/>
        <v>10</v>
      </c>
      <c r="K118" s="16">
        <f t="shared" si="134"/>
        <v>17</v>
      </c>
      <c r="L118" s="73">
        <f t="shared" si="135"/>
        <v>100</v>
      </c>
      <c r="M118" s="73">
        <f t="shared" si="136"/>
        <v>5.9</v>
      </c>
      <c r="N118" s="73">
        <f t="shared" si="137"/>
        <v>0.17699999999999999</v>
      </c>
      <c r="O118" s="73">
        <f t="shared" si="138"/>
        <v>3.54</v>
      </c>
      <c r="P118" s="73">
        <f t="shared" si="139"/>
        <v>3.5</v>
      </c>
      <c r="Q118" s="78">
        <f t="shared" si="140"/>
        <v>4.4000000000000004</v>
      </c>
      <c r="R118" s="76" t="str">
        <f>IF(Input!C119="C", Input!P119, "-")</f>
        <v>-</v>
      </c>
      <c r="S118" s="73" t="str">
        <f t="shared" si="141"/>
        <v>-</v>
      </c>
    </row>
    <row r="119" spans="1:19" x14ac:dyDescent="0.25">
      <c r="A119" s="66" t="s">
        <v>150</v>
      </c>
      <c r="B119" s="46">
        <f>IF(Input!C120="P",IF(Input!N120=0,"-",Input!N120),"-")</f>
        <v>70</v>
      </c>
      <c r="C119" s="8" t="str">
        <f>IF(Input!C120="C",Input!O120,"-")</f>
        <v>-</v>
      </c>
      <c r="D119" s="8">
        <f>Input!V120</f>
        <v>2</v>
      </c>
      <c r="E119" s="8">
        <f>Input!W120</f>
        <v>1</v>
      </c>
      <c r="F119" s="79">
        <f t="shared" ref="F119:F126" si="142">IF(B119="-",IF(C119="-",0,5),IF(B119&lt;100,3,IF(B119&lt;200,3.5,IF(B119&lt;300,4,IF(B119&lt;400,4.5,IF(B119&lt;500,5,IF(B119&lt;600,5.5,7)))))))</f>
        <v>3</v>
      </c>
      <c r="G119" s="15">
        <f t="shared" ref="G119:G126" si="143">IF(C119="-",(D119*E119/(F119))-B119/1000,0)</f>
        <v>0.59666666666666668</v>
      </c>
      <c r="H119" s="15"/>
      <c r="I119" s="15">
        <f t="shared" ref="I119:I126" si="144">IF(AND(B119&lt;100,G119&lt;1),(G119)*45,IF(AND(B119&lt;100,G119&gt;1),(G119)*38,IF(AND(B119&lt;200,G119&lt;1),(G119)*38,IF(AND(B119&lt;200,G119&gt;1),(G119)*30,IF(AND(B119&lt;400,G119&lt;3),(G119)*30,IF(AND(B119&lt;400,G119&gt;3),(G119)*22,IF(AND(B119&lt;600,G119&lt;4),(G119)*22,IF(AND(B119&lt;600,G119&gt;4),(G119)*14,(G119)*14))))))))*0.03*20</f>
        <v>16.11</v>
      </c>
      <c r="J119" s="15">
        <f t="shared" ref="J119:J126" si="145">D119*5</f>
        <v>10</v>
      </c>
      <c r="K119" s="16">
        <f t="shared" ref="K119:K126" si="146">ROUND(IF(C119="-",I119,J119),0)</f>
        <v>16</v>
      </c>
      <c r="L119" s="73">
        <f t="shared" ref="L119:L126" si="147">IF(K119="-","-",IF(B119="-",(C119*2),(B119*2)))</f>
        <v>140</v>
      </c>
      <c r="M119" s="73">
        <f t="shared" ref="M119:M126" si="148">IF(L119="-","-",ROUND((L119/K119),1))</f>
        <v>8.8000000000000007</v>
      </c>
      <c r="N119" s="73">
        <f t="shared" ref="N119:N126" si="149">IF(M119="-","-",ROUND((M119*0.03),3))</f>
        <v>0.26400000000000001</v>
      </c>
      <c r="O119" s="73">
        <f t="shared" ref="O119:O126" si="150">IF(N119="-","-",ROUND((N119*20),2))</f>
        <v>5.28</v>
      </c>
      <c r="P119" s="73">
        <f t="shared" ref="P119:P126" si="151">IF(O119="-","-",ROUND(O119,1))</f>
        <v>5.3</v>
      </c>
      <c r="Q119" s="78">
        <f t="shared" ref="Q119:Q126" si="152">IF(P119="-","-",ROUND(P119+(P119*0.25),1))</f>
        <v>6.6</v>
      </c>
      <c r="R119" s="76" t="str">
        <f>IF(Input!C120="C", Input!P120, "-")</f>
        <v>-</v>
      </c>
      <c r="S119" s="73" t="str">
        <f t="shared" ref="S119:S126" si="153">IF(OR(R119="-",R119="Value"),"-",ROUND(R119/125,0))</f>
        <v>-</v>
      </c>
    </row>
    <row r="120" spans="1:19" x14ac:dyDescent="0.25">
      <c r="A120" s="66" t="s">
        <v>151</v>
      </c>
      <c r="B120" s="46">
        <f>IF(Input!C121="P",IF(Input!N121=0,"-",Input!N121),"-")</f>
        <v>70</v>
      </c>
      <c r="C120" s="8" t="str">
        <f>IF(Input!C121="C",Input!O121,"-")</f>
        <v>-</v>
      </c>
      <c r="D120" s="8">
        <f>Input!V121</f>
        <v>2</v>
      </c>
      <c r="E120" s="8">
        <f>Input!W121</f>
        <v>1</v>
      </c>
      <c r="F120" s="79">
        <f t="shared" si="142"/>
        <v>3</v>
      </c>
      <c r="G120" s="15">
        <f t="shared" si="143"/>
        <v>0.59666666666666668</v>
      </c>
      <c r="H120" s="15"/>
      <c r="I120" s="15">
        <f t="shared" si="144"/>
        <v>16.11</v>
      </c>
      <c r="J120" s="15">
        <f t="shared" si="145"/>
        <v>10</v>
      </c>
      <c r="K120" s="16">
        <f t="shared" si="146"/>
        <v>16</v>
      </c>
      <c r="L120" s="73">
        <f t="shared" si="147"/>
        <v>140</v>
      </c>
      <c r="M120" s="73">
        <f t="shared" si="148"/>
        <v>8.8000000000000007</v>
      </c>
      <c r="N120" s="73">
        <f t="shared" si="149"/>
        <v>0.26400000000000001</v>
      </c>
      <c r="O120" s="73">
        <f t="shared" si="150"/>
        <v>5.28</v>
      </c>
      <c r="P120" s="73">
        <f t="shared" si="151"/>
        <v>5.3</v>
      </c>
      <c r="Q120" s="78">
        <f t="shared" si="152"/>
        <v>6.6</v>
      </c>
      <c r="R120" s="76" t="str">
        <f>IF(Input!C121="C", Input!P121, "-")</f>
        <v>-</v>
      </c>
      <c r="S120" s="73" t="str">
        <f t="shared" si="153"/>
        <v>-</v>
      </c>
    </row>
    <row r="121" spans="1:19" x14ac:dyDescent="0.25">
      <c r="A121" s="66" t="s">
        <v>152</v>
      </c>
      <c r="B121" s="46">
        <f>IF(Input!C122="P",IF(Input!N122=0,"-",Input!N122),"-")</f>
        <v>88</v>
      </c>
      <c r="C121" s="8" t="str">
        <f>IF(Input!C122="C",Input!O122,"-")</f>
        <v>-</v>
      </c>
      <c r="D121" s="8">
        <f>Input!V122</f>
        <v>2</v>
      </c>
      <c r="E121" s="8">
        <f>Input!W122</f>
        <v>1</v>
      </c>
      <c r="F121" s="79">
        <f t="shared" si="142"/>
        <v>3</v>
      </c>
      <c r="G121" s="15">
        <f t="shared" si="143"/>
        <v>0.57866666666666666</v>
      </c>
      <c r="H121" s="15"/>
      <c r="I121" s="15">
        <f t="shared" si="144"/>
        <v>15.623999999999999</v>
      </c>
      <c r="J121" s="15">
        <f t="shared" si="145"/>
        <v>10</v>
      </c>
      <c r="K121" s="16">
        <f t="shared" si="146"/>
        <v>16</v>
      </c>
      <c r="L121" s="73">
        <f t="shared" si="147"/>
        <v>176</v>
      </c>
      <c r="M121" s="73">
        <f t="shared" si="148"/>
        <v>11</v>
      </c>
      <c r="N121" s="73">
        <f t="shared" si="149"/>
        <v>0.33</v>
      </c>
      <c r="O121" s="73">
        <f t="shared" si="150"/>
        <v>6.6</v>
      </c>
      <c r="P121" s="73">
        <f t="shared" si="151"/>
        <v>6.6</v>
      </c>
      <c r="Q121" s="78">
        <f t="shared" si="152"/>
        <v>8.3000000000000007</v>
      </c>
      <c r="R121" s="76" t="str">
        <f>IF(Input!C122="C", Input!P122, "-")</f>
        <v>-</v>
      </c>
      <c r="S121" s="73" t="str">
        <f t="shared" si="153"/>
        <v>-</v>
      </c>
    </row>
    <row r="122" spans="1:19" x14ac:dyDescent="0.25">
      <c r="A122" s="66" t="s">
        <v>153</v>
      </c>
      <c r="B122" s="46">
        <f>IF(Input!C123="P",IF(Input!N123=0,"-",Input!N123),"-")</f>
        <v>88</v>
      </c>
      <c r="C122" s="8" t="str">
        <f>IF(Input!C123="C",Input!O123,"-")</f>
        <v>-</v>
      </c>
      <c r="D122" s="8">
        <f>Input!V123</f>
        <v>2</v>
      </c>
      <c r="E122" s="8">
        <f>Input!W123</f>
        <v>1</v>
      </c>
      <c r="F122" s="79">
        <f t="shared" si="142"/>
        <v>3</v>
      </c>
      <c r="G122" s="15">
        <f t="shared" si="143"/>
        <v>0.57866666666666666</v>
      </c>
      <c r="H122" s="15"/>
      <c r="I122" s="15">
        <f t="shared" si="144"/>
        <v>15.623999999999999</v>
      </c>
      <c r="J122" s="15">
        <f t="shared" si="145"/>
        <v>10</v>
      </c>
      <c r="K122" s="16">
        <f t="shared" si="146"/>
        <v>16</v>
      </c>
      <c r="L122" s="73">
        <f t="shared" si="147"/>
        <v>176</v>
      </c>
      <c r="M122" s="73">
        <f t="shared" si="148"/>
        <v>11</v>
      </c>
      <c r="N122" s="73">
        <f t="shared" si="149"/>
        <v>0.33</v>
      </c>
      <c r="O122" s="73">
        <f t="shared" si="150"/>
        <v>6.6</v>
      </c>
      <c r="P122" s="73">
        <f t="shared" si="151"/>
        <v>6.6</v>
      </c>
      <c r="Q122" s="78">
        <f t="shared" si="152"/>
        <v>8.3000000000000007</v>
      </c>
      <c r="R122" s="76" t="str">
        <f>IF(Input!C123="C", Input!P123, "-")</f>
        <v>-</v>
      </c>
      <c r="S122" s="73" t="str">
        <f t="shared" si="153"/>
        <v>-</v>
      </c>
    </row>
    <row r="123" spans="1:19" x14ac:dyDescent="0.25">
      <c r="A123" s="66" t="s">
        <v>154</v>
      </c>
      <c r="B123" s="46">
        <f>IF(Input!C124="P",IF(Input!N124=0,"-",Input!N124),"-")</f>
        <v>88</v>
      </c>
      <c r="C123" s="8" t="str">
        <f>IF(Input!C124="C",Input!O124,"-")</f>
        <v>-</v>
      </c>
      <c r="D123" s="8">
        <f>Input!V124</f>
        <v>2</v>
      </c>
      <c r="E123" s="8">
        <f>Input!W124</f>
        <v>1</v>
      </c>
      <c r="F123" s="79">
        <f t="shared" si="142"/>
        <v>3</v>
      </c>
      <c r="G123" s="15">
        <f t="shared" si="143"/>
        <v>0.57866666666666666</v>
      </c>
      <c r="H123" s="15"/>
      <c r="I123" s="15">
        <f t="shared" si="144"/>
        <v>15.623999999999999</v>
      </c>
      <c r="J123" s="15">
        <f t="shared" si="145"/>
        <v>10</v>
      </c>
      <c r="K123" s="16">
        <f t="shared" si="146"/>
        <v>16</v>
      </c>
      <c r="L123" s="73">
        <f t="shared" si="147"/>
        <v>176</v>
      </c>
      <c r="M123" s="73">
        <f t="shared" si="148"/>
        <v>11</v>
      </c>
      <c r="N123" s="73">
        <f t="shared" si="149"/>
        <v>0.33</v>
      </c>
      <c r="O123" s="73">
        <f t="shared" si="150"/>
        <v>6.6</v>
      </c>
      <c r="P123" s="73">
        <f t="shared" si="151"/>
        <v>6.6</v>
      </c>
      <c r="Q123" s="78">
        <f t="shared" si="152"/>
        <v>8.3000000000000007</v>
      </c>
      <c r="R123" s="76" t="str">
        <f>IF(Input!C124="C", Input!P124, "-")</f>
        <v>-</v>
      </c>
      <c r="S123" s="73" t="str">
        <f t="shared" si="153"/>
        <v>-</v>
      </c>
    </row>
    <row r="124" spans="1:19" x14ac:dyDescent="0.25">
      <c r="A124" s="66" t="s">
        <v>155</v>
      </c>
      <c r="B124" s="46">
        <f>IF(Input!C125="P",IF(Input!N125=0,"-",Input!N125),"-")</f>
        <v>100</v>
      </c>
      <c r="C124" s="8" t="str">
        <f>IF(Input!C125="C",Input!O125,"-")</f>
        <v>-</v>
      </c>
      <c r="D124" s="8">
        <f>Input!V125</f>
        <v>2</v>
      </c>
      <c r="E124" s="8">
        <f>Input!W125</f>
        <v>1</v>
      </c>
      <c r="F124" s="79">
        <f t="shared" ref="F124" si="154">IF(B124="-",IF(C124="-",0,5),IF(B124&lt;100,3,IF(B124&lt;200,3.5,IF(B124&lt;300,4,IF(B124&lt;400,4.5,IF(B124&lt;500,5,IF(B124&lt;600,5.5,7)))))))</f>
        <v>3.5</v>
      </c>
      <c r="G124" s="15">
        <f t="shared" ref="G124" si="155">IF(C124="-",(D124*E124/(F124))-B124/1000,0)</f>
        <v>0.47142857142857142</v>
      </c>
      <c r="H124" s="15"/>
      <c r="I124" s="15">
        <f t="shared" ref="I124" si="156">IF(AND(B124&lt;100,G124&lt;1),(G124)*45,IF(AND(B124&lt;100,G124&gt;1),(G124)*38,IF(AND(B124&lt;200,G124&lt;1),(G124)*38,IF(AND(B124&lt;200,G124&gt;1),(G124)*30,IF(AND(B124&lt;400,G124&lt;3),(G124)*30,IF(AND(B124&lt;400,G124&gt;3),(G124)*22,IF(AND(B124&lt;600,G124&lt;4),(G124)*22,IF(AND(B124&lt;600,G124&gt;4),(G124)*14,(G124)*14))))))))*0.03*20</f>
        <v>10.748571428571427</v>
      </c>
      <c r="J124" s="15">
        <f t="shared" ref="J124" si="157">D124*5</f>
        <v>10</v>
      </c>
      <c r="K124" s="16">
        <f t="shared" ref="K124" si="158">ROUND(IF(C124="-",I124,J124),0)</f>
        <v>11</v>
      </c>
      <c r="L124" s="73">
        <f t="shared" ref="L124" si="159">IF(K124="-","-",IF(B124="-",(C124*2),(B124*2)))</f>
        <v>200</v>
      </c>
      <c r="M124" s="73">
        <f t="shared" ref="M124" si="160">IF(L124="-","-",ROUND((L124/K124),1))</f>
        <v>18.2</v>
      </c>
      <c r="N124" s="73">
        <f t="shared" ref="N124" si="161">IF(M124="-","-",ROUND((M124*0.03),3))</f>
        <v>0.54600000000000004</v>
      </c>
      <c r="O124" s="73">
        <f t="shared" ref="O124" si="162">IF(N124="-","-",ROUND((N124*20),2))</f>
        <v>10.92</v>
      </c>
      <c r="P124" s="73">
        <f t="shared" ref="P124" si="163">IF(O124="-","-",ROUND(O124,1))</f>
        <v>10.9</v>
      </c>
      <c r="Q124" s="78">
        <f t="shared" ref="Q124" si="164">IF(P124="-","-",ROUND(P124+(P124*0.25),1))</f>
        <v>13.6</v>
      </c>
      <c r="R124" s="76" t="str">
        <f>IF(Input!C125="C", Input!P125, "-")</f>
        <v>-</v>
      </c>
      <c r="S124" s="73" t="str">
        <f t="shared" ref="S124" si="165">IF(OR(R124="-",R124="Value"),"-",ROUND(R124/125,0))</f>
        <v>-</v>
      </c>
    </row>
    <row r="125" spans="1:19" x14ac:dyDescent="0.25">
      <c r="A125" s="66" t="s">
        <v>156</v>
      </c>
      <c r="B125" s="46">
        <f>IF(Input!C126="P",IF(Input!N126=0,"-",Input!N126),"-")</f>
        <v>100</v>
      </c>
      <c r="C125" s="8" t="str">
        <f>IF(Input!C126="C",Input!O126,"-")</f>
        <v>-</v>
      </c>
      <c r="D125" s="8">
        <f>Input!V126</f>
        <v>2</v>
      </c>
      <c r="E125" s="8">
        <f>Input!W126</f>
        <v>1</v>
      </c>
      <c r="F125" s="79">
        <f t="shared" si="142"/>
        <v>3.5</v>
      </c>
      <c r="G125" s="15">
        <f t="shared" si="143"/>
        <v>0.47142857142857142</v>
      </c>
      <c r="H125" s="15"/>
      <c r="I125" s="15">
        <f t="shared" si="144"/>
        <v>10.748571428571427</v>
      </c>
      <c r="J125" s="15">
        <f t="shared" si="145"/>
        <v>10</v>
      </c>
      <c r="K125" s="16">
        <f t="shared" si="146"/>
        <v>11</v>
      </c>
      <c r="L125" s="73">
        <f t="shared" si="147"/>
        <v>200</v>
      </c>
      <c r="M125" s="73">
        <f t="shared" si="148"/>
        <v>18.2</v>
      </c>
      <c r="N125" s="73">
        <f t="shared" si="149"/>
        <v>0.54600000000000004</v>
      </c>
      <c r="O125" s="73">
        <f t="shared" si="150"/>
        <v>10.92</v>
      </c>
      <c r="P125" s="73">
        <f t="shared" si="151"/>
        <v>10.9</v>
      </c>
      <c r="Q125" s="78">
        <f t="shared" si="152"/>
        <v>13.6</v>
      </c>
      <c r="R125" s="76" t="str">
        <f>IF(Input!C126="C", Input!P126, "-")</f>
        <v>-</v>
      </c>
      <c r="S125" s="73" t="str">
        <f t="shared" si="153"/>
        <v>-</v>
      </c>
    </row>
    <row r="126" spans="1:19" x14ac:dyDescent="0.25">
      <c r="A126" s="66" t="s">
        <v>157</v>
      </c>
      <c r="B126" s="46">
        <f>IF(Input!C127="P",IF(Input!N127=0,"-",Input!N127),"-")</f>
        <v>100</v>
      </c>
      <c r="C126" s="8" t="str">
        <f>IF(Input!C127="C",Input!O127,"-")</f>
        <v>-</v>
      </c>
      <c r="D126" s="8">
        <f>Input!V127</f>
        <v>2</v>
      </c>
      <c r="E126" s="8">
        <f>Input!W127</f>
        <v>1</v>
      </c>
      <c r="F126" s="79">
        <f t="shared" si="142"/>
        <v>3.5</v>
      </c>
      <c r="G126" s="15">
        <f t="shared" si="143"/>
        <v>0.47142857142857142</v>
      </c>
      <c r="H126" s="15"/>
      <c r="I126" s="15">
        <f t="shared" si="144"/>
        <v>10.748571428571427</v>
      </c>
      <c r="J126" s="15">
        <f t="shared" si="145"/>
        <v>10</v>
      </c>
      <c r="K126" s="16">
        <f t="shared" si="146"/>
        <v>11</v>
      </c>
      <c r="L126" s="73">
        <f t="shared" si="147"/>
        <v>200</v>
      </c>
      <c r="M126" s="73">
        <f t="shared" si="148"/>
        <v>18.2</v>
      </c>
      <c r="N126" s="73">
        <f t="shared" si="149"/>
        <v>0.54600000000000004</v>
      </c>
      <c r="O126" s="73">
        <f t="shared" si="150"/>
        <v>10.92</v>
      </c>
      <c r="P126" s="73">
        <f t="shared" si="151"/>
        <v>10.9</v>
      </c>
      <c r="Q126" s="78">
        <f t="shared" si="152"/>
        <v>13.6</v>
      </c>
      <c r="R126" s="76" t="str">
        <f>IF(Input!C127="C", Input!P127, "-")</f>
        <v>-</v>
      </c>
      <c r="S126" s="73" t="str">
        <f t="shared" si="153"/>
        <v>-</v>
      </c>
    </row>
    <row r="127" spans="1:19" x14ac:dyDescent="0.25">
      <c r="A127" s="50" t="s">
        <v>158</v>
      </c>
      <c r="B127" s="46">
        <f>IF(Input!C128="P",IF(Input!N128=0,"-",Input!N128),"-")</f>
        <v>39</v>
      </c>
      <c r="C127" s="8" t="str">
        <f>IF(Input!C128="C",Input!O128,"-")</f>
        <v>-</v>
      </c>
      <c r="D127" s="8">
        <f>Input!V128</f>
        <v>2</v>
      </c>
      <c r="E127" s="8">
        <f>Input!W128</f>
        <v>1</v>
      </c>
      <c r="F127" s="79">
        <f t="shared" si="68"/>
        <v>3</v>
      </c>
      <c r="G127" s="15">
        <f t="shared" si="100"/>
        <v>0.6276666666666666</v>
      </c>
      <c r="H127" s="15"/>
      <c r="I127" s="15">
        <f t="shared" si="69"/>
        <v>16.946999999999999</v>
      </c>
      <c r="J127" s="15">
        <f t="shared" si="66"/>
        <v>10</v>
      </c>
      <c r="K127" s="16">
        <f t="shared" si="70"/>
        <v>17</v>
      </c>
      <c r="L127" s="73">
        <f t="shared" si="71"/>
        <v>78</v>
      </c>
      <c r="M127" s="73">
        <f t="shared" si="72"/>
        <v>4.5999999999999996</v>
      </c>
      <c r="N127" s="73">
        <f t="shared" si="73"/>
        <v>0.13800000000000001</v>
      </c>
      <c r="O127" s="73">
        <f t="shared" si="74"/>
        <v>2.76</v>
      </c>
      <c r="P127" s="73">
        <f t="shared" si="75"/>
        <v>2.8</v>
      </c>
      <c r="Q127" s="78">
        <f t="shared" si="67"/>
        <v>3.5</v>
      </c>
      <c r="R127" s="76" t="str">
        <f>IF(Input!C128="C", Input!P128, "-")</f>
        <v>-</v>
      </c>
      <c r="S127" s="73" t="str">
        <f t="shared" si="76"/>
        <v>-</v>
      </c>
    </row>
    <row r="128" spans="1:19" x14ac:dyDescent="0.25">
      <c r="A128" s="50" t="s">
        <v>159</v>
      </c>
      <c r="B128" s="46">
        <f>IF(Input!C129="P",IF(Input!N129=0,"-",Input!N129),"-")</f>
        <v>39</v>
      </c>
      <c r="C128" s="8" t="str">
        <f>IF(Input!C129="C",Input!O129,"-")</f>
        <v>-</v>
      </c>
      <c r="D128" s="8">
        <f>Input!V129</f>
        <v>2</v>
      </c>
      <c r="E128" s="8">
        <f>Input!W129</f>
        <v>1</v>
      </c>
      <c r="F128" s="79">
        <f t="shared" si="68"/>
        <v>3</v>
      </c>
      <c r="G128" s="15">
        <f t="shared" si="100"/>
        <v>0.6276666666666666</v>
      </c>
      <c r="H128" s="15"/>
      <c r="I128" s="15">
        <f t="shared" si="69"/>
        <v>16.946999999999999</v>
      </c>
      <c r="J128" s="15">
        <f t="shared" si="66"/>
        <v>10</v>
      </c>
      <c r="K128" s="16">
        <f t="shared" si="70"/>
        <v>17</v>
      </c>
      <c r="L128" s="73">
        <f t="shared" si="71"/>
        <v>78</v>
      </c>
      <c r="M128" s="73">
        <f t="shared" si="72"/>
        <v>4.5999999999999996</v>
      </c>
      <c r="N128" s="73">
        <f t="shared" si="73"/>
        <v>0.13800000000000001</v>
      </c>
      <c r="O128" s="73">
        <f t="shared" si="74"/>
        <v>2.76</v>
      </c>
      <c r="P128" s="73">
        <f t="shared" si="75"/>
        <v>2.8</v>
      </c>
      <c r="Q128" s="78">
        <f t="shared" si="67"/>
        <v>3.5</v>
      </c>
      <c r="R128" s="76" t="str">
        <f>IF(Input!C129="C", Input!P129, "-")</f>
        <v>-</v>
      </c>
      <c r="S128" s="73" t="str">
        <f t="shared" si="76"/>
        <v>-</v>
      </c>
    </row>
    <row r="129" spans="1:19" x14ac:dyDescent="0.25">
      <c r="A129" s="50" t="s">
        <v>160</v>
      </c>
      <c r="B129" s="46">
        <f>IF(Input!C130="P",IF(Input!N130=0,"-",Input!N130),"-")</f>
        <v>50</v>
      </c>
      <c r="C129" s="8" t="str">
        <f>IF(Input!C130="C",Input!O130,"-")</f>
        <v>-</v>
      </c>
      <c r="D129" s="8">
        <f>Input!V130</f>
        <v>2</v>
      </c>
      <c r="E129" s="8">
        <f>Input!W130</f>
        <v>1</v>
      </c>
      <c r="F129" s="79">
        <f t="shared" si="68"/>
        <v>3</v>
      </c>
      <c r="G129" s="15">
        <f t="shared" si="100"/>
        <v>0.61666666666666659</v>
      </c>
      <c r="H129" s="15"/>
      <c r="I129" s="15">
        <f t="shared" si="69"/>
        <v>16.649999999999999</v>
      </c>
      <c r="J129" s="15">
        <f t="shared" si="66"/>
        <v>10</v>
      </c>
      <c r="K129" s="16">
        <f t="shared" si="70"/>
        <v>17</v>
      </c>
      <c r="L129" s="73">
        <f t="shared" si="71"/>
        <v>100</v>
      </c>
      <c r="M129" s="73">
        <f t="shared" si="72"/>
        <v>5.9</v>
      </c>
      <c r="N129" s="73">
        <f t="shared" si="73"/>
        <v>0.17699999999999999</v>
      </c>
      <c r="O129" s="73">
        <f t="shared" si="74"/>
        <v>3.54</v>
      </c>
      <c r="P129" s="73">
        <f t="shared" si="75"/>
        <v>3.5</v>
      </c>
      <c r="Q129" s="78">
        <f t="shared" si="67"/>
        <v>4.4000000000000004</v>
      </c>
      <c r="R129" s="76" t="str">
        <f>IF(Input!C130="C", Input!P130, "-")</f>
        <v>-</v>
      </c>
      <c r="S129" s="73" t="str">
        <f t="shared" si="76"/>
        <v>-</v>
      </c>
    </row>
    <row r="130" spans="1:19" x14ac:dyDescent="0.25">
      <c r="A130" s="50" t="s">
        <v>161</v>
      </c>
      <c r="B130" s="46">
        <f>IF(Input!C131="P",IF(Input!N131=0,"-",Input!N131),"-")</f>
        <v>50</v>
      </c>
      <c r="C130" s="8" t="str">
        <f>IF(Input!C131="C",Input!O131,"-")</f>
        <v>-</v>
      </c>
      <c r="D130" s="8">
        <f>Input!V131</f>
        <v>2</v>
      </c>
      <c r="E130" s="8">
        <f>Input!W131</f>
        <v>1</v>
      </c>
      <c r="F130" s="79">
        <f t="shared" si="68"/>
        <v>3</v>
      </c>
      <c r="G130" s="15">
        <f t="shared" si="100"/>
        <v>0.61666666666666659</v>
      </c>
      <c r="H130" s="15"/>
      <c r="I130" s="15">
        <f t="shared" si="69"/>
        <v>16.649999999999999</v>
      </c>
      <c r="J130" s="15">
        <f t="shared" si="66"/>
        <v>10</v>
      </c>
      <c r="K130" s="16">
        <f t="shared" si="70"/>
        <v>17</v>
      </c>
      <c r="L130" s="73">
        <f t="shared" si="71"/>
        <v>100</v>
      </c>
      <c r="M130" s="73">
        <f t="shared" si="72"/>
        <v>5.9</v>
      </c>
      <c r="N130" s="73">
        <f t="shared" si="73"/>
        <v>0.17699999999999999</v>
      </c>
      <c r="O130" s="73">
        <f t="shared" si="74"/>
        <v>3.54</v>
      </c>
      <c r="P130" s="73">
        <f t="shared" si="75"/>
        <v>3.5</v>
      </c>
      <c r="Q130" s="78">
        <f t="shared" si="67"/>
        <v>4.4000000000000004</v>
      </c>
      <c r="R130" s="76" t="str">
        <f>IF(Input!C131="C", Input!P131, "-")</f>
        <v>-</v>
      </c>
      <c r="S130" s="73" t="str">
        <f t="shared" si="76"/>
        <v>-</v>
      </c>
    </row>
    <row r="131" spans="1:19" x14ac:dyDescent="0.25">
      <c r="A131" s="50" t="s">
        <v>162</v>
      </c>
      <c r="B131" s="46">
        <f>IF(Input!C132="P",IF(Input!N132=0,"-",Input!N132),"-")</f>
        <v>78</v>
      </c>
      <c r="C131" s="8" t="str">
        <f>IF(Input!C132="C",Input!O132,"-")</f>
        <v>-</v>
      </c>
      <c r="D131" s="8">
        <f>Input!V132</f>
        <v>4</v>
      </c>
      <c r="E131" s="8">
        <f>Input!W132</f>
        <v>1</v>
      </c>
      <c r="F131" s="79">
        <f t="shared" si="68"/>
        <v>3</v>
      </c>
      <c r="G131" s="15">
        <f t="shared" si="100"/>
        <v>1.2553333333333332</v>
      </c>
      <c r="H131" s="15"/>
      <c r="I131" s="15">
        <f t="shared" si="69"/>
        <v>28.621599999999994</v>
      </c>
      <c r="J131" s="15">
        <f t="shared" si="66"/>
        <v>20</v>
      </c>
      <c r="K131" s="16">
        <f t="shared" si="70"/>
        <v>29</v>
      </c>
      <c r="L131" s="73">
        <f t="shared" si="71"/>
        <v>156</v>
      </c>
      <c r="M131" s="73">
        <f t="shared" si="72"/>
        <v>5.4</v>
      </c>
      <c r="N131" s="73">
        <f t="shared" si="73"/>
        <v>0.16200000000000001</v>
      </c>
      <c r="O131" s="73">
        <f t="shared" si="74"/>
        <v>3.24</v>
      </c>
      <c r="P131" s="73">
        <f t="shared" si="75"/>
        <v>3.2</v>
      </c>
      <c r="Q131" s="78">
        <f t="shared" si="67"/>
        <v>4</v>
      </c>
      <c r="R131" s="76" t="str">
        <f>IF(Input!C132="C", Input!P132, "-")</f>
        <v>-</v>
      </c>
      <c r="S131" s="73" t="str">
        <f t="shared" si="76"/>
        <v>-</v>
      </c>
    </row>
    <row r="132" spans="1:19" x14ac:dyDescent="0.25">
      <c r="A132" s="66" t="s">
        <v>164</v>
      </c>
      <c r="B132" s="46">
        <f>IF(Input!C133="P",IF(Input!N133=0,"-",Input!N133),"-")</f>
        <v>37</v>
      </c>
      <c r="C132" s="8" t="str">
        <f>IF(Input!C133="C",Input!O133,"-")</f>
        <v>-</v>
      </c>
      <c r="D132" s="8">
        <f>Input!V133</f>
        <v>2</v>
      </c>
      <c r="E132" s="8">
        <f>Input!W133</f>
        <v>1</v>
      </c>
      <c r="F132" s="79">
        <f t="shared" si="68"/>
        <v>3</v>
      </c>
      <c r="G132" s="15">
        <f t="shared" si="100"/>
        <v>0.6296666666666666</v>
      </c>
      <c r="H132" s="15"/>
      <c r="I132" s="15">
        <f t="shared" si="69"/>
        <v>17.000999999999998</v>
      </c>
      <c r="J132" s="15">
        <f t="shared" si="66"/>
        <v>10</v>
      </c>
      <c r="K132" s="16">
        <f t="shared" si="70"/>
        <v>17</v>
      </c>
      <c r="L132" s="73">
        <f t="shared" ref="L132:L146" si="166">IF(K132="-","-",IF(B132="-",(C132*2),(B132*2)))</f>
        <v>74</v>
      </c>
      <c r="M132" s="73">
        <f t="shared" ref="M132:M146" si="167">IF(L132="-","-",ROUND((L132/K132),1))</f>
        <v>4.4000000000000004</v>
      </c>
      <c r="N132" s="73">
        <f t="shared" ref="N132:N146" si="168">IF(M132="-","-",ROUND((M132*0.03),3))</f>
        <v>0.13200000000000001</v>
      </c>
      <c r="O132" s="73">
        <f t="shared" ref="O132:O146" si="169">IF(N132="-","-",ROUND((N132*20),2))</f>
        <v>2.64</v>
      </c>
      <c r="P132" s="73">
        <f t="shared" ref="P132:P146" si="170">IF(O132="-","-",ROUND(O132,1))</f>
        <v>2.6</v>
      </c>
      <c r="Q132" s="78">
        <f t="shared" ref="Q132:Q146" si="171">IF(P132="-","-",ROUND(P132+(P132*0.25),1))</f>
        <v>3.3</v>
      </c>
      <c r="R132" s="76" t="str">
        <f>IF(Input!C133="C", Input!P133, "-")</f>
        <v>-</v>
      </c>
      <c r="S132" s="73" t="str">
        <f t="shared" ref="S132:S146" si="172">IF(OR(R132="-",R132="Value"),"-",ROUND(R132/125,0))</f>
        <v>-</v>
      </c>
    </row>
    <row r="133" spans="1:19" x14ac:dyDescent="0.25">
      <c r="A133" s="66" t="s">
        <v>165</v>
      </c>
      <c r="B133" s="46">
        <f>IF(Input!C134="P",IF(Input!N134=0,"-",Input!N134),"-")</f>
        <v>44</v>
      </c>
      <c r="C133" s="8" t="str">
        <f>IF(Input!C134="C",Input!O134,"-")</f>
        <v>-</v>
      </c>
      <c r="D133" s="8">
        <f>Input!V134</f>
        <v>2</v>
      </c>
      <c r="E133" s="8">
        <f>Input!W134</f>
        <v>1</v>
      </c>
      <c r="F133" s="79">
        <f t="shared" si="68"/>
        <v>3</v>
      </c>
      <c r="G133" s="15">
        <f t="shared" si="100"/>
        <v>0.62266666666666659</v>
      </c>
      <c r="H133" s="15"/>
      <c r="I133" s="15">
        <f t="shared" si="69"/>
        <v>16.811999999999998</v>
      </c>
      <c r="J133" s="15">
        <f t="shared" si="66"/>
        <v>10</v>
      </c>
      <c r="K133" s="16">
        <f t="shared" si="70"/>
        <v>17</v>
      </c>
      <c r="L133" s="73">
        <f t="shared" si="166"/>
        <v>88</v>
      </c>
      <c r="M133" s="73">
        <f t="shared" si="167"/>
        <v>5.2</v>
      </c>
      <c r="N133" s="73">
        <f t="shared" si="168"/>
        <v>0.156</v>
      </c>
      <c r="O133" s="73">
        <f t="shared" si="169"/>
        <v>3.12</v>
      </c>
      <c r="P133" s="73">
        <f t="shared" si="170"/>
        <v>3.1</v>
      </c>
      <c r="Q133" s="78">
        <f t="shared" si="171"/>
        <v>3.9</v>
      </c>
      <c r="R133" s="76" t="str">
        <f>IF(Input!C134="C", Input!P134, "-")</f>
        <v>-</v>
      </c>
      <c r="S133" s="73" t="str">
        <f t="shared" si="172"/>
        <v>-</v>
      </c>
    </row>
    <row r="134" spans="1:19" x14ac:dyDescent="0.25">
      <c r="A134" s="66" t="s">
        <v>517</v>
      </c>
      <c r="B134" s="46">
        <f>IF(Input!C135="P",IF(Input!N135=0,"-",Input!N135),"-")</f>
        <v>50</v>
      </c>
      <c r="C134" s="8" t="str">
        <f>IF(Input!C135="C",Input!O135,"-")</f>
        <v>-</v>
      </c>
      <c r="D134" s="8">
        <f>Input!V135</f>
        <v>2</v>
      </c>
      <c r="E134" s="8">
        <f>Input!W135</f>
        <v>1</v>
      </c>
      <c r="F134" s="79">
        <f t="shared" si="68"/>
        <v>3</v>
      </c>
      <c r="G134" s="15">
        <f t="shared" si="100"/>
        <v>0.61666666666666659</v>
      </c>
      <c r="H134" s="15"/>
      <c r="I134" s="15">
        <f t="shared" si="69"/>
        <v>16.649999999999999</v>
      </c>
      <c r="J134" s="15">
        <f t="shared" si="66"/>
        <v>10</v>
      </c>
      <c r="K134" s="16">
        <f t="shared" si="70"/>
        <v>17</v>
      </c>
      <c r="L134" s="73">
        <f t="shared" si="166"/>
        <v>100</v>
      </c>
      <c r="M134" s="73">
        <f t="shared" si="167"/>
        <v>5.9</v>
      </c>
      <c r="N134" s="73">
        <f t="shared" si="168"/>
        <v>0.17699999999999999</v>
      </c>
      <c r="O134" s="73">
        <f t="shared" si="169"/>
        <v>3.54</v>
      </c>
      <c r="P134" s="73">
        <f t="shared" si="170"/>
        <v>3.5</v>
      </c>
      <c r="Q134" s="78">
        <f t="shared" si="171"/>
        <v>4.4000000000000004</v>
      </c>
      <c r="R134" s="76" t="str">
        <f>IF(Input!C135="C", Input!P135, "-")</f>
        <v>-</v>
      </c>
      <c r="S134" s="73" t="str">
        <f t="shared" si="172"/>
        <v>-</v>
      </c>
    </row>
    <row r="135" spans="1:19" x14ac:dyDescent="0.25">
      <c r="A135" s="66" t="s">
        <v>515</v>
      </c>
      <c r="B135" s="46">
        <f>IF(Input!C136="P",IF(Input!N136=0,"-",Input!N136),"-")</f>
        <v>50</v>
      </c>
      <c r="C135" s="8" t="str">
        <f>IF(Input!C136="C",Input!O136,"-")</f>
        <v>-</v>
      </c>
      <c r="D135" s="8">
        <f>Input!V136</f>
        <v>2</v>
      </c>
      <c r="E135" s="8">
        <f>Input!W136</f>
        <v>1</v>
      </c>
      <c r="F135" s="79">
        <f t="shared" ref="F135:F136" si="173">IF(B135="-",IF(C135="-",0,5),IF(B135&lt;100,3,IF(B135&lt;200,3.5,IF(B135&lt;300,4,IF(B135&lt;400,4.5,IF(B135&lt;500,5,IF(B135&lt;600,5.5,7)))))))</f>
        <v>3</v>
      </c>
      <c r="G135" s="15">
        <f t="shared" ref="G135:G136" si="174">IF(C135="-",(D135*E135/(F135))-B135/1000,0)</f>
        <v>0.61666666666666659</v>
      </c>
      <c r="H135" s="15"/>
      <c r="I135" s="15">
        <f t="shared" ref="I135:I136" si="175">IF(AND(B135&lt;100,G135&lt;1),(G135)*45,IF(AND(B135&lt;100,G135&gt;1),(G135)*38,IF(AND(B135&lt;200,G135&lt;1),(G135)*38,IF(AND(B135&lt;200,G135&gt;1),(G135)*30,IF(AND(B135&lt;400,G135&lt;3),(G135)*30,IF(AND(B135&lt;400,G135&gt;3),(G135)*22,IF(AND(B135&lt;600,G135&lt;4),(G135)*22,IF(AND(B135&lt;600,G135&gt;4),(G135)*14,(G135)*14))))))))*0.03*20</f>
        <v>16.649999999999999</v>
      </c>
      <c r="J135" s="15">
        <f t="shared" ref="J135:J136" si="176">D135*5</f>
        <v>10</v>
      </c>
      <c r="K135" s="16">
        <f t="shared" ref="K135:K136" si="177">ROUND(IF(C135="-",I135,J135),0)</f>
        <v>17</v>
      </c>
      <c r="L135" s="73">
        <f t="shared" ref="L135:L136" si="178">IF(K135="-","-",IF(B135="-",(C135*2),(B135*2)))</f>
        <v>100</v>
      </c>
      <c r="M135" s="73">
        <f t="shared" ref="M135:M136" si="179">IF(L135="-","-",ROUND((L135/K135),1))</f>
        <v>5.9</v>
      </c>
      <c r="N135" s="73">
        <f t="shared" ref="N135:N136" si="180">IF(M135="-","-",ROUND((M135*0.03),3))</f>
        <v>0.17699999999999999</v>
      </c>
      <c r="O135" s="73">
        <f t="shared" ref="O135:O136" si="181">IF(N135="-","-",ROUND((N135*20),2))</f>
        <v>3.54</v>
      </c>
      <c r="P135" s="73">
        <f t="shared" ref="P135:P136" si="182">IF(O135="-","-",ROUND(O135,1))</f>
        <v>3.5</v>
      </c>
      <c r="Q135" s="78">
        <f t="shared" ref="Q135:Q136" si="183">IF(P135="-","-",ROUND(P135+(P135*0.25),1))</f>
        <v>4.4000000000000004</v>
      </c>
      <c r="R135" s="76" t="str">
        <f>IF(Input!C136="C", Input!P136, "-")</f>
        <v>-</v>
      </c>
      <c r="S135" s="73" t="str">
        <f t="shared" ref="S135:S136" si="184">IF(OR(R135="-",R135="Value"),"-",ROUND(R135/125,0))</f>
        <v>-</v>
      </c>
    </row>
    <row r="136" spans="1:19" x14ac:dyDescent="0.25">
      <c r="A136" s="66" t="s">
        <v>516</v>
      </c>
      <c r="B136" s="46">
        <f>IF(Input!C137="P",IF(Input!N137=0,"-",Input!N137),"-")</f>
        <v>50</v>
      </c>
      <c r="C136" s="8" t="str">
        <f>IF(Input!C137="C",Input!O137,"-")</f>
        <v>-</v>
      </c>
      <c r="D136" s="8">
        <f>Input!V137</f>
        <v>2</v>
      </c>
      <c r="E136" s="8">
        <f>Input!W137</f>
        <v>1</v>
      </c>
      <c r="F136" s="79">
        <f t="shared" si="173"/>
        <v>3</v>
      </c>
      <c r="G136" s="15">
        <f t="shared" si="174"/>
        <v>0.61666666666666659</v>
      </c>
      <c r="H136" s="15"/>
      <c r="I136" s="15">
        <f t="shared" si="175"/>
        <v>16.649999999999999</v>
      </c>
      <c r="J136" s="15">
        <f t="shared" si="176"/>
        <v>10</v>
      </c>
      <c r="K136" s="16">
        <f t="shared" si="177"/>
        <v>17</v>
      </c>
      <c r="L136" s="73">
        <f t="shared" si="178"/>
        <v>100</v>
      </c>
      <c r="M136" s="73">
        <f t="shared" si="179"/>
        <v>5.9</v>
      </c>
      <c r="N136" s="73">
        <f t="shared" si="180"/>
        <v>0.17699999999999999</v>
      </c>
      <c r="O136" s="73">
        <f t="shared" si="181"/>
        <v>3.54</v>
      </c>
      <c r="P136" s="73">
        <f t="shared" si="182"/>
        <v>3.5</v>
      </c>
      <c r="Q136" s="78">
        <f t="shared" si="183"/>
        <v>4.4000000000000004</v>
      </c>
      <c r="R136" s="76" t="str">
        <f>IF(Input!C137="C", Input!P137, "-")</f>
        <v>-</v>
      </c>
      <c r="S136" s="73" t="str">
        <f t="shared" si="184"/>
        <v>-</v>
      </c>
    </row>
    <row r="137" spans="1:19" x14ac:dyDescent="0.25">
      <c r="A137" s="66" t="s">
        <v>166</v>
      </c>
      <c r="B137" s="46">
        <f>IF(Input!C138="P",IF(Input!N138=0,"-",Input!N138),"-")</f>
        <v>78</v>
      </c>
      <c r="C137" s="8" t="str">
        <f>IF(Input!C138="C",Input!O138,"-")</f>
        <v>-</v>
      </c>
      <c r="D137" s="8">
        <f>Input!V138</f>
        <v>4</v>
      </c>
      <c r="E137" s="8">
        <f>Input!W138</f>
        <v>1</v>
      </c>
      <c r="F137" s="79">
        <f t="shared" si="68"/>
        <v>3</v>
      </c>
      <c r="G137" s="15">
        <f t="shared" si="100"/>
        <v>1.2553333333333332</v>
      </c>
      <c r="H137" s="15"/>
      <c r="I137" s="15">
        <f t="shared" si="69"/>
        <v>28.621599999999994</v>
      </c>
      <c r="J137" s="15">
        <f t="shared" si="66"/>
        <v>20</v>
      </c>
      <c r="K137" s="16">
        <f t="shared" si="70"/>
        <v>29</v>
      </c>
      <c r="L137" s="73">
        <f t="shared" si="166"/>
        <v>156</v>
      </c>
      <c r="M137" s="73">
        <f t="shared" si="167"/>
        <v>5.4</v>
      </c>
      <c r="N137" s="73">
        <f t="shared" si="168"/>
        <v>0.16200000000000001</v>
      </c>
      <c r="O137" s="73">
        <f t="shared" si="169"/>
        <v>3.24</v>
      </c>
      <c r="P137" s="73">
        <f t="shared" si="170"/>
        <v>3.2</v>
      </c>
      <c r="Q137" s="78">
        <f t="shared" si="171"/>
        <v>4</v>
      </c>
      <c r="R137" s="76" t="str">
        <f>IF(Input!C138="C", Input!P138, "-")</f>
        <v>-</v>
      </c>
      <c r="S137" s="73" t="str">
        <f t="shared" si="172"/>
        <v>-</v>
      </c>
    </row>
    <row r="138" spans="1:19" x14ac:dyDescent="0.25">
      <c r="A138" s="66" t="s">
        <v>167</v>
      </c>
      <c r="B138" s="46">
        <f>IF(Input!C139="P",IF(Input!N139=0,"-",Input!N139),"-")</f>
        <v>78</v>
      </c>
      <c r="C138" s="8" t="str">
        <f>IF(Input!C139="C",Input!O139,"-")</f>
        <v>-</v>
      </c>
      <c r="D138" s="8">
        <f>Input!V139</f>
        <v>4</v>
      </c>
      <c r="E138" s="8">
        <f>Input!W139</f>
        <v>1</v>
      </c>
      <c r="F138" s="79">
        <f t="shared" ref="F138:F139" si="185">IF(B138="-",IF(C138="-",0,5),IF(B138&lt;100,3,IF(B138&lt;200,3.5,IF(B138&lt;300,4,IF(B138&lt;400,4.5,IF(B138&lt;500,5,IF(B138&lt;600,5.5,7)))))))</f>
        <v>3</v>
      </c>
      <c r="G138" s="15">
        <f t="shared" ref="G138:G139" si="186">IF(C138="-",(D138*E138/(F138))-B138/1000,0)</f>
        <v>1.2553333333333332</v>
      </c>
      <c r="H138" s="15"/>
      <c r="I138" s="15">
        <f t="shared" ref="I138:I139" si="187">IF(AND(B138&lt;100,G138&lt;1),(G138)*45,IF(AND(B138&lt;100,G138&gt;1),(G138)*38,IF(AND(B138&lt;200,G138&lt;1),(G138)*38,IF(AND(B138&lt;200,G138&gt;1),(G138)*30,IF(AND(B138&lt;400,G138&lt;3),(G138)*30,IF(AND(B138&lt;400,G138&gt;3),(G138)*22,IF(AND(B138&lt;600,G138&lt;4),(G138)*22,IF(AND(B138&lt;600,G138&gt;4),(G138)*14,(G138)*14))))))))*0.03*20</f>
        <v>28.621599999999994</v>
      </c>
      <c r="J138" s="15">
        <f t="shared" ref="J138:J139" si="188">D138*5</f>
        <v>20</v>
      </c>
      <c r="K138" s="16">
        <f t="shared" ref="K138:K139" si="189">ROUND(IF(C138="-",I138,J138),0)</f>
        <v>29</v>
      </c>
      <c r="L138" s="73">
        <f t="shared" ref="L138:L139" si="190">IF(K138="-","-",IF(B138="-",(C138*2),(B138*2)))</f>
        <v>156</v>
      </c>
      <c r="M138" s="73">
        <f t="shared" ref="M138:M139" si="191">IF(L138="-","-",ROUND((L138/K138),1))</f>
        <v>5.4</v>
      </c>
      <c r="N138" s="73">
        <f t="shared" ref="N138:N139" si="192">IF(M138="-","-",ROUND((M138*0.03),3))</f>
        <v>0.16200000000000001</v>
      </c>
      <c r="O138" s="73">
        <f t="shared" ref="O138:O139" si="193">IF(N138="-","-",ROUND((N138*20),2))</f>
        <v>3.24</v>
      </c>
      <c r="P138" s="73">
        <f t="shared" ref="P138:P139" si="194">IF(O138="-","-",ROUND(O138,1))</f>
        <v>3.2</v>
      </c>
      <c r="Q138" s="78">
        <f t="shared" ref="Q138:Q139" si="195">IF(P138="-","-",ROUND(P138+(P138*0.25),1))</f>
        <v>4</v>
      </c>
      <c r="R138" s="76" t="str">
        <f>IF(Input!C139="C", Input!P139, "-")</f>
        <v>-</v>
      </c>
      <c r="S138" s="73" t="str">
        <f t="shared" ref="S138:S139" si="196">IF(OR(R138="-",R138="Value"),"-",ROUND(R138/125,0))</f>
        <v>-</v>
      </c>
    </row>
    <row r="139" spans="1:19" x14ac:dyDescent="0.25">
      <c r="A139" s="66" t="s">
        <v>168</v>
      </c>
      <c r="B139" s="46">
        <f>IF(Input!C140="P",IF(Input!N140=0,"-",Input!N140),"-")</f>
        <v>78</v>
      </c>
      <c r="C139" s="8" t="str">
        <f>IF(Input!C140="C",Input!O140,"-")</f>
        <v>-</v>
      </c>
      <c r="D139" s="8">
        <f>Input!V140</f>
        <v>4</v>
      </c>
      <c r="E139" s="8">
        <f>Input!W140</f>
        <v>1</v>
      </c>
      <c r="F139" s="79">
        <f t="shared" si="185"/>
        <v>3</v>
      </c>
      <c r="G139" s="15">
        <f t="shared" si="186"/>
        <v>1.2553333333333332</v>
      </c>
      <c r="H139" s="15"/>
      <c r="I139" s="15">
        <f t="shared" si="187"/>
        <v>28.621599999999994</v>
      </c>
      <c r="J139" s="15">
        <f t="shared" si="188"/>
        <v>20</v>
      </c>
      <c r="K139" s="16">
        <f t="shared" si="189"/>
        <v>29</v>
      </c>
      <c r="L139" s="73">
        <f t="shared" si="190"/>
        <v>156</v>
      </c>
      <c r="M139" s="73">
        <f t="shared" si="191"/>
        <v>5.4</v>
      </c>
      <c r="N139" s="73">
        <f t="shared" si="192"/>
        <v>0.16200000000000001</v>
      </c>
      <c r="O139" s="73">
        <f t="shared" si="193"/>
        <v>3.24</v>
      </c>
      <c r="P139" s="73">
        <f t="shared" si="194"/>
        <v>3.2</v>
      </c>
      <c r="Q139" s="78">
        <f t="shared" si="195"/>
        <v>4</v>
      </c>
      <c r="R139" s="76" t="str">
        <f>IF(Input!C140="C", Input!P140, "-")</f>
        <v>-</v>
      </c>
      <c r="S139" s="73" t="str">
        <f t="shared" si="196"/>
        <v>-</v>
      </c>
    </row>
    <row r="140" spans="1:19" x14ac:dyDescent="0.25">
      <c r="A140" s="66" t="s">
        <v>169</v>
      </c>
      <c r="B140" s="46">
        <f>IF(Input!C141="P",IF(Input!N141=0,"-",Input!N141),"-")</f>
        <v>86</v>
      </c>
      <c r="C140" s="8" t="str">
        <f>IF(Input!C141="C",Input!O141,"-")</f>
        <v>-</v>
      </c>
      <c r="D140" s="8">
        <f>Input!V141</f>
        <v>4</v>
      </c>
      <c r="E140" s="8">
        <f>Input!W141</f>
        <v>1</v>
      </c>
      <c r="F140" s="79">
        <f t="shared" si="68"/>
        <v>3</v>
      </c>
      <c r="G140" s="15">
        <f t="shared" si="100"/>
        <v>1.2473333333333332</v>
      </c>
      <c r="H140" s="15"/>
      <c r="I140" s="15">
        <f t="shared" si="69"/>
        <v>28.4392</v>
      </c>
      <c r="J140" s="15">
        <f t="shared" si="66"/>
        <v>20</v>
      </c>
      <c r="K140" s="16">
        <f t="shared" si="70"/>
        <v>28</v>
      </c>
      <c r="L140" s="73">
        <f t="shared" si="166"/>
        <v>172</v>
      </c>
      <c r="M140" s="73">
        <f t="shared" si="167"/>
        <v>6.1</v>
      </c>
      <c r="N140" s="73">
        <f t="shared" si="168"/>
        <v>0.183</v>
      </c>
      <c r="O140" s="73">
        <f t="shared" si="169"/>
        <v>3.66</v>
      </c>
      <c r="P140" s="73">
        <f t="shared" si="170"/>
        <v>3.7</v>
      </c>
      <c r="Q140" s="78">
        <f t="shared" si="171"/>
        <v>4.5999999999999996</v>
      </c>
      <c r="R140" s="76" t="str">
        <f>IF(Input!C141="C", Input!P141, "-")</f>
        <v>-</v>
      </c>
      <c r="S140" s="73" t="str">
        <f t="shared" si="172"/>
        <v>-</v>
      </c>
    </row>
    <row r="141" spans="1:19" x14ac:dyDescent="0.25">
      <c r="A141" s="66" t="s">
        <v>170</v>
      </c>
      <c r="B141" s="46">
        <f>IF(Input!C142="P",IF(Input!N142=0,"-",Input!N142),"-")</f>
        <v>86</v>
      </c>
      <c r="C141" s="8" t="str">
        <f>IF(Input!C142="C",Input!O142,"-")</f>
        <v>-</v>
      </c>
      <c r="D141" s="8">
        <f>Input!V142</f>
        <v>4</v>
      </c>
      <c r="E141" s="8">
        <f>Input!W142</f>
        <v>1</v>
      </c>
      <c r="F141" s="79">
        <f t="shared" ref="F141:F142" si="197">IF(B141="-",IF(C141="-",0,5),IF(B141&lt;100,3,IF(B141&lt;200,3.5,IF(B141&lt;300,4,IF(B141&lt;400,4.5,IF(B141&lt;500,5,IF(B141&lt;600,5.5,7)))))))</f>
        <v>3</v>
      </c>
      <c r="G141" s="15">
        <f t="shared" ref="G141:G142" si="198">IF(C141="-",(D141*E141/(F141))-B141/1000,0)</f>
        <v>1.2473333333333332</v>
      </c>
      <c r="H141" s="15"/>
      <c r="I141" s="15">
        <f t="shared" ref="I141:I142" si="199">IF(AND(B141&lt;100,G141&lt;1),(G141)*45,IF(AND(B141&lt;100,G141&gt;1),(G141)*38,IF(AND(B141&lt;200,G141&lt;1),(G141)*38,IF(AND(B141&lt;200,G141&gt;1),(G141)*30,IF(AND(B141&lt;400,G141&lt;3),(G141)*30,IF(AND(B141&lt;400,G141&gt;3),(G141)*22,IF(AND(B141&lt;600,G141&lt;4),(G141)*22,IF(AND(B141&lt;600,G141&gt;4),(G141)*14,(G141)*14))))))))*0.03*20</f>
        <v>28.4392</v>
      </c>
      <c r="J141" s="15">
        <f t="shared" ref="J141:J142" si="200">D141*5</f>
        <v>20</v>
      </c>
      <c r="K141" s="16">
        <f t="shared" ref="K141:K142" si="201">ROUND(IF(C141="-",I141,J141),0)</f>
        <v>28</v>
      </c>
      <c r="L141" s="73">
        <f t="shared" ref="L141:L142" si="202">IF(K141="-","-",IF(B141="-",(C141*2),(B141*2)))</f>
        <v>172</v>
      </c>
      <c r="M141" s="73">
        <f t="shared" ref="M141:M142" si="203">IF(L141="-","-",ROUND((L141/K141),1))</f>
        <v>6.1</v>
      </c>
      <c r="N141" s="73">
        <f t="shared" ref="N141:N142" si="204">IF(M141="-","-",ROUND((M141*0.03),3))</f>
        <v>0.183</v>
      </c>
      <c r="O141" s="73">
        <f t="shared" ref="O141:O142" si="205">IF(N141="-","-",ROUND((N141*20),2))</f>
        <v>3.66</v>
      </c>
      <c r="P141" s="73">
        <f t="shared" ref="P141:P142" si="206">IF(O141="-","-",ROUND(O141,1))</f>
        <v>3.7</v>
      </c>
      <c r="Q141" s="78">
        <f t="shared" ref="Q141:Q142" si="207">IF(P141="-","-",ROUND(P141+(P141*0.25),1))</f>
        <v>4.5999999999999996</v>
      </c>
      <c r="R141" s="76" t="str">
        <f>IF(Input!C142="C", Input!P142, "-")</f>
        <v>-</v>
      </c>
      <c r="S141" s="73" t="str">
        <f t="shared" ref="S141:S142" si="208">IF(OR(R141="-",R141="Value"),"-",ROUND(R141/125,0))</f>
        <v>-</v>
      </c>
    </row>
    <row r="142" spans="1:19" x14ac:dyDescent="0.25">
      <c r="A142" s="66" t="s">
        <v>171</v>
      </c>
      <c r="B142" s="46">
        <f>IF(Input!C143="P",IF(Input!N143=0,"-",Input!N143),"-")</f>
        <v>86</v>
      </c>
      <c r="C142" s="8" t="str">
        <f>IF(Input!C143="C",Input!O143,"-")</f>
        <v>-</v>
      </c>
      <c r="D142" s="8">
        <f>Input!V143</f>
        <v>4</v>
      </c>
      <c r="E142" s="8">
        <f>Input!W143</f>
        <v>1</v>
      </c>
      <c r="F142" s="79">
        <f t="shared" si="197"/>
        <v>3</v>
      </c>
      <c r="G142" s="15">
        <f t="shared" si="198"/>
        <v>1.2473333333333332</v>
      </c>
      <c r="H142" s="15"/>
      <c r="I142" s="15">
        <f t="shared" si="199"/>
        <v>28.4392</v>
      </c>
      <c r="J142" s="15">
        <f t="shared" si="200"/>
        <v>20</v>
      </c>
      <c r="K142" s="16">
        <f t="shared" si="201"/>
        <v>28</v>
      </c>
      <c r="L142" s="73">
        <f t="shared" si="202"/>
        <v>172</v>
      </c>
      <c r="M142" s="73">
        <f t="shared" si="203"/>
        <v>6.1</v>
      </c>
      <c r="N142" s="73">
        <f t="shared" si="204"/>
        <v>0.183</v>
      </c>
      <c r="O142" s="73">
        <f t="shared" si="205"/>
        <v>3.66</v>
      </c>
      <c r="P142" s="73">
        <f t="shared" si="206"/>
        <v>3.7</v>
      </c>
      <c r="Q142" s="78">
        <f t="shared" si="207"/>
        <v>4.5999999999999996</v>
      </c>
      <c r="R142" s="76" t="str">
        <f>IF(Input!C143="C", Input!P143, "-")</f>
        <v>-</v>
      </c>
      <c r="S142" s="73" t="str">
        <f t="shared" si="208"/>
        <v>-</v>
      </c>
    </row>
    <row r="143" spans="1:19" x14ac:dyDescent="0.25">
      <c r="A143" s="66" t="s">
        <v>172</v>
      </c>
      <c r="B143" s="46">
        <f>IF(Input!C144="P",IF(Input!N144=0,"-",Input!N144),"-")</f>
        <v>106</v>
      </c>
      <c r="C143" s="8" t="str">
        <f>IF(Input!C144="C",Input!O144,"-")</f>
        <v>-</v>
      </c>
      <c r="D143" s="8">
        <f>Input!V144</f>
        <v>4</v>
      </c>
      <c r="E143" s="8">
        <f>Input!W144</f>
        <v>1</v>
      </c>
      <c r="F143" s="79">
        <f t="shared" si="68"/>
        <v>3.5</v>
      </c>
      <c r="G143" s="15">
        <f t="shared" si="100"/>
        <v>1.0368571428571427</v>
      </c>
      <c r="H143" s="15"/>
      <c r="I143" s="15">
        <f t="shared" si="69"/>
        <v>18.663428571428568</v>
      </c>
      <c r="J143" s="15">
        <f t="shared" si="66"/>
        <v>20</v>
      </c>
      <c r="K143" s="16">
        <f t="shared" si="70"/>
        <v>19</v>
      </c>
      <c r="L143" s="73">
        <f t="shared" si="166"/>
        <v>212</v>
      </c>
      <c r="M143" s="73">
        <f t="shared" si="167"/>
        <v>11.2</v>
      </c>
      <c r="N143" s="73">
        <f t="shared" si="168"/>
        <v>0.33600000000000002</v>
      </c>
      <c r="O143" s="73">
        <f t="shared" si="169"/>
        <v>6.72</v>
      </c>
      <c r="P143" s="73">
        <f t="shared" si="170"/>
        <v>6.7</v>
      </c>
      <c r="Q143" s="78">
        <f t="shared" si="171"/>
        <v>8.4</v>
      </c>
      <c r="R143" s="76" t="str">
        <f>IF(Input!C144="C", Input!P144, "-")</f>
        <v>-</v>
      </c>
      <c r="S143" s="73" t="str">
        <f t="shared" si="172"/>
        <v>-</v>
      </c>
    </row>
    <row r="144" spans="1:19" x14ac:dyDescent="0.25">
      <c r="A144" s="66" t="s">
        <v>173</v>
      </c>
      <c r="B144" s="46">
        <f>IF(Input!C145="P",IF(Input!N145=0,"-",Input!N145),"-")</f>
        <v>106</v>
      </c>
      <c r="C144" s="8" t="str">
        <f>IF(Input!C145="C",Input!O145,"-")</f>
        <v>-</v>
      </c>
      <c r="D144" s="8">
        <f>Input!V145</f>
        <v>4</v>
      </c>
      <c r="E144" s="8">
        <f>Input!W145</f>
        <v>1</v>
      </c>
      <c r="F144" s="79">
        <f t="shared" ref="F144:F145" si="209">IF(B144="-",IF(C144="-",0,5),IF(B144&lt;100,3,IF(B144&lt;200,3.5,IF(B144&lt;300,4,IF(B144&lt;400,4.5,IF(B144&lt;500,5,IF(B144&lt;600,5.5,7)))))))</f>
        <v>3.5</v>
      </c>
      <c r="G144" s="15">
        <f t="shared" ref="G144:G145" si="210">IF(C144="-",(D144*E144/(F144))-B144/1000,0)</f>
        <v>1.0368571428571427</v>
      </c>
      <c r="H144" s="15"/>
      <c r="I144" s="15">
        <f t="shared" ref="I144:I145" si="211">IF(AND(B144&lt;100,G144&lt;1),(G144)*45,IF(AND(B144&lt;100,G144&gt;1),(G144)*38,IF(AND(B144&lt;200,G144&lt;1),(G144)*38,IF(AND(B144&lt;200,G144&gt;1),(G144)*30,IF(AND(B144&lt;400,G144&lt;3),(G144)*30,IF(AND(B144&lt;400,G144&gt;3),(G144)*22,IF(AND(B144&lt;600,G144&lt;4),(G144)*22,IF(AND(B144&lt;600,G144&gt;4),(G144)*14,(G144)*14))))))))*0.03*20</f>
        <v>18.663428571428568</v>
      </c>
      <c r="J144" s="15">
        <f t="shared" ref="J144:J145" si="212">D144*5</f>
        <v>20</v>
      </c>
      <c r="K144" s="16">
        <f t="shared" ref="K144:K145" si="213">ROUND(IF(C144="-",I144,J144),0)</f>
        <v>19</v>
      </c>
      <c r="L144" s="73">
        <f t="shared" ref="L144:L145" si="214">IF(K144="-","-",IF(B144="-",(C144*2),(B144*2)))</f>
        <v>212</v>
      </c>
      <c r="M144" s="73">
        <f t="shared" ref="M144:M145" si="215">IF(L144="-","-",ROUND((L144/K144),1))</f>
        <v>11.2</v>
      </c>
      <c r="N144" s="73">
        <f t="shared" ref="N144:N145" si="216">IF(M144="-","-",ROUND((M144*0.03),3))</f>
        <v>0.33600000000000002</v>
      </c>
      <c r="O144" s="73">
        <f t="shared" ref="O144:O145" si="217">IF(N144="-","-",ROUND((N144*20),2))</f>
        <v>6.72</v>
      </c>
      <c r="P144" s="73">
        <f t="shared" ref="P144:P145" si="218">IF(O144="-","-",ROUND(O144,1))</f>
        <v>6.7</v>
      </c>
      <c r="Q144" s="78">
        <f t="shared" ref="Q144:Q145" si="219">IF(P144="-","-",ROUND(P144+(P144*0.25),1))</f>
        <v>8.4</v>
      </c>
      <c r="R144" s="76" t="str">
        <f>IF(Input!C145="C", Input!P145, "-")</f>
        <v>-</v>
      </c>
      <c r="S144" s="73" t="str">
        <f t="shared" ref="S144:S145" si="220">IF(OR(R144="-",R144="Value"),"-",ROUND(R144/125,0))</f>
        <v>-</v>
      </c>
    </row>
    <row r="145" spans="1:19" x14ac:dyDescent="0.25">
      <c r="A145" s="66" t="s">
        <v>174</v>
      </c>
      <c r="B145" s="46">
        <f>IF(Input!C146="P",IF(Input!N146=0,"-",Input!N146),"-")</f>
        <v>106</v>
      </c>
      <c r="C145" s="8" t="str">
        <f>IF(Input!C146="C",Input!O146,"-")</f>
        <v>-</v>
      </c>
      <c r="D145" s="8">
        <f>Input!V146</f>
        <v>4</v>
      </c>
      <c r="E145" s="8">
        <f>Input!W146</f>
        <v>1</v>
      </c>
      <c r="F145" s="79">
        <f t="shared" si="209"/>
        <v>3.5</v>
      </c>
      <c r="G145" s="15">
        <f t="shared" si="210"/>
        <v>1.0368571428571427</v>
      </c>
      <c r="H145" s="15"/>
      <c r="I145" s="15">
        <f t="shared" si="211"/>
        <v>18.663428571428568</v>
      </c>
      <c r="J145" s="15">
        <f t="shared" si="212"/>
        <v>20</v>
      </c>
      <c r="K145" s="16">
        <f t="shared" si="213"/>
        <v>19</v>
      </c>
      <c r="L145" s="73">
        <f t="shared" si="214"/>
        <v>212</v>
      </c>
      <c r="M145" s="73">
        <f t="shared" si="215"/>
        <v>11.2</v>
      </c>
      <c r="N145" s="73">
        <f t="shared" si="216"/>
        <v>0.33600000000000002</v>
      </c>
      <c r="O145" s="73">
        <f t="shared" si="217"/>
        <v>6.72</v>
      </c>
      <c r="P145" s="73">
        <f t="shared" si="218"/>
        <v>6.7</v>
      </c>
      <c r="Q145" s="78">
        <f t="shared" si="219"/>
        <v>8.4</v>
      </c>
      <c r="R145" s="76" t="str">
        <f>IF(Input!C146="C", Input!P146, "-")</f>
        <v>-</v>
      </c>
      <c r="S145" s="73" t="str">
        <f t="shared" si="220"/>
        <v>-</v>
      </c>
    </row>
    <row r="146" spans="1:19" x14ac:dyDescent="0.25">
      <c r="A146" s="66" t="s">
        <v>175</v>
      </c>
      <c r="B146" s="46">
        <f>IF(Input!C147="P",IF(Input!N147=0,"-",Input!N147),"-")</f>
        <v>118</v>
      </c>
      <c r="C146" s="8" t="str">
        <f>IF(Input!C147="C",Input!O147,"-")</f>
        <v>-</v>
      </c>
      <c r="D146" s="8">
        <f>Input!V147</f>
        <v>4</v>
      </c>
      <c r="E146" s="8">
        <f>Input!W147</f>
        <v>1</v>
      </c>
      <c r="F146" s="79">
        <f t="shared" si="68"/>
        <v>3.5</v>
      </c>
      <c r="G146" s="15">
        <f t="shared" si="100"/>
        <v>1.0248571428571429</v>
      </c>
      <c r="H146" s="15"/>
      <c r="I146" s="15">
        <f t="shared" si="69"/>
        <v>18.447428571428571</v>
      </c>
      <c r="J146" s="15">
        <f t="shared" si="66"/>
        <v>20</v>
      </c>
      <c r="K146" s="16">
        <f t="shared" si="70"/>
        <v>18</v>
      </c>
      <c r="L146" s="73">
        <f t="shared" si="166"/>
        <v>236</v>
      </c>
      <c r="M146" s="73">
        <f t="shared" si="167"/>
        <v>13.1</v>
      </c>
      <c r="N146" s="73">
        <f t="shared" si="168"/>
        <v>0.39300000000000002</v>
      </c>
      <c r="O146" s="73">
        <f t="shared" si="169"/>
        <v>7.86</v>
      </c>
      <c r="P146" s="73">
        <f t="shared" si="170"/>
        <v>7.9</v>
      </c>
      <c r="Q146" s="78">
        <f t="shared" si="171"/>
        <v>9.9</v>
      </c>
      <c r="R146" s="76" t="str">
        <f>IF(Input!C147="C", Input!P147, "-")</f>
        <v>-</v>
      </c>
      <c r="S146" s="73" t="str">
        <f t="shared" si="172"/>
        <v>-</v>
      </c>
    </row>
    <row r="147" spans="1:19" x14ac:dyDescent="0.25">
      <c r="A147" s="66" t="s">
        <v>176</v>
      </c>
      <c r="B147" s="46">
        <f>IF(Input!C148="P",IF(Input!N148=0,"-",Input!N148),"-")</f>
        <v>118</v>
      </c>
      <c r="C147" s="8" t="str">
        <f>IF(Input!C148="C",Input!O148,"-")</f>
        <v>-</v>
      </c>
      <c r="D147" s="8">
        <f>Input!V148</f>
        <v>4</v>
      </c>
      <c r="E147" s="8">
        <f>Input!W148</f>
        <v>1</v>
      </c>
      <c r="F147" s="79">
        <f t="shared" ref="F147:F148" si="221">IF(B147="-",IF(C147="-",0,5),IF(B147&lt;100,3,IF(B147&lt;200,3.5,IF(B147&lt;300,4,IF(B147&lt;400,4.5,IF(B147&lt;500,5,IF(B147&lt;600,5.5,7)))))))</f>
        <v>3.5</v>
      </c>
      <c r="G147" s="15">
        <f t="shared" ref="G147:G148" si="222">IF(C147="-",(D147*E147/(F147))-B147/1000,0)</f>
        <v>1.0248571428571429</v>
      </c>
      <c r="H147" s="15"/>
      <c r="I147" s="15">
        <f t="shared" ref="I147:I148" si="223">IF(AND(B147&lt;100,G147&lt;1),(G147)*45,IF(AND(B147&lt;100,G147&gt;1),(G147)*38,IF(AND(B147&lt;200,G147&lt;1),(G147)*38,IF(AND(B147&lt;200,G147&gt;1),(G147)*30,IF(AND(B147&lt;400,G147&lt;3),(G147)*30,IF(AND(B147&lt;400,G147&gt;3),(G147)*22,IF(AND(B147&lt;600,G147&lt;4),(G147)*22,IF(AND(B147&lt;600,G147&gt;4),(G147)*14,(G147)*14))))))))*0.03*20</f>
        <v>18.447428571428571</v>
      </c>
      <c r="J147" s="15">
        <f t="shared" ref="J147:J148" si="224">D147*5</f>
        <v>20</v>
      </c>
      <c r="K147" s="16">
        <f t="shared" ref="K147:K148" si="225">ROUND(IF(C147="-",I147,J147),0)</f>
        <v>18</v>
      </c>
      <c r="L147" s="73">
        <f t="shared" ref="L147:L148" si="226">IF(K147="-","-",IF(B147="-",(C147*2),(B147*2)))</f>
        <v>236</v>
      </c>
      <c r="M147" s="73">
        <f t="shared" ref="M147:M148" si="227">IF(L147="-","-",ROUND((L147/K147),1))</f>
        <v>13.1</v>
      </c>
      <c r="N147" s="73">
        <f t="shared" ref="N147:N148" si="228">IF(M147="-","-",ROUND((M147*0.03),3))</f>
        <v>0.39300000000000002</v>
      </c>
      <c r="O147" s="73">
        <f t="shared" ref="O147:O148" si="229">IF(N147="-","-",ROUND((N147*20),2))</f>
        <v>7.86</v>
      </c>
      <c r="P147" s="73">
        <f t="shared" ref="P147:P148" si="230">IF(O147="-","-",ROUND(O147,1))</f>
        <v>7.9</v>
      </c>
      <c r="Q147" s="78">
        <f t="shared" ref="Q147:Q148" si="231">IF(P147="-","-",ROUND(P147+(P147*0.25),1))</f>
        <v>9.9</v>
      </c>
      <c r="R147" s="76" t="str">
        <f>IF(Input!C148="C", Input!P148, "-")</f>
        <v>-</v>
      </c>
      <c r="S147" s="73" t="str">
        <f t="shared" ref="S147:S148" si="232">IF(OR(R147="-",R147="Value"),"-",ROUND(R147/125,0))</f>
        <v>-</v>
      </c>
    </row>
    <row r="148" spans="1:19" x14ac:dyDescent="0.25">
      <c r="A148" s="66" t="s">
        <v>177</v>
      </c>
      <c r="B148" s="46">
        <f>IF(Input!C149="P",IF(Input!N149=0,"-",Input!N149),"-")</f>
        <v>118</v>
      </c>
      <c r="C148" s="8" t="str">
        <f>IF(Input!C149="C",Input!O149,"-")</f>
        <v>-</v>
      </c>
      <c r="D148" s="8">
        <f>Input!V149</f>
        <v>4</v>
      </c>
      <c r="E148" s="8">
        <f>Input!W149</f>
        <v>1</v>
      </c>
      <c r="F148" s="79">
        <f t="shared" si="221"/>
        <v>3.5</v>
      </c>
      <c r="G148" s="15">
        <f t="shared" si="222"/>
        <v>1.0248571428571429</v>
      </c>
      <c r="H148" s="15"/>
      <c r="I148" s="15">
        <f t="shared" si="223"/>
        <v>18.447428571428571</v>
      </c>
      <c r="J148" s="15">
        <f t="shared" si="224"/>
        <v>20</v>
      </c>
      <c r="K148" s="16">
        <f t="shared" si="225"/>
        <v>18</v>
      </c>
      <c r="L148" s="73">
        <f t="shared" si="226"/>
        <v>236</v>
      </c>
      <c r="M148" s="73">
        <f t="shared" si="227"/>
        <v>13.1</v>
      </c>
      <c r="N148" s="73">
        <f t="shared" si="228"/>
        <v>0.39300000000000002</v>
      </c>
      <c r="O148" s="73">
        <f t="shared" si="229"/>
        <v>7.86</v>
      </c>
      <c r="P148" s="73">
        <f t="shared" si="230"/>
        <v>7.9</v>
      </c>
      <c r="Q148" s="78">
        <f t="shared" si="231"/>
        <v>9.9</v>
      </c>
      <c r="R148" s="76" t="str">
        <f>IF(Input!C149="C", Input!P149, "-")</f>
        <v>-</v>
      </c>
      <c r="S148" s="73" t="str">
        <f t="shared" si="232"/>
        <v>-</v>
      </c>
    </row>
    <row r="149" spans="1:19" x14ac:dyDescent="0.25">
      <c r="A149" s="50" t="s">
        <v>179</v>
      </c>
      <c r="B149" s="46">
        <f>IF(Input!C150="P",IF(Input!N150=0,"-",Input!N150),"-")</f>
        <v>50</v>
      </c>
      <c r="C149" s="8" t="str">
        <f>IF(Input!C150="C",Input!O150,"-")</f>
        <v>-</v>
      </c>
      <c r="D149" s="8">
        <f>Input!V150</f>
        <v>1</v>
      </c>
      <c r="E149" s="8">
        <f>Input!W150</f>
        <v>1</v>
      </c>
      <c r="F149" s="79">
        <f t="shared" si="68"/>
        <v>3</v>
      </c>
      <c r="G149" s="15">
        <f t="shared" si="100"/>
        <v>0.28333333333333333</v>
      </c>
      <c r="H149" s="15"/>
      <c r="I149" s="15">
        <f t="shared" si="69"/>
        <v>7.65</v>
      </c>
      <c r="J149" s="15">
        <f t="shared" si="66"/>
        <v>5</v>
      </c>
      <c r="K149" s="16">
        <f t="shared" si="70"/>
        <v>8</v>
      </c>
      <c r="L149" s="73">
        <f t="shared" si="71"/>
        <v>100</v>
      </c>
      <c r="M149" s="73">
        <f t="shared" si="72"/>
        <v>12.5</v>
      </c>
      <c r="N149" s="73">
        <f t="shared" si="73"/>
        <v>0.375</v>
      </c>
      <c r="O149" s="73">
        <f t="shared" si="74"/>
        <v>7.5</v>
      </c>
      <c r="P149" s="73">
        <f t="shared" si="75"/>
        <v>7.5</v>
      </c>
      <c r="Q149" s="78">
        <f t="shared" si="67"/>
        <v>9.4</v>
      </c>
      <c r="R149" s="76" t="str">
        <f>IF(Input!C150="C", Input!P150, "-")</f>
        <v>-</v>
      </c>
      <c r="S149" s="73" t="str">
        <f t="shared" si="76"/>
        <v>-</v>
      </c>
    </row>
    <row r="150" spans="1:19" x14ac:dyDescent="0.25">
      <c r="A150" s="50" t="s">
        <v>180</v>
      </c>
      <c r="B150" s="46">
        <f>IF(Input!C151="P",IF(Input!N151=0,"-",Input!N151),"-")</f>
        <v>79</v>
      </c>
      <c r="C150" s="8" t="str">
        <f>IF(Input!C151="C",Input!O151,"-")</f>
        <v>-</v>
      </c>
      <c r="D150" s="8">
        <f>Input!V151</f>
        <v>2</v>
      </c>
      <c r="E150" s="8">
        <f>Input!W151</f>
        <v>1</v>
      </c>
      <c r="F150" s="79">
        <f t="shared" si="68"/>
        <v>3</v>
      </c>
      <c r="G150" s="15">
        <f t="shared" si="100"/>
        <v>0.58766666666666667</v>
      </c>
      <c r="H150" s="15"/>
      <c r="I150" s="15">
        <f t="shared" si="69"/>
        <v>15.867000000000001</v>
      </c>
      <c r="J150" s="15">
        <f t="shared" si="66"/>
        <v>10</v>
      </c>
      <c r="K150" s="16">
        <f t="shared" si="70"/>
        <v>16</v>
      </c>
      <c r="L150" s="73">
        <f t="shared" si="71"/>
        <v>158</v>
      </c>
      <c r="M150" s="73">
        <f t="shared" si="72"/>
        <v>9.9</v>
      </c>
      <c r="N150" s="73">
        <f t="shared" si="73"/>
        <v>0.29699999999999999</v>
      </c>
      <c r="O150" s="73">
        <f t="shared" si="74"/>
        <v>5.94</v>
      </c>
      <c r="P150" s="73">
        <f t="shared" si="75"/>
        <v>5.9</v>
      </c>
      <c r="Q150" s="78">
        <f t="shared" si="67"/>
        <v>7.4</v>
      </c>
      <c r="R150" s="76" t="str">
        <f>IF(Input!C151="C", Input!P151, "-")</f>
        <v>-</v>
      </c>
      <c r="S150" s="73" t="str">
        <f t="shared" si="76"/>
        <v>-</v>
      </c>
    </row>
    <row r="151" spans="1:19" x14ac:dyDescent="0.25">
      <c r="A151" s="50" t="s">
        <v>181</v>
      </c>
      <c r="B151" s="46">
        <f>IF(Input!C152="P",IF(Input!N152=0,"-",Input!N152),"-")</f>
        <v>107</v>
      </c>
      <c r="C151" s="8" t="str">
        <f>IF(Input!C152="C",Input!O152,"-")</f>
        <v>-</v>
      </c>
      <c r="D151" s="8">
        <f>Input!V152</f>
        <v>4</v>
      </c>
      <c r="E151" s="8">
        <f>Input!W152</f>
        <v>1</v>
      </c>
      <c r="F151" s="79">
        <f t="shared" si="68"/>
        <v>3.5</v>
      </c>
      <c r="G151" s="15">
        <f t="shared" si="100"/>
        <v>1.0358571428571428</v>
      </c>
      <c r="H151" s="15"/>
      <c r="I151" s="15">
        <f t="shared" si="69"/>
        <v>18.645428571428571</v>
      </c>
      <c r="J151" s="15">
        <f t="shared" si="66"/>
        <v>20</v>
      </c>
      <c r="K151" s="16">
        <f t="shared" si="70"/>
        <v>19</v>
      </c>
      <c r="L151" s="73">
        <f t="shared" si="71"/>
        <v>214</v>
      </c>
      <c r="M151" s="73">
        <f t="shared" si="72"/>
        <v>11.3</v>
      </c>
      <c r="N151" s="73">
        <f t="shared" si="73"/>
        <v>0.33900000000000002</v>
      </c>
      <c r="O151" s="73">
        <f t="shared" si="74"/>
        <v>6.78</v>
      </c>
      <c r="P151" s="73">
        <f t="shared" si="75"/>
        <v>6.8</v>
      </c>
      <c r="Q151" s="78">
        <f t="shared" si="67"/>
        <v>8.5</v>
      </c>
      <c r="R151" s="76" t="str">
        <f>IF(Input!C152="C", Input!P152, "-")</f>
        <v>-</v>
      </c>
      <c r="S151" s="73" t="str">
        <f t="shared" si="76"/>
        <v>-</v>
      </c>
    </row>
    <row r="152" spans="1:19" x14ac:dyDescent="0.25">
      <c r="A152" s="66" t="s">
        <v>183</v>
      </c>
      <c r="B152" s="46">
        <f>IF(Input!C153="P",IF(Input!N153=0,"-",Input!N153),"-")</f>
        <v>168</v>
      </c>
      <c r="C152" s="8" t="str">
        <f>IF(Input!C153="C",Input!O153,"-")</f>
        <v>-</v>
      </c>
      <c r="D152" s="8">
        <f>Input!V153</f>
        <v>4</v>
      </c>
      <c r="E152" s="8">
        <f>Input!W153</f>
        <v>1</v>
      </c>
      <c r="F152" s="79">
        <f t="shared" si="68"/>
        <v>3.5</v>
      </c>
      <c r="G152" s="15">
        <f t="shared" si="100"/>
        <v>0.97485714285714276</v>
      </c>
      <c r="H152" s="15"/>
      <c r="I152" s="15">
        <f t="shared" si="69"/>
        <v>22.226742857142852</v>
      </c>
      <c r="J152" s="15">
        <f t="shared" si="66"/>
        <v>20</v>
      </c>
      <c r="K152" s="16">
        <f t="shared" si="70"/>
        <v>22</v>
      </c>
      <c r="L152" s="73">
        <f t="shared" ref="L152:L161" si="233">IF(K152="-","-",IF(B152="-",(C152*2),(B152*2)))</f>
        <v>336</v>
      </c>
      <c r="M152" s="73">
        <f t="shared" ref="M152:M161" si="234">IF(L152="-","-",ROUND((L152/K152),1))</f>
        <v>15.3</v>
      </c>
      <c r="N152" s="73">
        <f t="shared" ref="N152:N161" si="235">IF(M152="-","-",ROUND((M152*0.03),3))</f>
        <v>0.45900000000000002</v>
      </c>
      <c r="O152" s="73">
        <f t="shared" ref="O152:O161" si="236">IF(N152="-","-",ROUND((N152*20),2))</f>
        <v>9.18</v>
      </c>
      <c r="P152" s="73">
        <f t="shared" ref="P152:P161" si="237">IF(O152="-","-",ROUND(O152,1))</f>
        <v>9.1999999999999993</v>
      </c>
      <c r="Q152" s="78">
        <f t="shared" ref="Q152:Q161" si="238">IF(P152="-","-",ROUND(P152+(P152*0.25),1))</f>
        <v>11.5</v>
      </c>
      <c r="R152" s="76" t="str">
        <f>IF(Input!C153="C", Input!P153, "-")</f>
        <v>-</v>
      </c>
      <c r="S152" s="73" t="str">
        <f t="shared" ref="S152:S154" si="239">IF(OR(R152="-",R152="Value"),"-",ROUND(R152/125,0))</f>
        <v>-</v>
      </c>
    </row>
    <row r="153" spans="1:19" x14ac:dyDescent="0.25">
      <c r="A153" s="66" t="s">
        <v>184</v>
      </c>
      <c r="B153" s="46" t="str">
        <f>IF(Input!C154="P",IF(Input!N154=0,"-",Input!N154),"-")</f>
        <v>-</v>
      </c>
      <c r="C153" s="8">
        <f>IF(Input!C154="C",Input!O154,"-")</f>
        <v>320</v>
      </c>
      <c r="D153" s="8">
        <f>Input!V154</f>
        <v>2</v>
      </c>
      <c r="E153" s="8" t="str">
        <f>Input!W154</f>
        <v>-</v>
      </c>
      <c r="F153" s="79">
        <f t="shared" si="68"/>
        <v>5</v>
      </c>
      <c r="G153" s="15">
        <f t="shared" si="100"/>
        <v>0</v>
      </c>
      <c r="H153" s="15"/>
      <c r="I153" s="15">
        <f t="shared" si="69"/>
        <v>0</v>
      </c>
      <c r="J153" s="15">
        <f t="shared" si="66"/>
        <v>10</v>
      </c>
      <c r="K153" s="16">
        <f t="shared" si="70"/>
        <v>10</v>
      </c>
      <c r="L153" s="73">
        <f t="shared" si="233"/>
        <v>640</v>
      </c>
      <c r="M153" s="73">
        <f t="shared" si="234"/>
        <v>64</v>
      </c>
      <c r="N153" s="73">
        <f t="shared" si="235"/>
        <v>1.92</v>
      </c>
      <c r="O153" s="73">
        <f t="shared" si="236"/>
        <v>38.4</v>
      </c>
      <c r="P153" s="73">
        <f t="shared" si="237"/>
        <v>38.4</v>
      </c>
      <c r="Q153" s="78">
        <f t="shared" si="238"/>
        <v>48</v>
      </c>
      <c r="R153" s="76">
        <f>IF(Input!C154="C", Input!P154, "-")</f>
        <v>40000</v>
      </c>
      <c r="S153" s="73">
        <f t="shared" si="239"/>
        <v>320</v>
      </c>
    </row>
    <row r="154" spans="1:19" x14ac:dyDescent="0.25">
      <c r="A154" s="66" t="s">
        <v>185</v>
      </c>
      <c r="B154" s="46">
        <f>IF(Input!C155="P",IF(Input!N155=0,"-",Input!N155),"-")</f>
        <v>320</v>
      </c>
      <c r="C154" s="8" t="str">
        <f>IF(Input!C155="C",Input!O155,"-")</f>
        <v>-</v>
      </c>
      <c r="D154" s="8">
        <f>Input!V155</f>
        <v>6</v>
      </c>
      <c r="E154" s="8">
        <f>Input!W155</f>
        <v>1</v>
      </c>
      <c r="F154" s="79">
        <f t="shared" si="68"/>
        <v>4.5</v>
      </c>
      <c r="G154" s="15">
        <f t="shared" si="100"/>
        <v>1.0133333333333332</v>
      </c>
      <c r="H154" s="15"/>
      <c r="I154" s="15">
        <f t="shared" si="69"/>
        <v>18.239999999999995</v>
      </c>
      <c r="J154" s="15">
        <f t="shared" si="66"/>
        <v>30</v>
      </c>
      <c r="K154" s="16">
        <f t="shared" si="70"/>
        <v>18</v>
      </c>
      <c r="L154" s="73">
        <f t="shared" si="233"/>
        <v>640</v>
      </c>
      <c r="M154" s="73">
        <f t="shared" si="234"/>
        <v>35.6</v>
      </c>
      <c r="N154" s="73">
        <f t="shared" si="235"/>
        <v>1.0680000000000001</v>
      </c>
      <c r="O154" s="73">
        <f t="shared" si="236"/>
        <v>21.36</v>
      </c>
      <c r="P154" s="73">
        <f t="shared" si="237"/>
        <v>21.4</v>
      </c>
      <c r="Q154" s="78">
        <f t="shared" si="238"/>
        <v>26.8</v>
      </c>
      <c r="R154" s="76" t="str">
        <f>IF(Input!C155="C", Input!P155, "-")</f>
        <v>-</v>
      </c>
      <c r="S154" s="73" t="str">
        <f t="shared" si="239"/>
        <v>-</v>
      </c>
    </row>
    <row r="155" spans="1:19" x14ac:dyDescent="0.25">
      <c r="A155" s="66" t="s">
        <v>186</v>
      </c>
      <c r="B155" s="46">
        <f>IF(Input!C156="P",IF(Input!N156=0,"-",Input!N156),"-")</f>
        <v>262</v>
      </c>
      <c r="C155" s="8" t="str">
        <f>IF(Input!C156="C",Input!O156,"-")</f>
        <v>-</v>
      </c>
      <c r="D155" s="8">
        <f>Input!V156</f>
        <v>6</v>
      </c>
      <c r="E155" s="8">
        <f>Input!W156</f>
        <v>2</v>
      </c>
      <c r="F155" s="79">
        <f t="shared" si="68"/>
        <v>4</v>
      </c>
      <c r="G155" s="15">
        <f t="shared" si="100"/>
        <v>2.738</v>
      </c>
      <c r="H155" s="15"/>
      <c r="I155" s="15">
        <f t="shared" si="69"/>
        <v>49.283999999999999</v>
      </c>
      <c r="J155" s="15">
        <f t="shared" si="66"/>
        <v>30</v>
      </c>
      <c r="K155" s="16">
        <f t="shared" si="70"/>
        <v>49</v>
      </c>
      <c r="L155" s="73">
        <f t="shared" si="233"/>
        <v>524</v>
      </c>
      <c r="M155" s="73">
        <f t="shared" si="234"/>
        <v>10.7</v>
      </c>
      <c r="N155" s="73">
        <f t="shared" si="235"/>
        <v>0.32100000000000001</v>
      </c>
      <c r="O155" s="73">
        <f t="shared" si="236"/>
        <v>6.42</v>
      </c>
      <c r="P155" s="73">
        <f t="shared" si="237"/>
        <v>6.4</v>
      </c>
      <c r="Q155" s="78">
        <f t="shared" si="238"/>
        <v>8</v>
      </c>
      <c r="R155" s="76" t="str">
        <f>IF(Input!C156="C", Input!P156, "-")</f>
        <v>-</v>
      </c>
      <c r="S155" s="73">
        <f t="shared" ref="S155:S161" si="240">IF(OR(R153="-",R153="Value"),"-",ROUND(R153/125,0))</f>
        <v>320</v>
      </c>
    </row>
    <row r="156" spans="1:19" x14ac:dyDescent="0.25">
      <c r="A156" s="66" t="s">
        <v>187</v>
      </c>
      <c r="B156" s="46">
        <f>IF(Input!C157="P",IF(Input!N157=0,"-",Input!N157),"-")</f>
        <v>81</v>
      </c>
      <c r="C156" s="8" t="str">
        <f>IF(Input!C157="C",Input!O157,"-")</f>
        <v>-</v>
      </c>
      <c r="D156" s="8">
        <f>Input!V157</f>
        <v>2</v>
      </c>
      <c r="E156" s="8">
        <f>Input!W157</f>
        <v>1</v>
      </c>
      <c r="F156" s="79">
        <f t="shared" ref="F156" si="241">IF(B156="-",IF(C156="-",0,5),IF(B156&lt;100,3,IF(B156&lt;200,3.5,IF(B156&lt;300,4,IF(B156&lt;400,4.5,IF(B156&lt;500,5,IF(B156&lt;600,5.5,7)))))))</f>
        <v>3</v>
      </c>
      <c r="G156" s="15">
        <f t="shared" ref="G156" si="242">IF(C156="-",(D156*E156/(F156))-B156/1000,0)</f>
        <v>0.58566666666666667</v>
      </c>
      <c r="H156" s="15"/>
      <c r="I156" s="15">
        <f t="shared" ref="I156" si="243">IF(AND(B156&lt;100,G156&lt;1),(G156)*45,IF(AND(B156&lt;100,G156&gt;1),(G156)*38,IF(AND(B156&lt;200,G156&lt;1),(G156)*38,IF(AND(B156&lt;200,G156&gt;1),(G156)*30,IF(AND(B156&lt;400,G156&lt;3),(G156)*30,IF(AND(B156&lt;400,G156&gt;3),(G156)*22,IF(AND(B156&lt;600,G156&lt;4),(G156)*22,IF(AND(B156&lt;600,G156&gt;4),(G156)*14,(G156)*14))))))))*0.03*20</f>
        <v>15.812999999999999</v>
      </c>
      <c r="J156" s="15">
        <f t="shared" ref="J156" si="244">D156*5</f>
        <v>10</v>
      </c>
      <c r="K156" s="16">
        <f t="shared" ref="K156" si="245">ROUND(IF(C156="-",I156,J156),0)</f>
        <v>16</v>
      </c>
      <c r="L156" s="73">
        <f t="shared" ref="L156" si="246">IF(K156="-","-",IF(B156="-",(C156*2),(B156*2)))</f>
        <v>162</v>
      </c>
      <c r="M156" s="73">
        <f t="shared" ref="M156" si="247">IF(L156="-","-",ROUND((L156/K156),1))</f>
        <v>10.1</v>
      </c>
      <c r="N156" s="73">
        <f t="shared" ref="N156" si="248">IF(M156="-","-",ROUND((M156*0.03),3))</f>
        <v>0.30299999999999999</v>
      </c>
      <c r="O156" s="73">
        <f t="shared" ref="O156" si="249">IF(N156="-","-",ROUND((N156*20),2))</f>
        <v>6.06</v>
      </c>
      <c r="P156" s="73">
        <f t="shared" ref="P156" si="250">IF(O156="-","-",ROUND(O156,1))</f>
        <v>6.1</v>
      </c>
      <c r="Q156" s="78">
        <f t="shared" ref="Q156" si="251">IF(P156="-","-",ROUND(P156+(P156*0.25),1))</f>
        <v>7.6</v>
      </c>
      <c r="R156" s="76" t="str">
        <f>IF(Input!C157="C", Input!P157, "-")</f>
        <v>-</v>
      </c>
      <c r="S156" s="73" t="str">
        <f t="shared" ref="S156" si="252">IF(OR(R154="-",R154="Value"),"-",ROUND(R154/125,0))</f>
        <v>-</v>
      </c>
    </row>
    <row r="157" spans="1:19" x14ac:dyDescent="0.25">
      <c r="A157" s="47" t="s">
        <v>189</v>
      </c>
      <c r="B157" s="46">
        <f>IF(Input!C158="P",IF(Input!N158=0,"-",Input!N158),"-")</f>
        <v>177</v>
      </c>
      <c r="C157" s="8" t="str">
        <f>IF(Input!C158="C",Input!O158,"-")</f>
        <v>-</v>
      </c>
      <c r="D157" s="8">
        <f>Input!V158</f>
        <v>4</v>
      </c>
      <c r="E157" s="8">
        <f>Input!W158</f>
        <v>1</v>
      </c>
      <c r="F157" s="79">
        <f t="shared" si="68"/>
        <v>3.5</v>
      </c>
      <c r="G157" s="15">
        <f t="shared" si="100"/>
        <v>0.96585714285714275</v>
      </c>
      <c r="I157" s="15">
        <f t="shared" si="69"/>
        <v>22.021542857142855</v>
      </c>
      <c r="J157" s="15">
        <f t="shared" si="66"/>
        <v>20</v>
      </c>
      <c r="K157" s="16">
        <f t="shared" si="70"/>
        <v>22</v>
      </c>
      <c r="L157" s="73">
        <f t="shared" si="233"/>
        <v>354</v>
      </c>
      <c r="M157" s="73">
        <f t="shared" si="234"/>
        <v>16.100000000000001</v>
      </c>
      <c r="N157" s="73">
        <f t="shared" si="235"/>
        <v>0.48299999999999998</v>
      </c>
      <c r="O157" s="73">
        <f t="shared" si="236"/>
        <v>9.66</v>
      </c>
      <c r="P157" s="73">
        <f t="shared" si="237"/>
        <v>9.6999999999999993</v>
      </c>
      <c r="Q157" s="78">
        <f t="shared" si="238"/>
        <v>12.1</v>
      </c>
      <c r="R157" s="76" t="str">
        <f>IF(Input!C158="C", Input!P158, "-")</f>
        <v>-</v>
      </c>
      <c r="S157" s="73" t="str">
        <f>IF(OR(R154="-",R154="Value"),"-",ROUND(R154/125,0))</f>
        <v>-</v>
      </c>
    </row>
    <row r="158" spans="1:19" x14ac:dyDescent="0.25">
      <c r="A158" s="47" t="s">
        <v>190</v>
      </c>
      <c r="B158" s="46">
        <f>IF(Input!C159="P",IF(Input!N159=0,"-",Input!N159),"-")</f>
        <v>177</v>
      </c>
      <c r="C158" s="8" t="str">
        <f>IF(Input!C159="C",Input!O159,"-")</f>
        <v>-</v>
      </c>
      <c r="D158" s="8">
        <f>Input!V159</f>
        <v>4</v>
      </c>
      <c r="E158" s="8">
        <f>Input!W159</f>
        <v>1</v>
      </c>
      <c r="F158" s="79">
        <f t="shared" si="68"/>
        <v>3.5</v>
      </c>
      <c r="G158" s="15">
        <f t="shared" si="100"/>
        <v>0.96585714285714275</v>
      </c>
      <c r="I158" s="15">
        <f t="shared" si="69"/>
        <v>22.021542857142855</v>
      </c>
      <c r="J158" s="15">
        <f t="shared" si="66"/>
        <v>20</v>
      </c>
      <c r="K158" s="16">
        <f t="shared" si="70"/>
        <v>22</v>
      </c>
      <c r="L158" s="73">
        <f t="shared" si="233"/>
        <v>354</v>
      </c>
      <c r="M158" s="73">
        <f t="shared" si="234"/>
        <v>16.100000000000001</v>
      </c>
      <c r="N158" s="73">
        <f t="shared" si="235"/>
        <v>0.48299999999999998</v>
      </c>
      <c r="O158" s="73">
        <f t="shared" si="236"/>
        <v>9.66</v>
      </c>
      <c r="P158" s="73">
        <f t="shared" si="237"/>
        <v>9.6999999999999993</v>
      </c>
      <c r="Q158" s="78">
        <f t="shared" si="238"/>
        <v>12.1</v>
      </c>
      <c r="R158" s="76" t="str">
        <f>IF(Input!C159="C", Input!P159, "-")</f>
        <v>-</v>
      </c>
      <c r="S158" s="73" t="str">
        <f>IF(OR(R155="-",R155="Value"),"-",ROUND(R155/125,0))</f>
        <v>-</v>
      </c>
    </row>
    <row r="159" spans="1:19" x14ac:dyDescent="0.25">
      <c r="A159" s="47" t="s">
        <v>191</v>
      </c>
      <c r="B159" s="46">
        <f>IF(Input!C160="P",IF(Input!N160=0,"-",Input!N160),"-")</f>
        <v>177</v>
      </c>
      <c r="C159" s="8" t="str">
        <f>IF(Input!C160="C",Input!O160,"-")</f>
        <v>-</v>
      </c>
      <c r="D159" s="8">
        <f>Input!V160</f>
        <v>4</v>
      </c>
      <c r="E159" s="8">
        <f>Input!W160</f>
        <v>1</v>
      </c>
      <c r="F159" s="79">
        <f t="shared" si="68"/>
        <v>3.5</v>
      </c>
      <c r="G159" s="15">
        <f t="shared" si="100"/>
        <v>0.96585714285714275</v>
      </c>
      <c r="I159" s="15">
        <f t="shared" si="69"/>
        <v>22.021542857142855</v>
      </c>
      <c r="J159" s="15">
        <f t="shared" si="66"/>
        <v>20</v>
      </c>
      <c r="K159" s="16">
        <f t="shared" si="70"/>
        <v>22</v>
      </c>
      <c r="L159" s="73">
        <f t="shared" si="233"/>
        <v>354</v>
      </c>
      <c r="M159" s="73">
        <f t="shared" si="234"/>
        <v>16.100000000000001</v>
      </c>
      <c r="N159" s="73">
        <f t="shared" si="235"/>
        <v>0.48299999999999998</v>
      </c>
      <c r="O159" s="73">
        <f t="shared" si="236"/>
        <v>9.66</v>
      </c>
      <c r="P159" s="73">
        <f t="shared" si="237"/>
        <v>9.6999999999999993</v>
      </c>
      <c r="Q159" s="78">
        <f t="shared" si="238"/>
        <v>12.1</v>
      </c>
      <c r="R159" s="76" t="str">
        <f>IF(Input!C160="C", Input!P160, "-")</f>
        <v>-</v>
      </c>
      <c r="S159" s="73" t="str">
        <f t="shared" si="240"/>
        <v>-</v>
      </c>
    </row>
    <row r="160" spans="1:19" x14ac:dyDescent="0.25">
      <c r="A160" s="47" t="s">
        <v>192</v>
      </c>
      <c r="B160" s="46">
        <f>IF(Input!C161="P",IF(Input!N161=0,"-",Input!N161),"-")</f>
        <v>177</v>
      </c>
      <c r="C160" s="8" t="str">
        <f>IF(Input!C161="C",Input!O161,"-")</f>
        <v>-</v>
      </c>
      <c r="D160" s="8">
        <f>Input!V161</f>
        <v>4</v>
      </c>
      <c r="E160" s="8">
        <f>Input!W161</f>
        <v>1</v>
      </c>
      <c r="F160" s="79">
        <f t="shared" si="68"/>
        <v>3.5</v>
      </c>
      <c r="G160" s="15">
        <f t="shared" si="100"/>
        <v>0.96585714285714275</v>
      </c>
      <c r="I160" s="15">
        <f t="shared" si="69"/>
        <v>22.021542857142855</v>
      </c>
      <c r="J160" s="15">
        <f t="shared" si="66"/>
        <v>20</v>
      </c>
      <c r="K160" s="16">
        <f t="shared" si="70"/>
        <v>22</v>
      </c>
      <c r="L160" s="73">
        <f t="shared" si="233"/>
        <v>354</v>
      </c>
      <c r="M160" s="73">
        <f t="shared" si="234"/>
        <v>16.100000000000001</v>
      </c>
      <c r="N160" s="73">
        <f t="shared" si="235"/>
        <v>0.48299999999999998</v>
      </c>
      <c r="O160" s="73">
        <f t="shared" si="236"/>
        <v>9.66</v>
      </c>
      <c r="P160" s="73">
        <f t="shared" si="237"/>
        <v>9.6999999999999993</v>
      </c>
      <c r="Q160" s="78">
        <f t="shared" si="238"/>
        <v>12.1</v>
      </c>
      <c r="R160" s="76" t="str">
        <f>IF(Input!C161="C", Input!P161, "-")</f>
        <v>-</v>
      </c>
      <c r="S160" s="73" t="str">
        <f t="shared" si="240"/>
        <v>-</v>
      </c>
    </row>
    <row r="161" spans="1:19" x14ac:dyDescent="0.25">
      <c r="A161" s="47" t="s">
        <v>193</v>
      </c>
      <c r="B161" s="46">
        <f>IF(Input!C162="P",IF(Input!N162=0,"-",Input!N162),"-")</f>
        <v>189</v>
      </c>
      <c r="C161" s="8" t="str">
        <f>IF(Input!C162="C",Input!O162,"-")</f>
        <v>-</v>
      </c>
      <c r="D161" s="8">
        <f>Input!V162</f>
        <v>4</v>
      </c>
      <c r="E161" s="8">
        <f>Input!W162</f>
        <v>1</v>
      </c>
      <c r="F161" s="79">
        <f t="shared" si="68"/>
        <v>3.5</v>
      </c>
      <c r="G161" s="15">
        <f t="shared" si="100"/>
        <v>0.95385714285714274</v>
      </c>
      <c r="I161" s="15">
        <f t="shared" si="69"/>
        <v>21.747942857142849</v>
      </c>
      <c r="J161" s="15">
        <f t="shared" si="66"/>
        <v>20</v>
      </c>
      <c r="K161" s="16">
        <f t="shared" si="70"/>
        <v>22</v>
      </c>
      <c r="L161" s="73">
        <f t="shared" si="233"/>
        <v>378</v>
      </c>
      <c r="M161" s="73">
        <f t="shared" si="234"/>
        <v>17.2</v>
      </c>
      <c r="N161" s="73">
        <f t="shared" si="235"/>
        <v>0.51600000000000001</v>
      </c>
      <c r="O161" s="73">
        <f t="shared" si="236"/>
        <v>10.32</v>
      </c>
      <c r="P161" s="73">
        <f t="shared" si="237"/>
        <v>10.3</v>
      </c>
      <c r="Q161" s="78">
        <f t="shared" si="238"/>
        <v>12.9</v>
      </c>
      <c r="R161" s="76" t="str">
        <f>IF(Input!C162="C", Input!P162, "-")</f>
        <v>-</v>
      </c>
      <c r="S161" s="73" t="str">
        <f t="shared" si="240"/>
        <v>-</v>
      </c>
    </row>
    <row r="162" spans="1:19" x14ac:dyDescent="0.25">
      <c r="A162" s="49" t="s">
        <v>194</v>
      </c>
      <c r="B162" s="46">
        <f>IF(Input!C163="P",IF(Input!N163=0,"-",Input!N163),"-")</f>
        <v>90</v>
      </c>
      <c r="C162" s="8" t="str">
        <f>IF(Input!C163="C",Input!O163,"-")</f>
        <v>-</v>
      </c>
      <c r="D162" s="8">
        <f>Input!V163</f>
        <v>3</v>
      </c>
      <c r="E162" s="8">
        <f>Input!W163</f>
        <v>1</v>
      </c>
      <c r="F162" s="79">
        <f t="shared" ref="F162:F171" si="253">IF(B162="-",IF(C162="-",0,5),IF(B162&lt;100,3,IF(B162&lt;200,3.5,IF(B162&lt;300,4,IF(B162&lt;400,4.5,IF(B162&lt;500,5,IF(B162&lt;600,5.5,7)))))))</f>
        <v>3</v>
      </c>
      <c r="G162" s="15">
        <f t="shared" ref="G162:G177" si="254">IF(C162="-",(D162*E162/(F162))-B162/1000,0)</f>
        <v>0.91</v>
      </c>
      <c r="H162" s="15"/>
      <c r="I162" s="15">
        <f t="shared" si="69"/>
        <v>24.570000000000004</v>
      </c>
      <c r="J162" s="15">
        <f t="shared" si="66"/>
        <v>15</v>
      </c>
      <c r="K162" s="16">
        <f t="shared" si="70"/>
        <v>25</v>
      </c>
      <c r="L162" s="73">
        <f t="shared" ref="L162:L169" si="255">IF(K162="-","-",IF(B162="-",(C162*2),(B162*2)))</f>
        <v>180</v>
      </c>
      <c r="M162" s="73">
        <f t="shared" ref="M162:M169" si="256">IF(L162="-","-",ROUND((L162/K162),1))</f>
        <v>7.2</v>
      </c>
      <c r="N162" s="73">
        <f t="shared" ref="N162:N169" si="257">IF(M162="-","-",ROUND((M162*0.03),3))</f>
        <v>0.216</v>
      </c>
      <c r="O162" s="73">
        <f t="shared" ref="O162:O169" si="258">IF(N162="-","-",ROUND((N162*20),2))</f>
        <v>4.32</v>
      </c>
      <c r="P162" s="73">
        <f t="shared" ref="P162:P169" si="259">IF(O162="-","-",ROUND(O162,1))</f>
        <v>4.3</v>
      </c>
      <c r="Q162" s="78">
        <f t="shared" ref="Q162:Q169" si="260">IF(P162="-","-",ROUND(P162+(P162*0.25),1))</f>
        <v>5.4</v>
      </c>
      <c r="R162" s="76" t="str">
        <f>IF(Input!C163="C", Input!P163, "-")</f>
        <v>-</v>
      </c>
      <c r="S162" s="73" t="str">
        <f t="shared" ref="S162:S169" si="261">IF(OR(R162="-",R162="Value"),"-",ROUND(R162/125,0))</f>
        <v>-</v>
      </c>
    </row>
    <row r="163" spans="1:19" x14ac:dyDescent="0.25">
      <c r="A163" s="49" t="s">
        <v>195</v>
      </c>
      <c r="B163" s="46">
        <f>IF(Input!C164="P",IF(Input!N164=0,"-",Input!N164),"-")</f>
        <v>90</v>
      </c>
      <c r="C163" s="8" t="str">
        <f>IF(Input!C164="C",Input!O164,"-")</f>
        <v>-</v>
      </c>
      <c r="D163" s="8">
        <f>Input!V164</f>
        <v>3</v>
      </c>
      <c r="E163" s="8">
        <f>Input!W164</f>
        <v>1</v>
      </c>
      <c r="F163" s="79">
        <f t="shared" si="253"/>
        <v>3</v>
      </c>
      <c r="G163" s="15">
        <f t="shared" si="254"/>
        <v>0.91</v>
      </c>
      <c r="H163" s="15"/>
      <c r="I163" s="15">
        <f t="shared" ref="I163:I171" si="262">IF(AND(B163&lt;100,G163&lt;1),(G163)*45,IF(AND(B163&lt;100,G163&gt;1),(G163)*38,IF(AND(B163&lt;200,G163&lt;1),(G163)*38,IF(AND(B163&lt;200,G163&gt;1),(G163)*30,IF(AND(B163&lt;400,G163&lt;3),(G163)*30,IF(AND(B163&lt;400,G163&gt;3),(G163)*22,IF(AND(B163&lt;600,G163&lt;4),(G163)*22,IF(AND(B163&lt;600,G163&gt;4),(G163)*14,(G163)*14))))))))*0.03*20</f>
        <v>24.570000000000004</v>
      </c>
      <c r="J163" s="15">
        <f>D163*5</f>
        <v>15</v>
      </c>
      <c r="K163" s="16">
        <f t="shared" ref="K163:K171" si="263">ROUND(IF(C163="-",I163,J163),0)</f>
        <v>25</v>
      </c>
      <c r="L163" s="73">
        <f t="shared" si="255"/>
        <v>180</v>
      </c>
      <c r="M163" s="73">
        <f t="shared" si="256"/>
        <v>7.2</v>
      </c>
      <c r="N163" s="73">
        <f t="shared" si="257"/>
        <v>0.216</v>
      </c>
      <c r="O163" s="73">
        <f t="shared" si="258"/>
        <v>4.32</v>
      </c>
      <c r="P163" s="73">
        <f t="shared" si="259"/>
        <v>4.3</v>
      </c>
      <c r="Q163" s="78">
        <f t="shared" si="260"/>
        <v>5.4</v>
      </c>
      <c r="R163" s="76" t="str">
        <f>IF(Input!C164="C", Input!P164, "-")</f>
        <v>-</v>
      </c>
      <c r="S163" s="73" t="str">
        <f t="shared" si="261"/>
        <v>-</v>
      </c>
    </row>
    <row r="164" spans="1:19" x14ac:dyDescent="0.25">
      <c r="A164" s="49" t="s">
        <v>196</v>
      </c>
      <c r="B164" s="46">
        <f>IF(Input!C165="P",IF(Input!N165=0,"-",Input!N165),"-")</f>
        <v>115</v>
      </c>
      <c r="C164" s="8" t="str">
        <f>IF(Input!C165="C",Input!O165,"-")</f>
        <v>-</v>
      </c>
      <c r="D164" s="8">
        <f>Input!V165</f>
        <v>3</v>
      </c>
      <c r="E164" s="8">
        <f>Input!W165</f>
        <v>1</v>
      </c>
      <c r="F164" s="79">
        <f t="shared" si="253"/>
        <v>3.5</v>
      </c>
      <c r="G164" s="15">
        <f t="shared" si="254"/>
        <v>0.7421428571428571</v>
      </c>
      <c r="H164" s="15"/>
      <c r="I164" s="15">
        <f t="shared" si="262"/>
        <v>16.920857142857141</v>
      </c>
      <c r="J164" s="15">
        <f t="shared" ref="J164:J177" si="264">D164*5</f>
        <v>15</v>
      </c>
      <c r="K164" s="16">
        <f t="shared" si="263"/>
        <v>17</v>
      </c>
      <c r="L164" s="73">
        <f t="shared" si="255"/>
        <v>230</v>
      </c>
      <c r="M164" s="73">
        <f t="shared" si="256"/>
        <v>13.5</v>
      </c>
      <c r="N164" s="73">
        <f t="shared" si="257"/>
        <v>0.40500000000000003</v>
      </c>
      <c r="O164" s="73">
        <f t="shared" si="258"/>
        <v>8.1</v>
      </c>
      <c r="P164" s="73">
        <f t="shared" si="259"/>
        <v>8.1</v>
      </c>
      <c r="Q164" s="78">
        <f t="shared" si="260"/>
        <v>10.1</v>
      </c>
      <c r="R164" s="76" t="str">
        <f>IF(Input!C165="C", Input!P165, "-")</f>
        <v>-</v>
      </c>
      <c r="S164" s="73" t="str">
        <f t="shared" si="261"/>
        <v>-</v>
      </c>
    </row>
    <row r="165" spans="1:19" x14ac:dyDescent="0.25">
      <c r="A165" s="49" t="s">
        <v>197</v>
      </c>
      <c r="B165" s="46">
        <f>IF(Input!C166="P",IF(Input!N166=0,"-",Input!N166),"-")</f>
        <v>125</v>
      </c>
      <c r="C165" s="8" t="str">
        <f>IF(Input!C166="C",Input!O166,"-")</f>
        <v>-</v>
      </c>
      <c r="D165" s="8">
        <f>Input!V166</f>
        <v>3</v>
      </c>
      <c r="E165" s="8">
        <f>Input!W166</f>
        <v>1</v>
      </c>
      <c r="F165" s="79">
        <f t="shared" si="253"/>
        <v>3.5</v>
      </c>
      <c r="G165" s="15">
        <f t="shared" si="254"/>
        <v>0.7321428571428571</v>
      </c>
      <c r="H165" s="15"/>
      <c r="I165" s="15">
        <f t="shared" si="262"/>
        <v>16.69285714285714</v>
      </c>
      <c r="J165" s="15">
        <f t="shared" si="264"/>
        <v>15</v>
      </c>
      <c r="K165" s="16">
        <f t="shared" si="263"/>
        <v>17</v>
      </c>
      <c r="L165" s="73">
        <f t="shared" si="255"/>
        <v>250</v>
      </c>
      <c r="M165" s="73">
        <f t="shared" si="256"/>
        <v>14.7</v>
      </c>
      <c r="N165" s="73">
        <f t="shared" si="257"/>
        <v>0.441</v>
      </c>
      <c r="O165" s="73">
        <f t="shared" si="258"/>
        <v>8.82</v>
      </c>
      <c r="P165" s="73">
        <f t="shared" si="259"/>
        <v>8.8000000000000007</v>
      </c>
      <c r="Q165" s="78">
        <f t="shared" si="260"/>
        <v>11</v>
      </c>
      <c r="R165" s="76" t="str">
        <f>IF(Input!C166="C", Input!P166, "-")</f>
        <v>-</v>
      </c>
      <c r="S165" s="73" t="str">
        <f t="shared" si="261"/>
        <v>-</v>
      </c>
    </row>
    <row r="166" spans="1:19" x14ac:dyDescent="0.25">
      <c r="A166" s="49" t="s">
        <v>198</v>
      </c>
      <c r="B166" s="46">
        <f>IF(Input!C167="P",IF(Input!N167=0,"-",Input!N167),"-")</f>
        <v>135</v>
      </c>
      <c r="C166" s="8" t="str">
        <f>IF(Input!C167="C",Input!O167,"-")</f>
        <v>-</v>
      </c>
      <c r="D166" s="8">
        <f>Input!V167</f>
        <v>3</v>
      </c>
      <c r="E166" s="8">
        <f>Input!W167</f>
        <v>1</v>
      </c>
      <c r="F166" s="79">
        <f t="shared" si="253"/>
        <v>3.5</v>
      </c>
      <c r="G166" s="15">
        <f t="shared" si="254"/>
        <v>0.72214285714285709</v>
      </c>
      <c r="H166" s="15"/>
      <c r="I166" s="15">
        <f t="shared" si="262"/>
        <v>16.464857142857142</v>
      </c>
      <c r="J166" s="15">
        <f t="shared" si="264"/>
        <v>15</v>
      </c>
      <c r="K166" s="16">
        <f t="shared" si="263"/>
        <v>16</v>
      </c>
      <c r="L166" s="73">
        <f t="shared" si="255"/>
        <v>270</v>
      </c>
      <c r="M166" s="73">
        <f t="shared" si="256"/>
        <v>16.899999999999999</v>
      </c>
      <c r="N166" s="73">
        <f t="shared" si="257"/>
        <v>0.50700000000000001</v>
      </c>
      <c r="O166" s="73">
        <f t="shared" si="258"/>
        <v>10.14</v>
      </c>
      <c r="P166" s="73">
        <f t="shared" si="259"/>
        <v>10.1</v>
      </c>
      <c r="Q166" s="78">
        <f t="shared" si="260"/>
        <v>12.6</v>
      </c>
      <c r="R166" s="76" t="str">
        <f>IF(Input!C167="C", Input!P167, "-")</f>
        <v>-</v>
      </c>
      <c r="S166" s="73" t="str">
        <f t="shared" si="261"/>
        <v>-</v>
      </c>
    </row>
    <row r="167" spans="1:19" x14ac:dyDescent="0.25">
      <c r="A167" s="49" t="s">
        <v>199</v>
      </c>
      <c r="B167" s="46">
        <f>IF(Input!C168="P",IF(Input!N168=0,"-",Input!N168),"-")</f>
        <v>255</v>
      </c>
      <c r="C167" s="8" t="str">
        <f>IF(Input!C168="C",Input!O168,"-")</f>
        <v>-</v>
      </c>
      <c r="D167" s="8">
        <f>Input!V168</f>
        <v>6</v>
      </c>
      <c r="E167" s="8">
        <f>Input!W168</f>
        <v>2</v>
      </c>
      <c r="F167" s="79">
        <f t="shared" si="253"/>
        <v>4</v>
      </c>
      <c r="G167" s="15">
        <f t="shared" si="254"/>
        <v>2.7450000000000001</v>
      </c>
      <c r="H167" s="15"/>
      <c r="I167" s="15">
        <f t="shared" si="262"/>
        <v>49.410000000000011</v>
      </c>
      <c r="J167" s="15">
        <f t="shared" si="264"/>
        <v>30</v>
      </c>
      <c r="K167" s="16">
        <f t="shared" si="263"/>
        <v>49</v>
      </c>
      <c r="L167" s="73">
        <f t="shared" si="255"/>
        <v>510</v>
      </c>
      <c r="M167" s="73">
        <f t="shared" si="256"/>
        <v>10.4</v>
      </c>
      <c r="N167" s="73">
        <f t="shared" si="257"/>
        <v>0.312</v>
      </c>
      <c r="O167" s="73">
        <f t="shared" si="258"/>
        <v>6.24</v>
      </c>
      <c r="P167" s="73">
        <f t="shared" si="259"/>
        <v>6.2</v>
      </c>
      <c r="Q167" s="78">
        <f t="shared" si="260"/>
        <v>7.8</v>
      </c>
      <c r="R167" s="76" t="str">
        <f>IF(Input!C168="C", Input!P168, "-")</f>
        <v>-</v>
      </c>
      <c r="S167" s="73" t="str">
        <f t="shared" si="261"/>
        <v>-</v>
      </c>
    </row>
    <row r="168" spans="1:19" x14ac:dyDescent="0.25">
      <c r="A168" s="49" t="s">
        <v>200</v>
      </c>
      <c r="B168" s="46">
        <f>IF(Input!C169="P",IF(Input!N169=0,"-",Input!N169),"-")</f>
        <v>255</v>
      </c>
      <c r="C168" s="8" t="str">
        <f>IF(Input!C169="C",Input!O169,"-")</f>
        <v>-</v>
      </c>
      <c r="D168" s="8">
        <f>Input!V169</f>
        <v>6</v>
      </c>
      <c r="E168" s="8">
        <f>Input!W169</f>
        <v>2</v>
      </c>
      <c r="F168" s="79">
        <f t="shared" si="253"/>
        <v>4</v>
      </c>
      <c r="G168" s="15">
        <f t="shared" si="254"/>
        <v>2.7450000000000001</v>
      </c>
      <c r="H168" s="15"/>
      <c r="I168" s="15">
        <f t="shared" si="262"/>
        <v>49.410000000000011</v>
      </c>
      <c r="J168" s="15">
        <f t="shared" si="264"/>
        <v>30</v>
      </c>
      <c r="K168" s="16">
        <f t="shared" si="263"/>
        <v>49</v>
      </c>
      <c r="L168" s="73">
        <f t="shared" si="255"/>
        <v>510</v>
      </c>
      <c r="M168" s="73">
        <f t="shared" si="256"/>
        <v>10.4</v>
      </c>
      <c r="N168" s="73">
        <f t="shared" si="257"/>
        <v>0.312</v>
      </c>
      <c r="O168" s="73">
        <f t="shared" si="258"/>
        <v>6.24</v>
      </c>
      <c r="P168" s="73">
        <f t="shared" si="259"/>
        <v>6.2</v>
      </c>
      <c r="Q168" s="78">
        <f t="shared" si="260"/>
        <v>7.8</v>
      </c>
      <c r="R168" s="76" t="str">
        <f>IF(Input!C169="C", Input!P169, "-")</f>
        <v>-</v>
      </c>
      <c r="S168" s="73" t="str">
        <f t="shared" si="261"/>
        <v>-</v>
      </c>
    </row>
    <row r="169" spans="1:19" x14ac:dyDescent="0.25">
      <c r="A169" s="49" t="s">
        <v>201</v>
      </c>
      <c r="B169" s="46">
        <f>IF(Input!C170="P",IF(Input!N170=0,"-",Input!N170),"-")</f>
        <v>255</v>
      </c>
      <c r="C169" s="8" t="str">
        <f>IF(Input!C170="C",Input!O170,"-")</f>
        <v>-</v>
      </c>
      <c r="D169" s="8">
        <f>Input!V170</f>
        <v>6</v>
      </c>
      <c r="E169" s="8">
        <f>Input!W170</f>
        <v>2</v>
      </c>
      <c r="F169" s="79">
        <f t="shared" si="253"/>
        <v>4</v>
      </c>
      <c r="G169" s="15">
        <f t="shared" si="254"/>
        <v>2.7450000000000001</v>
      </c>
      <c r="H169" s="15"/>
      <c r="I169" s="15">
        <f t="shared" si="262"/>
        <v>49.410000000000011</v>
      </c>
      <c r="J169" s="15">
        <f t="shared" si="264"/>
        <v>30</v>
      </c>
      <c r="K169" s="16">
        <f t="shared" si="263"/>
        <v>49</v>
      </c>
      <c r="L169" s="73">
        <f t="shared" si="255"/>
        <v>510</v>
      </c>
      <c r="M169" s="73">
        <f t="shared" si="256"/>
        <v>10.4</v>
      </c>
      <c r="N169" s="73">
        <f t="shared" si="257"/>
        <v>0.312</v>
      </c>
      <c r="O169" s="73">
        <f t="shared" si="258"/>
        <v>6.24</v>
      </c>
      <c r="P169" s="73">
        <f t="shared" si="259"/>
        <v>6.2</v>
      </c>
      <c r="Q169" s="78">
        <f t="shared" si="260"/>
        <v>7.8</v>
      </c>
      <c r="R169" s="76" t="str">
        <f>IF(Input!C170="C", Input!P170, "-")</f>
        <v>-</v>
      </c>
      <c r="S169" s="73" t="str">
        <f t="shared" si="261"/>
        <v>-</v>
      </c>
    </row>
    <row r="170" spans="1:19" x14ac:dyDescent="0.25">
      <c r="A170" s="49" t="s">
        <v>202</v>
      </c>
      <c r="B170" s="46">
        <f>IF(Input!C171="P",IF(Input!N171=0,"-",Input!N171),"-")</f>
        <v>293</v>
      </c>
      <c r="C170" s="8" t="str">
        <f>IF(Input!C171="C",Input!O171,"-")</f>
        <v>-</v>
      </c>
      <c r="D170" s="8">
        <f>Input!V171</f>
        <v>6</v>
      </c>
      <c r="E170" s="8">
        <f>Input!W171</f>
        <v>1</v>
      </c>
      <c r="F170" s="79">
        <f t="shared" si="253"/>
        <v>4</v>
      </c>
      <c r="G170" s="15">
        <f t="shared" si="254"/>
        <v>1.2070000000000001</v>
      </c>
      <c r="H170" s="15"/>
      <c r="I170" s="15">
        <f t="shared" si="262"/>
        <v>21.725999999999999</v>
      </c>
      <c r="J170" s="15">
        <f t="shared" si="264"/>
        <v>30</v>
      </c>
      <c r="K170" s="16">
        <f t="shared" si="263"/>
        <v>22</v>
      </c>
      <c r="L170" s="73">
        <f t="shared" ref="L170:L171" si="265">IF(K170="-","-",IF(B170="-",(C170*2),(B170*2)))</f>
        <v>586</v>
      </c>
      <c r="M170" s="73">
        <f t="shared" ref="M170:M171" si="266">IF(L170="-","-",ROUND((L170/K170),1))</f>
        <v>26.6</v>
      </c>
      <c r="N170" s="73">
        <f t="shared" ref="N170:N171" si="267">IF(M170="-","-",ROUND((M170*0.03),3))</f>
        <v>0.79800000000000004</v>
      </c>
      <c r="O170" s="73">
        <f t="shared" ref="O170:O171" si="268">IF(N170="-","-",ROUND((N170*20),2))</f>
        <v>15.96</v>
      </c>
      <c r="P170" s="73">
        <f t="shared" ref="P170:P171" si="269">IF(O170="-","-",ROUND(O170,1))</f>
        <v>16</v>
      </c>
      <c r="Q170" s="78">
        <f t="shared" ref="Q170:Q171" si="270">IF(P170="-","-",ROUND(P170+(P170*0.25),1))</f>
        <v>20</v>
      </c>
      <c r="R170" s="76" t="str">
        <f>IF(Input!C171="C", Input!P171, "-")</f>
        <v>-</v>
      </c>
      <c r="S170" s="73" t="str">
        <f t="shared" ref="S170:S171" si="271">IF(OR(R170="-",R170="Value"),"-",ROUND(R170/125,0))</f>
        <v>-</v>
      </c>
    </row>
    <row r="171" spans="1:19" x14ac:dyDescent="0.25">
      <c r="A171" s="49" t="s">
        <v>203</v>
      </c>
      <c r="B171" s="46" t="str">
        <f>IF(Input!C172="P",IF(Input!N172=0,"-",Input!N172),"-")</f>
        <v>-</v>
      </c>
      <c r="C171" s="8">
        <f>IF(Input!C172="C",Input!O172,"-")</f>
        <v>726</v>
      </c>
      <c r="D171" s="8">
        <f>Input!V172</f>
        <v>2</v>
      </c>
      <c r="E171" s="8" t="str">
        <f>Input!W172</f>
        <v>-</v>
      </c>
      <c r="F171" s="79">
        <f t="shared" si="253"/>
        <v>5</v>
      </c>
      <c r="G171" s="15">
        <f t="shared" si="254"/>
        <v>0</v>
      </c>
      <c r="H171" s="15"/>
      <c r="I171" s="15">
        <f t="shared" si="262"/>
        <v>0</v>
      </c>
      <c r="J171" s="15">
        <f t="shared" si="264"/>
        <v>10</v>
      </c>
      <c r="K171" s="16">
        <f t="shared" si="263"/>
        <v>10</v>
      </c>
      <c r="L171" s="73">
        <f t="shared" si="265"/>
        <v>1452</v>
      </c>
      <c r="M171" s="73">
        <f t="shared" si="266"/>
        <v>145.19999999999999</v>
      </c>
      <c r="N171" s="73">
        <f t="shared" si="267"/>
        <v>4.3559999999999999</v>
      </c>
      <c r="O171" s="73">
        <f t="shared" si="268"/>
        <v>87.12</v>
      </c>
      <c r="P171" s="73">
        <f t="shared" si="269"/>
        <v>87.1</v>
      </c>
      <c r="Q171" s="78">
        <f t="shared" si="270"/>
        <v>108.9</v>
      </c>
      <c r="R171" s="76">
        <f>IF(Input!C172="C", Input!P172, "-")</f>
        <v>90787</v>
      </c>
      <c r="S171" s="73">
        <f t="shared" si="271"/>
        <v>726</v>
      </c>
    </row>
    <row r="172" spans="1:19" x14ac:dyDescent="0.25">
      <c r="A172" s="49" t="s">
        <v>204</v>
      </c>
      <c r="B172" s="46">
        <f>IF(Input!C173="P",IF(Input!N173=0,"-",Input!N173),"-")</f>
        <v>155</v>
      </c>
      <c r="C172" s="8" t="str">
        <f>IF(Input!C173="C",Input!O173,"-")</f>
        <v>-</v>
      </c>
      <c r="D172" s="8">
        <f>Input!V173</f>
        <v>3</v>
      </c>
      <c r="E172" s="8">
        <f>Input!W173</f>
        <v>1</v>
      </c>
      <c r="F172" s="79">
        <f t="shared" ref="F172:F177" si="272">IF(B172="-",IF(C172="-",0,5),IF(B172&lt;100,3,IF(B172&lt;200,3.5,IF(B172&lt;300,4,IF(B172&lt;400,4.5,IF(B172&lt;500,5,IF(B172&lt;600,5.5,7)))))))</f>
        <v>3.5</v>
      </c>
      <c r="G172" s="15">
        <f t="shared" si="254"/>
        <v>0.70214285714285707</v>
      </c>
      <c r="H172" s="15"/>
      <c r="I172" s="15">
        <f t="shared" ref="I172:I177" si="273">IF(AND(B172&lt;100,G172&lt;1),(G172)*45,IF(AND(B172&lt;100,G172&gt;1),(G172)*38,IF(AND(B172&lt;200,G172&lt;1),(G172)*38,IF(AND(B172&lt;200,G172&gt;1),(G172)*30,IF(AND(B172&lt;400,G172&lt;3),(G172)*30,IF(AND(B172&lt;400,G172&gt;3),(G172)*22,IF(AND(B172&lt;600,G172&lt;4),(G172)*22,IF(AND(B172&lt;600,G172&gt;4),(G172)*14,(G172)*14))))))))*0.03*20</f>
        <v>16.008857142857138</v>
      </c>
      <c r="J172" s="15">
        <f t="shared" si="264"/>
        <v>15</v>
      </c>
      <c r="K172" s="16">
        <f t="shared" ref="K172:K177" si="274">ROUND(IF(C172="-",I172,J172),0)</f>
        <v>16</v>
      </c>
      <c r="L172" s="73">
        <f t="shared" ref="L172:L177" si="275">IF(K172="-","-",IF(B172="-",(C172*2),(B172*2)))</f>
        <v>310</v>
      </c>
      <c r="M172" s="73">
        <f t="shared" ref="M172:M177" si="276">IF(L172="-","-",ROUND((L172/K172),1))</f>
        <v>19.399999999999999</v>
      </c>
      <c r="N172" s="73">
        <f t="shared" ref="N172:N177" si="277">IF(M172="-","-",ROUND((M172*0.03),3))</f>
        <v>0.58199999999999996</v>
      </c>
      <c r="O172" s="73">
        <f t="shared" ref="O172:O177" si="278">IF(N172="-","-",ROUND((N172*20),2))</f>
        <v>11.64</v>
      </c>
      <c r="P172" s="73">
        <f t="shared" ref="P172:P177" si="279">IF(O172="-","-",ROUND(O172,1))</f>
        <v>11.6</v>
      </c>
      <c r="Q172" s="78">
        <f t="shared" ref="Q172:Q177" si="280">IF(P172="-","-",ROUND(P172+(P172*0.25),1))</f>
        <v>14.5</v>
      </c>
      <c r="R172" s="76" t="str">
        <f>IF(Input!C173="C", Input!P173, "-")</f>
        <v>-</v>
      </c>
      <c r="S172" s="73" t="str">
        <f t="shared" ref="S172:S177" si="281">IF(OR(R172="-",R172="Value"),"-",ROUND(R172/125,0))</f>
        <v>-</v>
      </c>
    </row>
    <row r="173" spans="1:19" x14ac:dyDescent="0.25">
      <c r="A173" s="49" t="s">
        <v>205</v>
      </c>
      <c r="B173" s="46">
        <f>IF(Input!C174="P",IF(Input!N174=0,"-",Input!N174),"-")</f>
        <v>155</v>
      </c>
      <c r="C173" s="8" t="str">
        <f>IF(Input!C174="C",Input!O174,"-")</f>
        <v>-</v>
      </c>
      <c r="D173" s="8">
        <f>Input!V174</f>
        <v>3</v>
      </c>
      <c r="E173" s="8">
        <f>Input!W174</f>
        <v>1</v>
      </c>
      <c r="F173" s="79">
        <f t="shared" si="272"/>
        <v>3.5</v>
      </c>
      <c r="G173" s="15">
        <f t="shared" si="254"/>
        <v>0.70214285714285707</v>
      </c>
      <c r="H173" s="15"/>
      <c r="I173" s="15">
        <f t="shared" si="273"/>
        <v>16.008857142857138</v>
      </c>
      <c r="J173" s="15">
        <f t="shared" si="264"/>
        <v>15</v>
      </c>
      <c r="K173" s="16">
        <f t="shared" si="274"/>
        <v>16</v>
      </c>
      <c r="L173" s="73">
        <f t="shared" si="275"/>
        <v>310</v>
      </c>
      <c r="M173" s="73">
        <f t="shared" si="276"/>
        <v>19.399999999999999</v>
      </c>
      <c r="N173" s="73">
        <f t="shared" si="277"/>
        <v>0.58199999999999996</v>
      </c>
      <c r="O173" s="73">
        <f t="shared" si="278"/>
        <v>11.64</v>
      </c>
      <c r="P173" s="73">
        <f t="shared" si="279"/>
        <v>11.6</v>
      </c>
      <c r="Q173" s="78">
        <f t="shared" si="280"/>
        <v>14.5</v>
      </c>
      <c r="R173" s="76" t="str">
        <f>IF(Input!C174="C", Input!P174, "-")</f>
        <v>-</v>
      </c>
      <c r="S173" s="73" t="str">
        <f t="shared" si="281"/>
        <v>-</v>
      </c>
    </row>
    <row r="174" spans="1:19" x14ac:dyDescent="0.25">
      <c r="A174" s="49" t="s">
        <v>206</v>
      </c>
      <c r="B174" s="46">
        <f>IF(Input!C175="P",IF(Input!N175=0,"-",Input!N175),"-")</f>
        <v>155</v>
      </c>
      <c r="C174" s="8" t="str">
        <f>IF(Input!C175="C",Input!O175,"-")</f>
        <v>-</v>
      </c>
      <c r="D174" s="8">
        <f>Input!V175</f>
        <v>3</v>
      </c>
      <c r="E174" s="8">
        <f>Input!W175</f>
        <v>1</v>
      </c>
      <c r="F174" s="79">
        <f t="shared" si="272"/>
        <v>3.5</v>
      </c>
      <c r="G174" s="15">
        <f t="shared" si="254"/>
        <v>0.70214285714285707</v>
      </c>
      <c r="H174" s="15"/>
      <c r="I174" s="15">
        <f t="shared" si="273"/>
        <v>16.008857142857138</v>
      </c>
      <c r="J174" s="15">
        <f t="shared" si="264"/>
        <v>15</v>
      </c>
      <c r="K174" s="16">
        <f t="shared" si="274"/>
        <v>16</v>
      </c>
      <c r="L174" s="73">
        <f t="shared" si="275"/>
        <v>310</v>
      </c>
      <c r="M174" s="73">
        <f t="shared" si="276"/>
        <v>19.399999999999999</v>
      </c>
      <c r="N174" s="73">
        <f t="shared" si="277"/>
        <v>0.58199999999999996</v>
      </c>
      <c r="O174" s="73">
        <f t="shared" si="278"/>
        <v>11.64</v>
      </c>
      <c r="P174" s="73">
        <f t="shared" si="279"/>
        <v>11.6</v>
      </c>
      <c r="Q174" s="78">
        <f t="shared" si="280"/>
        <v>14.5</v>
      </c>
      <c r="R174" s="76" t="str">
        <f>IF(Input!C175="C", Input!P175, "-")</f>
        <v>-</v>
      </c>
      <c r="S174" s="73" t="str">
        <f t="shared" si="281"/>
        <v>-</v>
      </c>
    </row>
    <row r="175" spans="1:19" x14ac:dyDescent="0.25">
      <c r="A175" s="49" t="s">
        <v>207</v>
      </c>
      <c r="B175" s="46">
        <f>IF(Input!C176="P",IF(Input!N176=0,"-",Input!N176),"-")</f>
        <v>130</v>
      </c>
      <c r="C175" s="8" t="str">
        <f>IF(Input!C176="C",Input!O176,"-")</f>
        <v>-</v>
      </c>
      <c r="D175" s="8">
        <f>Input!V176</f>
        <v>3</v>
      </c>
      <c r="E175" s="8">
        <f>Input!W176</f>
        <v>1</v>
      </c>
      <c r="F175" s="79">
        <f t="shared" si="272"/>
        <v>3.5</v>
      </c>
      <c r="G175" s="15">
        <f t="shared" si="254"/>
        <v>0.72714285714285709</v>
      </c>
      <c r="H175" s="15"/>
      <c r="I175" s="15">
        <f t="shared" si="273"/>
        <v>16.578857142857139</v>
      </c>
      <c r="J175" s="15">
        <f t="shared" si="264"/>
        <v>15</v>
      </c>
      <c r="K175" s="16">
        <f t="shared" si="274"/>
        <v>17</v>
      </c>
      <c r="L175" s="73">
        <f t="shared" si="275"/>
        <v>260</v>
      </c>
      <c r="M175" s="73">
        <f t="shared" si="276"/>
        <v>15.3</v>
      </c>
      <c r="N175" s="73">
        <f t="shared" si="277"/>
        <v>0.45900000000000002</v>
      </c>
      <c r="O175" s="73">
        <f t="shared" si="278"/>
        <v>9.18</v>
      </c>
      <c r="P175" s="73">
        <f t="shared" si="279"/>
        <v>9.1999999999999993</v>
      </c>
      <c r="Q175" s="78">
        <f t="shared" si="280"/>
        <v>11.5</v>
      </c>
      <c r="R175" s="76" t="str">
        <f>IF(Input!C176="C", Input!P176, "-")</f>
        <v>-</v>
      </c>
      <c r="S175" s="73" t="str">
        <f t="shared" si="281"/>
        <v>-</v>
      </c>
    </row>
    <row r="176" spans="1:19" x14ac:dyDescent="0.25">
      <c r="A176" s="49" t="s">
        <v>208</v>
      </c>
      <c r="B176" s="46">
        <f>IF(Input!C177="P",IF(Input!N177=0,"-",Input!N177),"-")</f>
        <v>155</v>
      </c>
      <c r="C176" s="8" t="str">
        <f>IF(Input!C177="C",Input!O177,"-")</f>
        <v>-</v>
      </c>
      <c r="D176" s="8">
        <f>Input!V177</f>
        <v>3</v>
      </c>
      <c r="E176" s="8">
        <f>Input!W177</f>
        <v>1</v>
      </c>
      <c r="F176" s="79">
        <f t="shared" si="272"/>
        <v>3.5</v>
      </c>
      <c r="G176" s="15">
        <f t="shared" si="254"/>
        <v>0.70214285714285707</v>
      </c>
      <c r="H176" s="15"/>
      <c r="I176" s="15">
        <f t="shared" si="273"/>
        <v>16.008857142857138</v>
      </c>
      <c r="J176" s="15">
        <f t="shared" si="264"/>
        <v>15</v>
      </c>
      <c r="K176" s="16">
        <f t="shared" si="274"/>
        <v>16</v>
      </c>
      <c r="L176" s="73">
        <f t="shared" si="275"/>
        <v>310</v>
      </c>
      <c r="M176" s="73">
        <f t="shared" si="276"/>
        <v>19.399999999999999</v>
      </c>
      <c r="N176" s="73">
        <f t="shared" si="277"/>
        <v>0.58199999999999996</v>
      </c>
      <c r="O176" s="73">
        <f t="shared" si="278"/>
        <v>11.64</v>
      </c>
      <c r="P176" s="73">
        <f t="shared" si="279"/>
        <v>11.6</v>
      </c>
      <c r="Q176" s="78">
        <f t="shared" si="280"/>
        <v>14.5</v>
      </c>
      <c r="R176" s="76" t="str">
        <f>IF(Input!C177="C", Input!P177, "-")</f>
        <v>-</v>
      </c>
      <c r="S176" s="73" t="str">
        <f t="shared" si="281"/>
        <v>-</v>
      </c>
    </row>
    <row r="177" spans="1:19" x14ac:dyDescent="0.25">
      <c r="A177" s="49" t="s">
        <v>209</v>
      </c>
      <c r="B177" s="46">
        <f>IF(Input!C178="P",IF(Input!N178=0,"-",Input!N178),"-")</f>
        <v>155</v>
      </c>
      <c r="C177" s="8" t="str">
        <f>IF(Input!C178="C",Input!O178,"-")</f>
        <v>-</v>
      </c>
      <c r="D177" s="8">
        <f>Input!V178</f>
        <v>3</v>
      </c>
      <c r="E177" s="8">
        <f>Input!W178</f>
        <v>1</v>
      </c>
      <c r="F177" s="79">
        <f t="shared" si="272"/>
        <v>3.5</v>
      </c>
      <c r="G177" s="15">
        <f t="shared" si="254"/>
        <v>0.70214285714285707</v>
      </c>
      <c r="H177" s="15"/>
      <c r="I177" s="15">
        <f t="shared" si="273"/>
        <v>16.008857142857138</v>
      </c>
      <c r="J177" s="15">
        <f t="shared" si="264"/>
        <v>15</v>
      </c>
      <c r="K177" s="16">
        <f t="shared" si="274"/>
        <v>16</v>
      </c>
      <c r="L177" s="73">
        <f t="shared" si="275"/>
        <v>310</v>
      </c>
      <c r="M177" s="73">
        <f t="shared" si="276"/>
        <v>19.399999999999999</v>
      </c>
      <c r="N177" s="73">
        <f t="shared" si="277"/>
        <v>0.58199999999999996</v>
      </c>
      <c r="O177" s="73">
        <f t="shared" si="278"/>
        <v>11.64</v>
      </c>
      <c r="P177" s="73">
        <f t="shared" si="279"/>
        <v>11.6</v>
      </c>
      <c r="Q177" s="78">
        <f t="shared" si="280"/>
        <v>14.5</v>
      </c>
      <c r="R177" s="76" t="str">
        <f>IF(Input!C178="C", Input!P178, "-")</f>
        <v>-</v>
      </c>
      <c r="S177" s="73" t="str">
        <f t="shared" si="281"/>
        <v>-</v>
      </c>
    </row>
    <row r="178" spans="1:19" x14ac:dyDescent="0.25">
      <c r="A178" s="69" t="s">
        <v>210</v>
      </c>
      <c r="B178" s="46">
        <f>IF(Input!C179="P",IF(Input!N179=0,"-",Input!N179),"-")</f>
        <v>80</v>
      </c>
      <c r="C178" s="8" t="str">
        <f>IF(Input!C179="C",Input!O179,"-")</f>
        <v>-</v>
      </c>
      <c r="D178" s="8">
        <f>Input!V179</f>
        <v>2</v>
      </c>
      <c r="E178" s="8">
        <f>Input!W179</f>
        <v>1</v>
      </c>
      <c r="F178" s="79">
        <f t="shared" ref="F178" si="282">IF(B178="-",IF(C178="-",0,5),IF(B178&lt;100,3,IF(B178&lt;200,3.5,IF(B178&lt;300,4,IF(B178&lt;400,4.5,IF(B178&lt;500,5,IF(B178&lt;600,5.5,7)))))))</f>
        <v>3</v>
      </c>
      <c r="G178" s="15">
        <f t="shared" ref="G178" si="283">IF(C178="-",(D178*E178/(F178))-B178/1000,0)</f>
        <v>0.58666666666666667</v>
      </c>
      <c r="H178" s="15"/>
      <c r="I178" s="15">
        <f t="shared" ref="I178" si="284">IF(AND(B178&lt;100,G178&lt;1),(G178)*45,IF(AND(B178&lt;100,G178&gt;1),(G178)*38,IF(AND(B178&lt;200,G178&lt;1),(G178)*38,IF(AND(B178&lt;200,G178&gt;1),(G178)*30,IF(AND(B178&lt;400,G178&lt;3),(G178)*30,IF(AND(B178&lt;400,G178&gt;3),(G178)*22,IF(AND(B178&lt;600,G178&lt;4),(G178)*22,IF(AND(B178&lt;600,G178&gt;4),(G178)*14,(G178)*14))))))))*0.03*20</f>
        <v>15.839999999999998</v>
      </c>
      <c r="J178" s="15">
        <f t="shared" ref="J178" si="285">D178*5</f>
        <v>10</v>
      </c>
      <c r="K178" s="16">
        <f t="shared" ref="K178" si="286">ROUND(IF(C178="-",I178,J178),0)</f>
        <v>16</v>
      </c>
      <c r="L178" s="73">
        <f t="shared" ref="L178" si="287">IF(K178="-","-",IF(B178="-",(C178*2),(B178*2)))</f>
        <v>160</v>
      </c>
      <c r="M178" s="73">
        <f t="shared" ref="M178" si="288">IF(L178="-","-",ROUND((L178/K178),1))</f>
        <v>10</v>
      </c>
      <c r="N178" s="73">
        <f t="shared" ref="N178" si="289">IF(M178="-","-",ROUND((M178*0.03),3))</f>
        <v>0.3</v>
      </c>
      <c r="O178" s="73">
        <f t="shared" ref="O178" si="290">IF(N178="-","-",ROUND((N178*20),2))</f>
        <v>6</v>
      </c>
      <c r="P178" s="73">
        <f t="shared" ref="P178" si="291">IF(O178="-","-",ROUND(O178,1))</f>
        <v>6</v>
      </c>
      <c r="Q178" s="78">
        <f t="shared" ref="Q178" si="292">IF(P178="-","-",ROUND(P178+(P178*0.25),1))</f>
        <v>7.5</v>
      </c>
      <c r="R178" s="76" t="str">
        <f>IF(Input!C179="C", Input!P179, "-")</f>
        <v>-</v>
      </c>
      <c r="S178" s="73" t="str">
        <f t="shared" ref="S178" si="293">IF(OR(R178="-",R178="Value"),"-",ROUND(R178/125,0))</f>
        <v>-</v>
      </c>
    </row>
    <row r="179" spans="1:19" x14ac:dyDescent="0.25">
      <c r="A179" s="69" t="s">
        <v>212</v>
      </c>
      <c r="B179" s="46">
        <f>IF(Input!C180="P",IF(Input!N180=0,"-",Input!N180),"-")</f>
        <v>80</v>
      </c>
      <c r="C179" s="8" t="str">
        <f>IF(Input!C180="C",Input!O180,"-")</f>
        <v>-</v>
      </c>
      <c r="D179" s="8">
        <f>Input!V180</f>
        <v>2</v>
      </c>
      <c r="E179" s="8">
        <f>Input!W180</f>
        <v>1</v>
      </c>
      <c r="F179" s="79">
        <f t="shared" ref="F179:F185" si="294">IF(B179="-",IF(C179="-",0,5),IF(B179&lt;100,3,IF(B179&lt;200,3.5,IF(B179&lt;300,4,IF(B179&lt;400,4.5,IF(B179&lt;500,5,IF(B179&lt;600,5.5,7)))))))</f>
        <v>3</v>
      </c>
      <c r="G179" s="15">
        <f t="shared" ref="G179:G185" si="295">IF(C179="-",(D179*E179/(F179))-B179/1000,0)</f>
        <v>0.58666666666666667</v>
      </c>
      <c r="H179" s="15"/>
      <c r="I179" s="15">
        <f t="shared" ref="I179:I185" si="296">IF(AND(B179&lt;100,G179&lt;1),(G179)*45,IF(AND(B179&lt;100,G179&gt;1),(G179)*38,IF(AND(B179&lt;200,G179&lt;1),(G179)*38,IF(AND(B179&lt;200,G179&gt;1),(G179)*30,IF(AND(B179&lt;400,G179&lt;3),(G179)*30,IF(AND(B179&lt;400,G179&gt;3),(G179)*22,IF(AND(B179&lt;600,G179&lt;4),(G179)*22,IF(AND(B179&lt;600,G179&gt;4),(G179)*14,(G179)*14))))))))*0.03*20</f>
        <v>15.839999999999998</v>
      </c>
      <c r="J179" s="15">
        <f t="shared" ref="J179:J188" si="297">D179*5</f>
        <v>10</v>
      </c>
      <c r="K179" s="16">
        <f t="shared" ref="K179:K185" si="298">ROUND(IF(C179="-",I179,J179),0)</f>
        <v>16</v>
      </c>
      <c r="L179" s="73">
        <f t="shared" ref="L179:L185" si="299">IF(K179="-","-",IF(B179="-",(C179*2),(B179*2)))</f>
        <v>160</v>
      </c>
      <c r="M179" s="73">
        <f t="shared" ref="M179:M185" si="300">IF(L179="-","-",ROUND((L179/K179),1))</f>
        <v>10</v>
      </c>
      <c r="N179" s="73">
        <f t="shared" ref="N179:N185" si="301">IF(M179="-","-",ROUND((M179*0.03),3))</f>
        <v>0.3</v>
      </c>
      <c r="O179" s="73">
        <f t="shared" ref="O179:O185" si="302">IF(N179="-","-",ROUND((N179*20),2))</f>
        <v>6</v>
      </c>
      <c r="P179" s="73">
        <f t="shared" ref="P179:P185" si="303">IF(O179="-","-",ROUND(O179,1))</f>
        <v>6</v>
      </c>
      <c r="Q179" s="78">
        <f t="shared" ref="Q179:Q185" si="304">IF(P179="-","-",ROUND(P179+(P179*0.25),1))</f>
        <v>7.5</v>
      </c>
      <c r="R179" s="76" t="str">
        <f>IF(Input!C180="C", Input!P180, "-")</f>
        <v>-</v>
      </c>
      <c r="S179" s="73" t="str">
        <f t="shared" ref="S179:S185" si="305">IF(OR(R179="-",R179="Value"),"-",ROUND(R179/125,0))</f>
        <v>-</v>
      </c>
    </row>
    <row r="180" spans="1:19" x14ac:dyDescent="0.25">
      <c r="A180" s="69" t="s">
        <v>213</v>
      </c>
      <c r="B180" s="46">
        <f>IF(Input!C181="P",IF(Input!N181=0,"-",Input!N181),"-")</f>
        <v>56</v>
      </c>
      <c r="C180" s="8" t="str">
        <f>IF(Input!C181="C",Input!O181,"-")</f>
        <v>-</v>
      </c>
      <c r="D180" s="8">
        <f>Input!V181</f>
        <v>2</v>
      </c>
      <c r="E180" s="8">
        <f>Input!W181</f>
        <v>1</v>
      </c>
      <c r="F180" s="79">
        <f t="shared" si="294"/>
        <v>3</v>
      </c>
      <c r="G180" s="15">
        <f t="shared" si="295"/>
        <v>0.61066666666666658</v>
      </c>
      <c r="H180" s="15"/>
      <c r="I180" s="15">
        <f t="shared" si="296"/>
        <v>16.488</v>
      </c>
      <c r="J180" s="15">
        <f t="shared" si="297"/>
        <v>10</v>
      </c>
      <c r="K180" s="16">
        <f t="shared" si="298"/>
        <v>16</v>
      </c>
      <c r="L180" s="73">
        <f t="shared" si="299"/>
        <v>112</v>
      </c>
      <c r="M180" s="73">
        <f t="shared" si="300"/>
        <v>7</v>
      </c>
      <c r="N180" s="73">
        <f t="shared" si="301"/>
        <v>0.21</v>
      </c>
      <c r="O180" s="73">
        <f t="shared" si="302"/>
        <v>4.2</v>
      </c>
      <c r="P180" s="73">
        <f t="shared" si="303"/>
        <v>4.2</v>
      </c>
      <c r="Q180" s="78">
        <f t="shared" si="304"/>
        <v>5.3</v>
      </c>
      <c r="R180" s="76" t="str">
        <f>IF(Input!C181="C", Input!P181, "-")</f>
        <v>-</v>
      </c>
      <c r="S180" s="73" t="str">
        <f t="shared" si="305"/>
        <v>-</v>
      </c>
    </row>
    <row r="181" spans="1:19" x14ac:dyDescent="0.25">
      <c r="A181" s="69" t="s">
        <v>214</v>
      </c>
      <c r="B181" s="46">
        <f>IF(Input!C182="P",IF(Input!N182=0,"-",Input!N182),"-")</f>
        <v>80</v>
      </c>
      <c r="C181" s="8" t="str">
        <f>IF(Input!C182="C",Input!O182,"-")</f>
        <v>-</v>
      </c>
      <c r="D181" s="8">
        <f>Input!V182</f>
        <v>2</v>
      </c>
      <c r="E181" s="8">
        <f>Input!W182</f>
        <v>1</v>
      </c>
      <c r="F181" s="79">
        <f t="shared" si="294"/>
        <v>3</v>
      </c>
      <c r="G181" s="15">
        <f t="shared" si="295"/>
        <v>0.58666666666666667</v>
      </c>
      <c r="H181" s="15"/>
      <c r="I181" s="15">
        <f t="shared" si="296"/>
        <v>15.839999999999998</v>
      </c>
      <c r="J181" s="15">
        <f t="shared" si="297"/>
        <v>10</v>
      </c>
      <c r="K181" s="16">
        <f t="shared" si="298"/>
        <v>16</v>
      </c>
      <c r="L181" s="73">
        <f t="shared" si="299"/>
        <v>160</v>
      </c>
      <c r="M181" s="73">
        <f t="shared" si="300"/>
        <v>10</v>
      </c>
      <c r="N181" s="73">
        <f t="shared" si="301"/>
        <v>0.3</v>
      </c>
      <c r="O181" s="73">
        <f t="shared" si="302"/>
        <v>6</v>
      </c>
      <c r="P181" s="73">
        <f t="shared" si="303"/>
        <v>6</v>
      </c>
      <c r="Q181" s="78">
        <f t="shared" si="304"/>
        <v>7.5</v>
      </c>
      <c r="R181" s="76" t="str">
        <f>IF(Input!C182="C", Input!P182, "-")</f>
        <v>-</v>
      </c>
      <c r="S181" s="73" t="str">
        <f t="shared" si="305"/>
        <v>-</v>
      </c>
    </row>
    <row r="182" spans="1:19" x14ac:dyDescent="0.25">
      <c r="A182" s="69" t="s">
        <v>215</v>
      </c>
      <c r="B182" s="46">
        <f>IF(Input!C183="P",IF(Input!N183=0,"-",Input!N183),"-")</f>
        <v>140</v>
      </c>
      <c r="C182" s="8" t="str">
        <f>IF(Input!C183="C",Input!O183,"-")</f>
        <v>-</v>
      </c>
      <c r="D182" s="8">
        <f>Input!V183</f>
        <v>2</v>
      </c>
      <c r="E182" s="8">
        <f>Input!W183</f>
        <v>1</v>
      </c>
      <c r="F182" s="79">
        <f t="shared" si="294"/>
        <v>3.5</v>
      </c>
      <c r="G182" s="15">
        <f t="shared" si="295"/>
        <v>0.43142857142857138</v>
      </c>
      <c r="H182" s="15"/>
      <c r="I182" s="15">
        <f t="shared" si="296"/>
        <v>9.8365714285714265</v>
      </c>
      <c r="J182" s="15">
        <f t="shared" si="297"/>
        <v>10</v>
      </c>
      <c r="K182" s="16">
        <f t="shared" si="298"/>
        <v>10</v>
      </c>
      <c r="L182" s="73">
        <f t="shared" si="299"/>
        <v>280</v>
      </c>
      <c r="M182" s="73">
        <f t="shared" si="300"/>
        <v>28</v>
      </c>
      <c r="N182" s="73">
        <f t="shared" si="301"/>
        <v>0.84</v>
      </c>
      <c r="O182" s="73">
        <f t="shared" si="302"/>
        <v>16.8</v>
      </c>
      <c r="P182" s="73">
        <f t="shared" si="303"/>
        <v>16.8</v>
      </c>
      <c r="Q182" s="78">
        <f t="shared" si="304"/>
        <v>21</v>
      </c>
      <c r="R182" s="76" t="str">
        <f>IF(Input!C183="C", Input!P183, "-")</f>
        <v>-</v>
      </c>
      <c r="S182" s="73" t="str">
        <f t="shared" si="305"/>
        <v>-</v>
      </c>
    </row>
    <row r="183" spans="1:19" x14ac:dyDescent="0.25">
      <c r="A183" s="69" t="s">
        <v>216</v>
      </c>
      <c r="B183" s="46">
        <f>IF(Input!C184="P",IF(Input!N184=0,"-",Input!N184),"-")</f>
        <v>150</v>
      </c>
      <c r="C183" s="8" t="str">
        <f>IF(Input!C184="C",Input!O184,"-")</f>
        <v>-</v>
      </c>
      <c r="D183" s="8">
        <f>Input!V184</f>
        <v>3</v>
      </c>
      <c r="E183" s="8">
        <f>Input!W184</f>
        <v>1</v>
      </c>
      <c r="F183" s="79">
        <f t="shared" si="294"/>
        <v>3.5</v>
      </c>
      <c r="G183" s="15">
        <f t="shared" si="295"/>
        <v>0.70714285714285707</v>
      </c>
      <c r="H183" s="15"/>
      <c r="I183" s="15">
        <f t="shared" si="296"/>
        <v>16.122857142857143</v>
      </c>
      <c r="J183" s="15">
        <f t="shared" si="297"/>
        <v>15</v>
      </c>
      <c r="K183" s="16">
        <f t="shared" si="298"/>
        <v>16</v>
      </c>
      <c r="L183" s="73">
        <f t="shared" si="299"/>
        <v>300</v>
      </c>
      <c r="M183" s="73">
        <f t="shared" si="300"/>
        <v>18.8</v>
      </c>
      <c r="N183" s="73">
        <f t="shared" si="301"/>
        <v>0.56399999999999995</v>
      </c>
      <c r="O183" s="73">
        <f t="shared" si="302"/>
        <v>11.28</v>
      </c>
      <c r="P183" s="73">
        <f t="shared" si="303"/>
        <v>11.3</v>
      </c>
      <c r="Q183" s="78">
        <f t="shared" si="304"/>
        <v>14.1</v>
      </c>
      <c r="R183" s="76" t="str">
        <f>IF(Input!C184="C", Input!P184, "-")</f>
        <v>-</v>
      </c>
      <c r="S183" s="73" t="str">
        <f t="shared" si="305"/>
        <v>-</v>
      </c>
    </row>
    <row r="184" spans="1:19" x14ac:dyDescent="0.25">
      <c r="A184" s="69" t="s">
        <v>217</v>
      </c>
      <c r="B184" s="46">
        <f>IF(Input!C185="P",IF(Input!N185=0,"-",Input!N185),"-")</f>
        <v>172</v>
      </c>
      <c r="C184" s="8" t="str">
        <f>IF(Input!C185="C",Input!O185,"-")</f>
        <v>-</v>
      </c>
      <c r="D184" s="8">
        <f>Input!V185</f>
        <v>6</v>
      </c>
      <c r="E184" s="8">
        <f>Input!W185</f>
        <v>1</v>
      </c>
      <c r="F184" s="79">
        <f t="shared" si="294"/>
        <v>3.5</v>
      </c>
      <c r="G184" s="15">
        <f t="shared" si="295"/>
        <v>1.5422857142857143</v>
      </c>
      <c r="H184" s="15"/>
      <c r="I184" s="15">
        <f t="shared" si="296"/>
        <v>27.761142857142854</v>
      </c>
      <c r="J184" s="15">
        <f t="shared" si="297"/>
        <v>30</v>
      </c>
      <c r="K184" s="16">
        <f t="shared" si="298"/>
        <v>28</v>
      </c>
      <c r="L184" s="73">
        <f t="shared" si="299"/>
        <v>344</v>
      </c>
      <c r="M184" s="73">
        <f t="shared" si="300"/>
        <v>12.3</v>
      </c>
      <c r="N184" s="73">
        <f t="shared" si="301"/>
        <v>0.36899999999999999</v>
      </c>
      <c r="O184" s="73">
        <f t="shared" si="302"/>
        <v>7.38</v>
      </c>
      <c r="P184" s="73">
        <f t="shared" si="303"/>
        <v>7.4</v>
      </c>
      <c r="Q184" s="78">
        <f t="shared" si="304"/>
        <v>9.3000000000000007</v>
      </c>
      <c r="R184" s="76" t="str">
        <f>IF(Input!C185="C", Input!P185, "-")</f>
        <v>-</v>
      </c>
      <c r="S184" s="73" t="str">
        <f t="shared" si="305"/>
        <v>-</v>
      </c>
    </row>
    <row r="185" spans="1:19" x14ac:dyDescent="0.25">
      <c r="A185" s="69" t="s">
        <v>218</v>
      </c>
      <c r="B185" s="46">
        <f>IF(Input!C186="P",IF(Input!N186=0,"-",Input!N186),"-")</f>
        <v>176</v>
      </c>
      <c r="C185" s="8" t="str">
        <f>IF(Input!C186="C",Input!O186,"-")</f>
        <v>-</v>
      </c>
      <c r="D185" s="8">
        <f>Input!V186</f>
        <v>6</v>
      </c>
      <c r="E185" s="8">
        <f>Input!W186</f>
        <v>1</v>
      </c>
      <c r="F185" s="79">
        <f t="shared" si="294"/>
        <v>3.5</v>
      </c>
      <c r="G185" s="15">
        <f t="shared" si="295"/>
        <v>1.5382857142857143</v>
      </c>
      <c r="H185" s="15"/>
      <c r="I185" s="15">
        <f t="shared" si="296"/>
        <v>27.689142857142855</v>
      </c>
      <c r="J185" s="15">
        <f t="shared" si="297"/>
        <v>30</v>
      </c>
      <c r="K185" s="16">
        <f t="shared" si="298"/>
        <v>28</v>
      </c>
      <c r="L185" s="73">
        <f t="shared" si="299"/>
        <v>352</v>
      </c>
      <c r="M185" s="73">
        <f t="shared" si="300"/>
        <v>12.6</v>
      </c>
      <c r="N185" s="73">
        <f t="shared" si="301"/>
        <v>0.378</v>
      </c>
      <c r="O185" s="73">
        <f t="shared" si="302"/>
        <v>7.56</v>
      </c>
      <c r="P185" s="73">
        <f t="shared" si="303"/>
        <v>7.6</v>
      </c>
      <c r="Q185" s="78">
        <f t="shared" si="304"/>
        <v>9.5</v>
      </c>
      <c r="R185" s="76" t="str">
        <f>IF(Input!C186="C", Input!P186, "-")</f>
        <v>-</v>
      </c>
      <c r="S185" s="73" t="str">
        <f t="shared" si="305"/>
        <v>-</v>
      </c>
    </row>
    <row r="186" spans="1:19" x14ac:dyDescent="0.25">
      <c r="G186" s="15" t="e">
        <f t="shared" ref="G186:G187" si="306">(D186*E186/(F186))</f>
        <v>#DIV/0!</v>
      </c>
      <c r="H186" s="15" t="e">
        <f t="shared" ref="H186:H187" si="307">D186*E186*F186/(B186*0.75)</f>
        <v>#DIV/0!</v>
      </c>
      <c r="I186" s="15" t="e">
        <f t="shared" ref="I186:I187" si="308">IF(G186&lt;1,((H186+G186)*20)*0.03*20,IF(G186&lt;2.5,((H186+G186)*15)*0.03*20,IF(G186&lt;4.5,((H186+G186)*10)*0.03*20,((H186+G186)*5)*0.03*20)))</f>
        <v>#DIV/0!</v>
      </c>
      <c r="J186" s="15">
        <f t="shared" si="297"/>
        <v>0</v>
      </c>
    </row>
    <row r="187" spans="1:19" x14ac:dyDescent="0.25">
      <c r="G187" s="15" t="e">
        <f t="shared" si="306"/>
        <v>#DIV/0!</v>
      </c>
      <c r="H187" s="15" t="e">
        <f t="shared" si="307"/>
        <v>#DIV/0!</v>
      </c>
      <c r="I187" s="15" t="e">
        <f t="shared" si="308"/>
        <v>#DIV/0!</v>
      </c>
      <c r="J187" s="15">
        <f t="shared" si="297"/>
        <v>0</v>
      </c>
    </row>
    <row r="188" spans="1:19" x14ac:dyDescent="0.25">
      <c r="G188" s="15">
        <f t="shared" ref="G188" si="309">IF(F188=0,0,IF(B188="-",((D188*F188/C188)*(F188*60)),((D188*F188/B188)*(F188*60))))</f>
        <v>0</v>
      </c>
      <c r="H188" s="15">
        <f t="shared" ref="H188" si="310">IF(G188="-","-",ROUND(G188,0))</f>
        <v>0</v>
      </c>
      <c r="I188" s="15" t="str">
        <f t="shared" ref="I188" si="311">IF(H188=0,"-",IF(B188="-",((((C188*2)/G188)*0.03)*20),(((B188*2)/G188)*0.03)*20))</f>
        <v>-</v>
      </c>
      <c r="J188" s="15">
        <f t="shared" si="297"/>
        <v>0</v>
      </c>
    </row>
  </sheetData>
  <mergeCells count="12">
    <mergeCell ref="R1:R2"/>
    <mergeCell ref="F1:F2"/>
    <mergeCell ref="D1:D2"/>
    <mergeCell ref="B1:B2"/>
    <mergeCell ref="S1:S2"/>
    <mergeCell ref="K1:K2"/>
    <mergeCell ref="L1:O2"/>
    <mergeCell ref="P1:P2"/>
    <mergeCell ref="Q1:Q2"/>
    <mergeCell ref="C1:C2"/>
    <mergeCell ref="G1:J2"/>
    <mergeCell ref="E1:E2"/>
  </mergeCells>
  <conditionalFormatting sqref="A108:A109">
    <cfRule type="expression" dxfId="4" priority="2">
      <formula>AND(C108="√",D108="√",E108="√",F108="√")</formula>
    </cfRule>
  </conditionalFormatting>
  <conditionalFormatting sqref="A156">
    <cfRule type="expression" dxfId="3" priority="1">
      <formula>AND(C156="√",E156="√",F156="√",G156="√")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2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16.42578125" style="47" bestFit="1" customWidth="1"/>
    <col min="2" max="2" width="8.85546875" style="46"/>
    <col min="3" max="4" width="8.85546875" style="6"/>
    <col min="5" max="5" width="8.85546875" style="10"/>
    <col min="6" max="6" width="8.85546875" style="1"/>
    <col min="7" max="7" width="8.85546875" style="11"/>
    <col min="9" max="9" width="8.85546875" style="8"/>
    <col min="10" max="11" width="8.85546875" style="3"/>
    <col min="12" max="12" width="8.85546875" style="43"/>
    <col min="14" max="14" width="8.85546875" style="7"/>
    <col min="16" max="16" width="8.85546875" style="8"/>
    <col min="17" max="18" width="8.85546875" style="3"/>
    <col min="19" max="19" width="8.85546875" style="43"/>
    <col min="21" max="21" width="8.85546875" style="7"/>
    <col min="23" max="23" width="8.85546875" style="8"/>
    <col min="24" max="25" width="8.85546875" style="3"/>
    <col min="26" max="26" width="8.85546875" style="43"/>
    <col min="28" max="28" width="8.85546875" style="7"/>
    <col min="30" max="30" width="8.85546875" style="8"/>
    <col min="31" max="32" width="8.85546875" style="3"/>
    <col min="33" max="33" width="8.85546875" style="43"/>
    <col min="35" max="35" width="8.85546875" style="7"/>
    <col min="39" max="39" width="8.85546875" style="33"/>
  </cols>
  <sheetData>
    <row r="1" spans="1:48" x14ac:dyDescent="0.25">
      <c r="B1" s="173" t="s">
        <v>20</v>
      </c>
      <c r="C1" s="173"/>
      <c r="D1" s="173"/>
      <c r="E1" s="173"/>
      <c r="F1" s="173"/>
      <c r="G1" s="173"/>
      <c r="I1" s="173" t="s">
        <v>21</v>
      </c>
      <c r="J1" s="173"/>
      <c r="K1" s="173"/>
      <c r="L1" s="173"/>
      <c r="M1" s="173"/>
      <c r="N1" s="173"/>
      <c r="P1" s="173" t="s">
        <v>22</v>
      </c>
      <c r="Q1" s="173"/>
      <c r="R1" s="173"/>
      <c r="S1" s="173"/>
      <c r="T1" s="173"/>
      <c r="U1" s="173"/>
      <c r="W1" s="173" t="s">
        <v>23</v>
      </c>
      <c r="X1" s="173"/>
      <c r="Y1" s="173"/>
      <c r="Z1" s="173"/>
      <c r="AA1" s="173"/>
      <c r="AB1" s="173"/>
      <c r="AD1" s="173" t="s">
        <v>24</v>
      </c>
      <c r="AE1" s="173"/>
      <c r="AF1" s="173"/>
      <c r="AG1" s="173"/>
      <c r="AH1" s="173"/>
      <c r="AI1" s="173"/>
    </row>
    <row r="2" spans="1:48" s="18" customFormat="1" ht="30" customHeight="1" thickBot="1" x14ac:dyDescent="0.3">
      <c r="A2" s="48" t="s">
        <v>1</v>
      </c>
      <c r="B2" s="44" t="s">
        <v>19</v>
      </c>
      <c r="C2" s="26"/>
      <c r="D2" s="26"/>
      <c r="E2" s="27" t="s">
        <v>272</v>
      </c>
      <c r="G2" s="30" t="s">
        <v>286</v>
      </c>
      <c r="I2" s="23" t="s">
        <v>19</v>
      </c>
      <c r="J2" s="26"/>
      <c r="K2" s="26"/>
      <c r="L2" s="27" t="s">
        <v>272</v>
      </c>
      <c r="N2" s="30" t="s">
        <v>286</v>
      </c>
      <c r="P2" s="23" t="s">
        <v>19</v>
      </c>
      <c r="Q2" s="26"/>
      <c r="R2" s="26"/>
      <c r="S2" s="27" t="s">
        <v>272</v>
      </c>
      <c r="U2" s="30" t="s">
        <v>286</v>
      </c>
      <c r="W2" s="23" t="s">
        <v>19</v>
      </c>
      <c r="X2" s="26"/>
      <c r="Y2" s="26"/>
      <c r="Z2" s="27" t="s">
        <v>272</v>
      </c>
      <c r="AB2" s="30" t="s">
        <v>286</v>
      </c>
      <c r="AD2" s="23" t="s">
        <v>19</v>
      </c>
      <c r="AE2" s="26"/>
      <c r="AF2" s="26"/>
      <c r="AG2" s="27" t="s">
        <v>272</v>
      </c>
      <c r="AI2" s="30" t="s">
        <v>286</v>
      </c>
      <c r="AM2" s="37"/>
    </row>
    <row r="3" spans="1:48" x14ac:dyDescent="0.25">
      <c r="A3" s="49" t="s">
        <v>28</v>
      </c>
      <c r="B3" s="45">
        <f>Input!I4</f>
        <v>492.45926400000002</v>
      </c>
      <c r="C3" s="15">
        <f t="shared" ref="C3:C74" si="0">(B3-7.25)/8.0625+1</f>
        <v>61.180993984496126</v>
      </c>
      <c r="D3" s="6">
        <f t="shared" ref="D3:D74" si="1">ROUND(C3, 0)</f>
        <v>61</v>
      </c>
      <c r="E3" s="16" t="str">
        <f t="shared" ref="E3:E74" si="2">DEC2HEX(D3, 2)</f>
        <v>3D</v>
      </c>
      <c r="F3" s="53"/>
      <c r="G3" s="36">
        <f t="shared" ref="G3:G74" si="3">IF(D3=0,0,ROUND(((D3-1)*(645/80)+7.25),0))</f>
        <v>491</v>
      </c>
      <c r="I3" s="14">
        <f>Input!J4</f>
        <v>244.62028800000002</v>
      </c>
      <c r="J3" s="15">
        <f t="shared" ref="J3:J76" si="4">(I3-7.25)/8.0625+1</f>
        <v>30.441276031007753</v>
      </c>
      <c r="K3" s="15">
        <f t="shared" ref="K3:K76" si="5">ROUND(J3, 0)</f>
        <v>30</v>
      </c>
      <c r="L3" s="16" t="str">
        <f t="shared" ref="L3:L76" si="6">DEC2HEX(K3, 2)</f>
        <v>1E</v>
      </c>
      <c r="M3" s="53"/>
      <c r="N3" s="36">
        <f t="shared" ref="N3:N76" si="7">IF(K3=0,0,ROUND(((K3-1)*(645/80)+7.25),0))</f>
        <v>241</v>
      </c>
      <c r="P3" s="14">
        <f>Input!K4</f>
        <v>349.22764800000004</v>
      </c>
      <c r="Q3" s="15">
        <f t="shared" ref="Q3:Q76" si="8">(P3-7.25)/8.0625+1</f>
        <v>43.415832310077526</v>
      </c>
      <c r="R3" s="15">
        <f t="shared" ref="R3:R76" si="9">ROUND(Q3, 0)</f>
        <v>43</v>
      </c>
      <c r="S3" s="16" t="str">
        <f t="shared" ref="S3:S76" si="10">DEC2HEX(R3, 2)</f>
        <v>2B</v>
      </c>
      <c r="T3" s="53"/>
      <c r="U3" s="36">
        <f t="shared" ref="U3:U76" si="11">IF(R3=0,0,ROUND(((R3-1)*(645/80)+7.25),0))</f>
        <v>346</v>
      </c>
      <c r="W3" s="14">
        <f>Input!L4</f>
        <v>336.35289600000004</v>
      </c>
      <c r="X3" s="15">
        <f t="shared" ref="X3:X76" si="12">(W3-7.25)/8.0625+1</f>
        <v>41.818963844961246</v>
      </c>
      <c r="Y3" s="15">
        <f t="shared" ref="Y3:Y76" si="13">ROUND(X3, 0)</f>
        <v>42</v>
      </c>
      <c r="Z3" s="16" t="str">
        <f t="shared" ref="Z3:Z76" si="14">DEC2HEX(Y3, 2)</f>
        <v>2A</v>
      </c>
      <c r="AA3" s="53"/>
      <c r="AB3" s="36">
        <f t="shared" ref="AB3:AB76" si="15">IF(Y3=0,0,ROUND(((Y3-1)*(645/80)+7.25),0))</f>
        <v>338</v>
      </c>
      <c r="AD3" s="14">
        <f>Input!M4</f>
        <v>205.99603200000001</v>
      </c>
      <c r="AE3" s="15">
        <f t="shared" ref="AE3:AE76" si="16">(AD3-7.25)/8.0625+1</f>
        <v>25.650670635658916</v>
      </c>
      <c r="AF3" s="15">
        <f t="shared" ref="AF3:AF76" si="17">ROUND(AE3, 0)</f>
        <v>26</v>
      </c>
      <c r="AG3" s="16" t="str">
        <f t="shared" ref="AG3:AG76" si="18">DEC2HEX(AF3, 2)</f>
        <v>1A</v>
      </c>
      <c r="AH3" s="53"/>
      <c r="AI3" s="36">
        <f t="shared" ref="AI3:AI76" si="19">IF(AF3=0,0,ROUND(((AF3-1)*(645/80)+7.25),0))</f>
        <v>209</v>
      </c>
    </row>
    <row r="4" spans="1:48" x14ac:dyDescent="0.25">
      <c r="A4" s="50" t="s">
        <v>30</v>
      </c>
      <c r="B4" s="45">
        <f>Input!I5</f>
        <v>492.45926400000002</v>
      </c>
      <c r="C4" s="6">
        <f t="shared" si="0"/>
        <v>61.180993984496126</v>
      </c>
      <c r="D4" s="6">
        <f t="shared" si="1"/>
        <v>61</v>
      </c>
      <c r="E4" s="10" t="str">
        <f t="shared" si="2"/>
        <v>3D</v>
      </c>
      <c r="F4" s="53"/>
      <c r="G4" s="11">
        <f t="shared" si="3"/>
        <v>491</v>
      </c>
      <c r="I4" s="8">
        <f>Input!J5</f>
        <v>244.62028800000002</v>
      </c>
      <c r="J4" s="6">
        <f t="shared" si="4"/>
        <v>30.441276031007753</v>
      </c>
      <c r="K4" s="6">
        <f t="shared" si="5"/>
        <v>30</v>
      </c>
      <c r="L4" s="10" t="str">
        <f t="shared" si="6"/>
        <v>1E</v>
      </c>
      <c r="M4" s="53"/>
      <c r="N4" s="11">
        <f t="shared" si="7"/>
        <v>241</v>
      </c>
      <c r="P4" s="8">
        <f>Input!K5</f>
        <v>349.22764800000004</v>
      </c>
      <c r="Q4" s="6">
        <f t="shared" si="8"/>
        <v>43.415832310077526</v>
      </c>
      <c r="R4" s="6">
        <f t="shared" si="9"/>
        <v>43</v>
      </c>
      <c r="S4" s="10" t="str">
        <f t="shared" si="10"/>
        <v>2B</v>
      </c>
      <c r="T4" s="53"/>
      <c r="U4" s="11">
        <f t="shared" si="11"/>
        <v>346</v>
      </c>
      <c r="W4" s="8">
        <f>Input!L5</f>
        <v>336.35289600000004</v>
      </c>
      <c r="X4" s="6">
        <f t="shared" si="12"/>
        <v>41.818963844961246</v>
      </c>
      <c r="Y4" s="6">
        <f t="shared" si="13"/>
        <v>42</v>
      </c>
      <c r="Z4" s="10" t="str">
        <f t="shared" si="14"/>
        <v>2A</v>
      </c>
      <c r="AA4" s="53"/>
      <c r="AB4" s="11">
        <f t="shared" si="15"/>
        <v>338</v>
      </c>
      <c r="AD4" s="8">
        <f>Input!M5</f>
        <v>205.99603200000001</v>
      </c>
      <c r="AE4" s="6">
        <f t="shared" si="16"/>
        <v>25.650670635658916</v>
      </c>
      <c r="AF4" s="6">
        <f t="shared" si="17"/>
        <v>26</v>
      </c>
      <c r="AG4" s="10" t="str">
        <f t="shared" si="18"/>
        <v>1A</v>
      </c>
      <c r="AH4" s="53"/>
      <c r="AI4" s="11">
        <f t="shared" si="19"/>
        <v>209</v>
      </c>
      <c r="AL4">
        <v>0</v>
      </c>
      <c r="AM4" s="33" t="str">
        <f>DEC2HEX(AL4, 2)</f>
        <v>00</v>
      </c>
      <c r="AN4">
        <v>0</v>
      </c>
      <c r="AS4">
        <f>5/75</f>
        <v>6.6666666666666666E-2</v>
      </c>
      <c r="AT4">
        <f>AS4+8</f>
        <v>8.0666666666666664</v>
      </c>
      <c r="AU4">
        <v>196.5</v>
      </c>
      <c r="AV4">
        <f>(AU4-7.25)/AT4+1</f>
        <v>24.460743801652892</v>
      </c>
    </row>
    <row r="5" spans="1:48" x14ac:dyDescent="0.25">
      <c r="A5" s="51" t="s">
        <v>33</v>
      </c>
      <c r="B5" s="45">
        <f>Input!I6</f>
        <v>563.2704</v>
      </c>
      <c r="C5" s="6">
        <f t="shared" si="0"/>
        <v>69.963770542635658</v>
      </c>
      <c r="D5" s="6">
        <f t="shared" si="1"/>
        <v>70</v>
      </c>
      <c r="E5" s="10" t="str">
        <f t="shared" si="2"/>
        <v>46</v>
      </c>
      <c r="F5" s="53"/>
      <c r="G5" s="11">
        <f t="shared" si="3"/>
        <v>564</v>
      </c>
      <c r="I5" s="8">
        <f>Input!J6</f>
        <v>244.62028800000002</v>
      </c>
      <c r="J5" s="6">
        <f t="shared" si="4"/>
        <v>30.441276031007753</v>
      </c>
      <c r="K5" s="6">
        <f t="shared" si="5"/>
        <v>30</v>
      </c>
      <c r="L5" s="10" t="str">
        <f t="shared" si="6"/>
        <v>1E</v>
      </c>
      <c r="M5" s="53"/>
      <c r="N5" s="11">
        <f t="shared" si="7"/>
        <v>241</v>
      </c>
      <c r="P5" s="8">
        <f>Input!K6</f>
        <v>349.22764800000004</v>
      </c>
      <c r="Q5" s="6">
        <f t="shared" si="8"/>
        <v>43.415832310077526</v>
      </c>
      <c r="R5" s="6">
        <f t="shared" si="9"/>
        <v>43</v>
      </c>
      <c r="S5" s="10" t="str">
        <f t="shared" si="10"/>
        <v>2B</v>
      </c>
      <c r="T5" s="53"/>
      <c r="U5" s="11">
        <f t="shared" si="11"/>
        <v>346</v>
      </c>
      <c r="W5" s="8">
        <f>Input!L6</f>
        <v>336.35289600000004</v>
      </c>
      <c r="X5" s="6">
        <f t="shared" si="12"/>
        <v>41.818963844961246</v>
      </c>
      <c r="Y5" s="6">
        <f t="shared" si="13"/>
        <v>42</v>
      </c>
      <c r="Z5" s="10" t="str">
        <f t="shared" si="14"/>
        <v>2A</v>
      </c>
      <c r="AA5" s="53"/>
      <c r="AB5" s="11">
        <f t="shared" si="15"/>
        <v>338</v>
      </c>
      <c r="AD5" s="8">
        <f>Input!M6</f>
        <v>205.99603200000001</v>
      </c>
      <c r="AE5" s="6">
        <f t="shared" si="16"/>
        <v>25.650670635658916</v>
      </c>
      <c r="AF5" s="6">
        <f t="shared" si="17"/>
        <v>26</v>
      </c>
      <c r="AG5" s="10" t="str">
        <f t="shared" si="18"/>
        <v>1A</v>
      </c>
      <c r="AH5" s="53"/>
      <c r="AI5" s="11">
        <f t="shared" si="19"/>
        <v>209</v>
      </c>
      <c r="AL5">
        <v>1</v>
      </c>
      <c r="AM5" s="33" t="str">
        <f t="shared" ref="AM5:AM78" si="20">DEC2HEX(AL5, 2)</f>
        <v>01</v>
      </c>
      <c r="AN5">
        <v>7</v>
      </c>
      <c r="AO5">
        <v>7.2</v>
      </c>
      <c r="AP5">
        <v>7.25</v>
      </c>
      <c r="AS5">
        <f>AP6-AP5</f>
        <v>8.0625</v>
      </c>
    </row>
    <row r="6" spans="1:48" x14ac:dyDescent="0.25">
      <c r="A6" s="51" t="s">
        <v>34</v>
      </c>
      <c r="B6" s="45">
        <f>Input!I7</f>
        <v>518.20876800000008</v>
      </c>
      <c r="C6" s="6">
        <f t="shared" si="0"/>
        <v>64.374730914728701</v>
      </c>
      <c r="D6" s="6">
        <f t="shared" si="1"/>
        <v>64</v>
      </c>
      <c r="E6" s="10" t="str">
        <f t="shared" si="2"/>
        <v>40</v>
      </c>
      <c r="F6" s="53"/>
      <c r="G6" s="11">
        <f t="shared" si="3"/>
        <v>515</v>
      </c>
      <c r="I6" s="8">
        <f>Input!J7</f>
        <v>257.49504000000002</v>
      </c>
      <c r="J6" s="6">
        <f t="shared" si="4"/>
        <v>32.038144496124033</v>
      </c>
      <c r="K6" s="6">
        <f t="shared" si="5"/>
        <v>32</v>
      </c>
      <c r="L6" s="10" t="str">
        <f t="shared" si="6"/>
        <v>20</v>
      </c>
      <c r="M6" s="53"/>
      <c r="N6" s="11">
        <f t="shared" si="7"/>
        <v>257</v>
      </c>
      <c r="P6" s="8">
        <f>Input!K7</f>
        <v>349.22764800000004</v>
      </c>
      <c r="Q6" s="6">
        <f t="shared" si="8"/>
        <v>43.415832310077526</v>
      </c>
      <c r="R6" s="6">
        <f t="shared" si="9"/>
        <v>43</v>
      </c>
      <c r="S6" s="10" t="str">
        <f t="shared" si="10"/>
        <v>2B</v>
      </c>
      <c r="T6" s="53"/>
      <c r="U6" s="11">
        <f t="shared" si="11"/>
        <v>346</v>
      </c>
      <c r="W6" s="8">
        <f>Input!L7</f>
        <v>362.10240000000005</v>
      </c>
      <c r="X6" s="6">
        <f t="shared" si="12"/>
        <v>45.012700775193807</v>
      </c>
      <c r="Y6" s="6">
        <f t="shared" si="13"/>
        <v>45</v>
      </c>
      <c r="Z6" s="10" t="str">
        <f t="shared" si="14"/>
        <v>2D</v>
      </c>
      <c r="AA6" s="53"/>
      <c r="AB6" s="11">
        <f t="shared" si="15"/>
        <v>362</v>
      </c>
      <c r="AD6" s="8">
        <f>Input!M7</f>
        <v>218.87078400000001</v>
      </c>
      <c r="AE6" s="6">
        <f t="shared" si="16"/>
        <v>27.247539100775196</v>
      </c>
      <c r="AF6" s="6">
        <f t="shared" si="17"/>
        <v>27</v>
      </c>
      <c r="AG6" s="10" t="str">
        <f t="shared" si="18"/>
        <v>1B</v>
      </c>
      <c r="AH6" s="53"/>
      <c r="AI6" s="11">
        <f t="shared" si="19"/>
        <v>217</v>
      </c>
      <c r="AL6">
        <v>2</v>
      </c>
      <c r="AM6" s="33" t="str">
        <f t="shared" si="20"/>
        <v>02</v>
      </c>
      <c r="AN6">
        <v>15</v>
      </c>
      <c r="AO6">
        <v>15.27</v>
      </c>
      <c r="AP6">
        <v>15.3125</v>
      </c>
    </row>
    <row r="7" spans="1:48" x14ac:dyDescent="0.25">
      <c r="A7" s="49" t="s">
        <v>35</v>
      </c>
      <c r="B7" s="45">
        <f>Input!I8</f>
        <v>526.25548800000001</v>
      </c>
      <c r="C7" s="6">
        <f t="shared" si="0"/>
        <v>65.372773705426354</v>
      </c>
      <c r="D7" s="6">
        <f t="shared" si="1"/>
        <v>65</v>
      </c>
      <c r="E7" s="10" t="str">
        <f t="shared" si="2"/>
        <v>41</v>
      </c>
      <c r="F7" s="53"/>
      <c r="G7" s="11">
        <f t="shared" si="3"/>
        <v>523</v>
      </c>
      <c r="I7" s="8">
        <f>Input!J8</f>
        <v>257.49504000000002</v>
      </c>
      <c r="J7" s="6">
        <f t="shared" si="4"/>
        <v>32.038144496124033</v>
      </c>
      <c r="K7" s="6">
        <f t="shared" si="5"/>
        <v>32</v>
      </c>
      <c r="L7" s="10" t="str">
        <f t="shared" si="6"/>
        <v>20</v>
      </c>
      <c r="M7" s="53"/>
      <c r="N7" s="11">
        <f t="shared" si="7"/>
        <v>257</v>
      </c>
      <c r="P7" s="8">
        <f>Input!K8</f>
        <v>349.22764800000004</v>
      </c>
      <c r="Q7" s="6">
        <f t="shared" si="8"/>
        <v>43.415832310077526</v>
      </c>
      <c r="R7" s="6">
        <f t="shared" si="9"/>
        <v>43</v>
      </c>
      <c r="S7" s="10" t="str">
        <f t="shared" si="10"/>
        <v>2B</v>
      </c>
      <c r="T7" s="53"/>
      <c r="U7" s="11">
        <f t="shared" si="11"/>
        <v>346</v>
      </c>
      <c r="W7" s="8">
        <f>Input!L8</f>
        <v>362.10240000000005</v>
      </c>
      <c r="X7" s="6">
        <f t="shared" si="12"/>
        <v>45.012700775193807</v>
      </c>
      <c r="Y7" s="6">
        <f t="shared" si="13"/>
        <v>45</v>
      </c>
      <c r="Z7" s="10" t="str">
        <f t="shared" si="14"/>
        <v>2D</v>
      </c>
      <c r="AA7" s="53"/>
      <c r="AB7" s="11">
        <f t="shared" si="15"/>
        <v>362</v>
      </c>
      <c r="AD7" s="8">
        <f>Input!M8</f>
        <v>218.87078400000001</v>
      </c>
      <c r="AE7" s="6">
        <f t="shared" si="16"/>
        <v>27.247539100775196</v>
      </c>
      <c r="AF7" s="6">
        <f t="shared" si="17"/>
        <v>27</v>
      </c>
      <c r="AG7" s="10" t="str">
        <f t="shared" si="18"/>
        <v>1B</v>
      </c>
      <c r="AH7" s="53"/>
      <c r="AI7" s="11">
        <f t="shared" si="19"/>
        <v>217</v>
      </c>
      <c r="AL7">
        <v>3</v>
      </c>
      <c r="AM7" s="33" t="str">
        <f t="shared" si="20"/>
        <v>03</v>
      </c>
      <c r="AN7">
        <v>23</v>
      </c>
      <c r="AO7">
        <v>23.34</v>
      </c>
      <c r="AP7">
        <v>23.375</v>
      </c>
    </row>
    <row r="8" spans="1:48" x14ac:dyDescent="0.25">
      <c r="A8" s="51" t="s">
        <v>36</v>
      </c>
      <c r="B8" s="45">
        <f>Input!I9</f>
        <v>511.77139200000005</v>
      </c>
      <c r="C8" s="6">
        <f t="shared" si="0"/>
        <v>63.57629668217055</v>
      </c>
      <c r="D8" s="6">
        <f t="shared" si="1"/>
        <v>64</v>
      </c>
      <c r="E8" s="10" t="str">
        <f t="shared" si="2"/>
        <v>40</v>
      </c>
      <c r="F8" s="53"/>
      <c r="G8" s="11">
        <f t="shared" si="3"/>
        <v>515</v>
      </c>
      <c r="I8" s="8">
        <f>Input!J9</f>
        <v>257.49504000000002</v>
      </c>
      <c r="J8" s="6">
        <f t="shared" si="4"/>
        <v>32.038144496124033</v>
      </c>
      <c r="K8" s="6">
        <f t="shared" si="5"/>
        <v>32</v>
      </c>
      <c r="L8" s="10" t="str">
        <f t="shared" si="6"/>
        <v>20</v>
      </c>
      <c r="M8" s="53"/>
      <c r="N8" s="11">
        <f t="shared" si="7"/>
        <v>257</v>
      </c>
      <c r="P8" s="8">
        <f>Input!K9</f>
        <v>349.22764800000004</v>
      </c>
      <c r="Q8" s="6">
        <f t="shared" si="8"/>
        <v>43.415832310077526</v>
      </c>
      <c r="R8" s="6">
        <f t="shared" si="9"/>
        <v>43</v>
      </c>
      <c r="S8" s="10" t="str">
        <f t="shared" si="10"/>
        <v>2B</v>
      </c>
      <c r="T8" s="53"/>
      <c r="U8" s="11">
        <f t="shared" si="11"/>
        <v>346</v>
      </c>
      <c r="W8" s="8">
        <f>Input!L9</f>
        <v>374.97715200000005</v>
      </c>
      <c r="X8" s="6">
        <f t="shared" si="12"/>
        <v>46.60956924031008</v>
      </c>
      <c r="Y8" s="6">
        <f t="shared" si="13"/>
        <v>47</v>
      </c>
      <c r="Z8" s="10" t="str">
        <f t="shared" si="14"/>
        <v>2F</v>
      </c>
      <c r="AA8" s="53"/>
      <c r="AB8" s="11">
        <f t="shared" si="15"/>
        <v>378</v>
      </c>
      <c r="AD8" s="8">
        <f>Input!M9</f>
        <v>218.87078400000001</v>
      </c>
      <c r="AE8" s="6">
        <f t="shared" si="16"/>
        <v>27.247539100775196</v>
      </c>
      <c r="AF8" s="6">
        <f t="shared" si="17"/>
        <v>27</v>
      </c>
      <c r="AG8" s="10" t="str">
        <f t="shared" si="18"/>
        <v>1B</v>
      </c>
      <c r="AH8" s="53"/>
      <c r="AI8" s="11">
        <f t="shared" si="19"/>
        <v>217</v>
      </c>
      <c r="AL8">
        <v>4</v>
      </c>
      <c r="AM8" s="33" t="str">
        <f t="shared" si="20"/>
        <v>04</v>
      </c>
      <c r="AN8">
        <v>31</v>
      </c>
      <c r="AO8">
        <v>31.41</v>
      </c>
      <c r="AP8">
        <v>31.4375</v>
      </c>
    </row>
    <row r="9" spans="1:48" x14ac:dyDescent="0.25">
      <c r="A9" s="49" t="s">
        <v>38</v>
      </c>
      <c r="B9" s="45">
        <f>Input!I10</f>
        <v>888.357888</v>
      </c>
      <c r="C9" s="6">
        <f t="shared" si="0"/>
        <v>110.28469928682171</v>
      </c>
      <c r="D9" s="6">
        <f t="shared" si="1"/>
        <v>110</v>
      </c>
      <c r="E9" s="10" t="str">
        <f t="shared" si="2"/>
        <v>6E</v>
      </c>
      <c r="F9" s="53"/>
      <c r="G9" s="11">
        <f t="shared" si="3"/>
        <v>886</v>
      </c>
      <c r="I9" s="8">
        <f>Input!J10</f>
        <v>249.44832000000002</v>
      </c>
      <c r="J9" s="6">
        <f t="shared" si="4"/>
        <v>31.040101705426359</v>
      </c>
      <c r="K9" s="6">
        <f t="shared" si="5"/>
        <v>31</v>
      </c>
      <c r="L9" s="10" t="str">
        <f t="shared" si="6"/>
        <v>1F</v>
      </c>
      <c r="M9" s="53"/>
      <c r="N9" s="11">
        <f t="shared" si="7"/>
        <v>249</v>
      </c>
      <c r="P9" s="8">
        <f>Input!K10</f>
        <v>354.05568000000005</v>
      </c>
      <c r="Q9" s="6">
        <f t="shared" si="8"/>
        <v>44.014657984496132</v>
      </c>
      <c r="R9" s="6">
        <f t="shared" si="9"/>
        <v>44</v>
      </c>
      <c r="S9" s="10" t="str">
        <f t="shared" si="10"/>
        <v>2C</v>
      </c>
      <c r="T9" s="53"/>
      <c r="U9" s="11">
        <f t="shared" si="11"/>
        <v>354</v>
      </c>
      <c r="W9" s="8">
        <f>Input!L10</f>
        <v>337.96224000000001</v>
      </c>
      <c r="X9" s="6">
        <f t="shared" si="12"/>
        <v>42.018572403100777</v>
      </c>
      <c r="Y9" s="6">
        <f t="shared" si="13"/>
        <v>42</v>
      </c>
      <c r="Z9" s="10" t="str">
        <f t="shared" si="14"/>
        <v>2A</v>
      </c>
      <c r="AA9" s="53"/>
      <c r="AB9" s="11">
        <f t="shared" si="15"/>
        <v>338</v>
      </c>
      <c r="AD9" s="8">
        <f>Input!M10</f>
        <v>233.35488000000001</v>
      </c>
      <c r="AE9" s="6">
        <f t="shared" si="16"/>
        <v>29.04401612403101</v>
      </c>
      <c r="AF9" s="6">
        <f t="shared" si="17"/>
        <v>29</v>
      </c>
      <c r="AG9" s="10" t="str">
        <f t="shared" si="18"/>
        <v>1D</v>
      </c>
      <c r="AH9" s="53"/>
      <c r="AI9" s="11">
        <f t="shared" si="19"/>
        <v>233</v>
      </c>
      <c r="AL9">
        <v>6</v>
      </c>
      <c r="AM9" s="33" t="str">
        <f t="shared" si="20"/>
        <v>06</v>
      </c>
      <c r="AN9">
        <v>48</v>
      </c>
      <c r="AO9">
        <v>47.55</v>
      </c>
      <c r="AP9">
        <v>47.5625</v>
      </c>
    </row>
    <row r="10" spans="1:48" x14ac:dyDescent="0.25">
      <c r="A10" s="49" t="s">
        <v>39</v>
      </c>
      <c r="B10" s="45">
        <f>Input!I11</f>
        <v>870.65510400000005</v>
      </c>
      <c r="C10" s="6">
        <f t="shared" si="0"/>
        <v>108.08900514728683</v>
      </c>
      <c r="D10" s="6">
        <f t="shared" si="1"/>
        <v>108</v>
      </c>
      <c r="E10" s="10" t="str">
        <f t="shared" si="2"/>
        <v>6C</v>
      </c>
      <c r="F10" s="53"/>
      <c r="G10" s="11">
        <f t="shared" si="3"/>
        <v>870</v>
      </c>
      <c r="I10" s="8">
        <f>Input!J11</f>
        <v>249.44832000000002</v>
      </c>
      <c r="J10" s="6">
        <f t="shared" si="4"/>
        <v>31.040101705426359</v>
      </c>
      <c r="K10" s="6">
        <f t="shared" si="5"/>
        <v>31</v>
      </c>
      <c r="L10" s="10" t="str">
        <f t="shared" si="6"/>
        <v>1F</v>
      </c>
      <c r="M10" s="53"/>
      <c r="N10" s="11">
        <f t="shared" si="7"/>
        <v>249</v>
      </c>
      <c r="P10" s="8">
        <f>Input!K11</f>
        <v>354.05568000000005</v>
      </c>
      <c r="Q10" s="6">
        <f t="shared" si="8"/>
        <v>44.014657984496132</v>
      </c>
      <c r="R10" s="6">
        <f t="shared" si="9"/>
        <v>44</v>
      </c>
      <c r="S10" s="10" t="str">
        <f t="shared" si="10"/>
        <v>2C</v>
      </c>
      <c r="T10" s="53"/>
      <c r="U10" s="11">
        <f t="shared" si="11"/>
        <v>354</v>
      </c>
      <c r="W10" s="8">
        <f>Input!L11</f>
        <v>337.96224000000001</v>
      </c>
      <c r="X10" s="6">
        <f t="shared" si="12"/>
        <v>42.018572403100777</v>
      </c>
      <c r="Y10" s="6">
        <f t="shared" si="13"/>
        <v>42</v>
      </c>
      <c r="Z10" s="10" t="str">
        <f t="shared" si="14"/>
        <v>2A</v>
      </c>
      <c r="AA10" s="53"/>
      <c r="AB10" s="11">
        <f t="shared" si="15"/>
        <v>338</v>
      </c>
      <c r="AD10" s="8">
        <f>Input!M11</f>
        <v>233.35488000000001</v>
      </c>
      <c r="AE10" s="6">
        <f t="shared" si="16"/>
        <v>29.04401612403101</v>
      </c>
      <c r="AF10" s="6">
        <f t="shared" si="17"/>
        <v>29</v>
      </c>
      <c r="AG10" s="10" t="str">
        <f t="shared" si="18"/>
        <v>1D</v>
      </c>
      <c r="AH10" s="53"/>
      <c r="AI10" s="11">
        <f t="shared" si="19"/>
        <v>233</v>
      </c>
      <c r="AL10">
        <v>7</v>
      </c>
      <c r="AM10" s="33" t="str">
        <f t="shared" si="20"/>
        <v>07</v>
      </c>
      <c r="AN10">
        <v>56</v>
      </c>
      <c r="AO10">
        <v>55.62</v>
      </c>
      <c r="AP10">
        <v>55.625</v>
      </c>
    </row>
    <row r="11" spans="1:48" x14ac:dyDescent="0.25">
      <c r="A11" s="49" t="s">
        <v>40</v>
      </c>
      <c r="B11" s="45">
        <f>Input!I12</f>
        <v>870.65510400000005</v>
      </c>
      <c r="C11" s="6">
        <f t="shared" si="0"/>
        <v>108.08900514728683</v>
      </c>
      <c r="D11" s="6">
        <f t="shared" si="1"/>
        <v>108</v>
      </c>
      <c r="E11" s="10" t="str">
        <f t="shared" si="2"/>
        <v>6C</v>
      </c>
      <c r="F11" s="53"/>
      <c r="G11" s="11">
        <f t="shared" si="3"/>
        <v>870</v>
      </c>
      <c r="I11" s="8">
        <f>Input!J12</f>
        <v>249.44832000000002</v>
      </c>
      <c r="J11" s="6">
        <f t="shared" si="4"/>
        <v>31.040101705426359</v>
      </c>
      <c r="K11" s="6">
        <f t="shared" si="5"/>
        <v>31</v>
      </c>
      <c r="L11" s="10" t="str">
        <f t="shared" si="6"/>
        <v>1F</v>
      </c>
      <c r="M11" s="53"/>
      <c r="N11" s="11">
        <f t="shared" si="7"/>
        <v>249</v>
      </c>
      <c r="P11" s="8">
        <f>Input!K12</f>
        <v>354.05568000000005</v>
      </c>
      <c r="Q11" s="6">
        <f t="shared" si="8"/>
        <v>44.014657984496132</v>
      </c>
      <c r="R11" s="6">
        <f t="shared" si="9"/>
        <v>44</v>
      </c>
      <c r="S11" s="10" t="str">
        <f t="shared" si="10"/>
        <v>2C</v>
      </c>
      <c r="T11" s="53"/>
      <c r="U11" s="11">
        <f t="shared" si="11"/>
        <v>354</v>
      </c>
      <c r="W11" s="8">
        <f>Input!L12</f>
        <v>337.96224000000001</v>
      </c>
      <c r="X11" s="6">
        <f t="shared" si="12"/>
        <v>42.018572403100777</v>
      </c>
      <c r="Y11" s="6">
        <f t="shared" si="13"/>
        <v>42</v>
      </c>
      <c r="Z11" s="10" t="str">
        <f t="shared" si="14"/>
        <v>2A</v>
      </c>
      <c r="AA11" s="53"/>
      <c r="AB11" s="11">
        <f t="shared" si="15"/>
        <v>338</v>
      </c>
      <c r="AD11" s="8">
        <f>Input!M12</f>
        <v>233.35488000000001</v>
      </c>
      <c r="AE11" s="6">
        <f t="shared" si="16"/>
        <v>29.04401612403101</v>
      </c>
      <c r="AF11" s="6">
        <f t="shared" si="17"/>
        <v>29</v>
      </c>
      <c r="AG11" s="10" t="str">
        <f t="shared" si="18"/>
        <v>1D</v>
      </c>
      <c r="AH11" s="53"/>
      <c r="AI11" s="11">
        <f t="shared" si="19"/>
        <v>233</v>
      </c>
      <c r="AL11">
        <v>8</v>
      </c>
      <c r="AM11" s="33" t="str">
        <f t="shared" si="20"/>
        <v>08</v>
      </c>
      <c r="AN11">
        <v>64</v>
      </c>
      <c r="AO11">
        <v>63.69</v>
      </c>
      <c r="AP11">
        <v>63.6875</v>
      </c>
    </row>
    <row r="12" spans="1:48" x14ac:dyDescent="0.25">
      <c r="A12" s="49" t="s">
        <v>41</v>
      </c>
      <c r="B12" s="45">
        <f>Input!I13</f>
        <v>870.65510400000005</v>
      </c>
      <c r="C12" s="6">
        <f t="shared" si="0"/>
        <v>108.08900514728683</v>
      </c>
      <c r="D12" s="6">
        <f t="shared" si="1"/>
        <v>108</v>
      </c>
      <c r="E12" s="10" t="str">
        <f t="shared" si="2"/>
        <v>6C</v>
      </c>
      <c r="F12" s="53"/>
      <c r="G12" s="11">
        <f t="shared" si="3"/>
        <v>870</v>
      </c>
      <c r="I12" s="8">
        <f>Input!J13</f>
        <v>249.44832000000002</v>
      </c>
      <c r="J12" s="6">
        <f t="shared" si="4"/>
        <v>31.040101705426359</v>
      </c>
      <c r="K12" s="6">
        <f t="shared" si="5"/>
        <v>31</v>
      </c>
      <c r="L12" s="10" t="str">
        <f t="shared" si="6"/>
        <v>1F</v>
      </c>
      <c r="M12" s="53"/>
      <c r="N12" s="11">
        <f t="shared" si="7"/>
        <v>249</v>
      </c>
      <c r="P12" s="8">
        <f>Input!K13</f>
        <v>354.05568000000005</v>
      </c>
      <c r="Q12" s="6">
        <f t="shared" si="8"/>
        <v>44.014657984496132</v>
      </c>
      <c r="R12" s="6">
        <f t="shared" si="9"/>
        <v>44</v>
      </c>
      <c r="S12" s="10" t="str">
        <f t="shared" si="10"/>
        <v>2C</v>
      </c>
      <c r="T12" s="53"/>
      <c r="U12" s="11">
        <f t="shared" si="11"/>
        <v>354</v>
      </c>
      <c r="W12" s="8">
        <f>Input!L13</f>
        <v>337.96224000000001</v>
      </c>
      <c r="X12" s="6">
        <f t="shared" si="12"/>
        <v>42.018572403100777</v>
      </c>
      <c r="Y12" s="6">
        <f t="shared" si="13"/>
        <v>42</v>
      </c>
      <c r="Z12" s="10" t="str">
        <f t="shared" si="14"/>
        <v>2A</v>
      </c>
      <c r="AA12" s="53"/>
      <c r="AB12" s="11">
        <f t="shared" si="15"/>
        <v>338</v>
      </c>
      <c r="AD12" s="8">
        <f>Input!M13</f>
        <v>233.35488000000001</v>
      </c>
      <c r="AE12" s="6">
        <f t="shared" si="16"/>
        <v>29.04401612403101</v>
      </c>
      <c r="AF12" s="6">
        <f t="shared" si="17"/>
        <v>29</v>
      </c>
      <c r="AG12" s="10" t="str">
        <f t="shared" si="18"/>
        <v>1D</v>
      </c>
      <c r="AH12" s="53"/>
      <c r="AI12" s="11">
        <f t="shared" si="19"/>
        <v>233</v>
      </c>
      <c r="AL12">
        <v>9</v>
      </c>
      <c r="AM12" s="33" t="str">
        <f t="shared" si="20"/>
        <v>09</v>
      </c>
      <c r="AN12">
        <v>72</v>
      </c>
      <c r="AO12">
        <v>71.760000000000005</v>
      </c>
      <c r="AP12">
        <v>71.75</v>
      </c>
    </row>
    <row r="13" spans="1:48" x14ac:dyDescent="0.25">
      <c r="A13" s="49" t="s">
        <v>42</v>
      </c>
      <c r="B13" s="45">
        <f>Input!I14</f>
        <v>870.65510400000005</v>
      </c>
      <c r="C13" s="6">
        <f t="shared" si="0"/>
        <v>108.08900514728683</v>
      </c>
      <c r="D13" s="6">
        <f t="shared" si="1"/>
        <v>108</v>
      </c>
      <c r="E13" s="10" t="str">
        <f t="shared" si="2"/>
        <v>6C</v>
      </c>
      <c r="F13" s="53"/>
      <c r="G13" s="11">
        <f t="shared" si="3"/>
        <v>870</v>
      </c>
      <c r="I13" s="8">
        <f>Input!J14</f>
        <v>249.44832000000002</v>
      </c>
      <c r="J13" s="6">
        <f t="shared" si="4"/>
        <v>31.040101705426359</v>
      </c>
      <c r="K13" s="6">
        <f t="shared" si="5"/>
        <v>31</v>
      </c>
      <c r="L13" s="10" t="str">
        <f t="shared" si="6"/>
        <v>1F</v>
      </c>
      <c r="M13" s="53"/>
      <c r="N13" s="11">
        <f t="shared" si="7"/>
        <v>249</v>
      </c>
      <c r="P13" s="8">
        <f>Input!K14</f>
        <v>354.05568000000005</v>
      </c>
      <c r="Q13" s="6">
        <f t="shared" si="8"/>
        <v>44.014657984496132</v>
      </c>
      <c r="R13" s="6">
        <f t="shared" si="9"/>
        <v>44</v>
      </c>
      <c r="S13" s="10" t="str">
        <f t="shared" si="10"/>
        <v>2C</v>
      </c>
      <c r="T13" s="53"/>
      <c r="U13" s="11">
        <f t="shared" si="11"/>
        <v>354</v>
      </c>
      <c r="W13" s="8">
        <f>Input!L14</f>
        <v>337.96224000000001</v>
      </c>
      <c r="X13" s="6">
        <f t="shared" si="12"/>
        <v>42.018572403100777</v>
      </c>
      <c r="Y13" s="6">
        <f t="shared" si="13"/>
        <v>42</v>
      </c>
      <c r="Z13" s="10" t="str">
        <f t="shared" si="14"/>
        <v>2A</v>
      </c>
      <c r="AA13" s="53"/>
      <c r="AB13" s="11">
        <f t="shared" si="15"/>
        <v>338</v>
      </c>
      <c r="AD13" s="8">
        <f>Input!M14</f>
        <v>233.35488000000001</v>
      </c>
      <c r="AE13" s="6">
        <f t="shared" si="16"/>
        <v>29.04401612403101</v>
      </c>
      <c r="AF13" s="6">
        <f t="shared" si="17"/>
        <v>29</v>
      </c>
      <c r="AG13" s="10" t="str">
        <f t="shared" si="18"/>
        <v>1D</v>
      </c>
      <c r="AH13" s="53"/>
      <c r="AI13" s="11">
        <f t="shared" si="19"/>
        <v>233</v>
      </c>
      <c r="AL13">
        <v>10</v>
      </c>
      <c r="AM13" s="33" t="str">
        <f t="shared" si="20"/>
        <v>0A</v>
      </c>
      <c r="AN13">
        <v>80</v>
      </c>
      <c r="AO13">
        <v>79.83</v>
      </c>
      <c r="AP13">
        <v>79.8125</v>
      </c>
    </row>
    <row r="14" spans="1:48" x14ac:dyDescent="0.25">
      <c r="A14" s="49" t="s">
        <v>43</v>
      </c>
      <c r="B14" s="45">
        <f>Input!I15</f>
        <v>870.65510400000005</v>
      </c>
      <c r="C14" s="6">
        <f t="shared" si="0"/>
        <v>108.08900514728683</v>
      </c>
      <c r="D14" s="6">
        <f t="shared" si="1"/>
        <v>108</v>
      </c>
      <c r="E14" s="10" t="str">
        <f t="shared" si="2"/>
        <v>6C</v>
      </c>
      <c r="F14" s="53"/>
      <c r="G14" s="11">
        <f t="shared" si="3"/>
        <v>870</v>
      </c>
      <c r="I14" s="8">
        <f>Input!J15</f>
        <v>249.44832000000002</v>
      </c>
      <c r="J14" s="6">
        <f t="shared" si="4"/>
        <v>31.040101705426359</v>
      </c>
      <c r="K14" s="6">
        <f t="shared" si="5"/>
        <v>31</v>
      </c>
      <c r="L14" s="10" t="str">
        <f t="shared" si="6"/>
        <v>1F</v>
      </c>
      <c r="M14" s="53"/>
      <c r="N14" s="11">
        <f t="shared" si="7"/>
        <v>249</v>
      </c>
      <c r="P14" s="8">
        <f>Input!K15</f>
        <v>354.05568000000005</v>
      </c>
      <c r="Q14" s="6">
        <f t="shared" si="8"/>
        <v>44.014657984496132</v>
      </c>
      <c r="R14" s="6">
        <f t="shared" si="9"/>
        <v>44</v>
      </c>
      <c r="S14" s="10" t="str">
        <f t="shared" si="10"/>
        <v>2C</v>
      </c>
      <c r="T14" s="53"/>
      <c r="U14" s="11">
        <f t="shared" si="11"/>
        <v>354</v>
      </c>
      <c r="W14" s="8">
        <f>Input!L15</f>
        <v>337.96224000000001</v>
      </c>
      <c r="X14" s="6">
        <f t="shared" si="12"/>
        <v>42.018572403100777</v>
      </c>
      <c r="Y14" s="6">
        <f t="shared" si="13"/>
        <v>42</v>
      </c>
      <c r="Z14" s="10" t="str">
        <f t="shared" si="14"/>
        <v>2A</v>
      </c>
      <c r="AA14" s="53"/>
      <c r="AB14" s="11">
        <f t="shared" si="15"/>
        <v>338</v>
      </c>
      <c r="AD14" s="8">
        <f>Input!M15</f>
        <v>233.35488000000001</v>
      </c>
      <c r="AE14" s="6">
        <f t="shared" si="16"/>
        <v>29.04401612403101</v>
      </c>
      <c r="AF14" s="6">
        <f t="shared" si="17"/>
        <v>29</v>
      </c>
      <c r="AG14" s="10" t="str">
        <f t="shared" si="18"/>
        <v>1D</v>
      </c>
      <c r="AH14" s="53"/>
      <c r="AI14" s="11">
        <f t="shared" si="19"/>
        <v>233</v>
      </c>
      <c r="AL14">
        <v>11</v>
      </c>
      <c r="AM14" s="33" t="str">
        <f t="shared" si="20"/>
        <v>0B</v>
      </c>
      <c r="AN14">
        <v>88</v>
      </c>
      <c r="AO14">
        <v>87.9</v>
      </c>
      <c r="AP14">
        <v>87.875</v>
      </c>
    </row>
    <row r="15" spans="1:48" x14ac:dyDescent="0.25">
      <c r="A15" s="49" t="s">
        <v>44</v>
      </c>
      <c r="B15" s="45">
        <f>Input!I16</f>
        <v>901.23264000000006</v>
      </c>
      <c r="C15" s="6">
        <f t="shared" si="0"/>
        <v>111.88156775193799</v>
      </c>
      <c r="D15" s="6">
        <f t="shared" si="1"/>
        <v>112</v>
      </c>
      <c r="E15" s="10" t="str">
        <f t="shared" si="2"/>
        <v>70</v>
      </c>
      <c r="F15" s="53"/>
      <c r="G15" s="11">
        <f t="shared" si="3"/>
        <v>902</v>
      </c>
      <c r="I15" s="8">
        <f>Input!J16</f>
        <v>249.44832000000002</v>
      </c>
      <c r="J15" s="6">
        <f t="shared" si="4"/>
        <v>31.040101705426359</v>
      </c>
      <c r="K15" s="6">
        <f t="shared" si="5"/>
        <v>31</v>
      </c>
      <c r="L15" s="10" t="str">
        <f t="shared" si="6"/>
        <v>1F</v>
      </c>
      <c r="M15" s="53"/>
      <c r="N15" s="11">
        <f t="shared" si="7"/>
        <v>249</v>
      </c>
      <c r="P15" s="8">
        <f>Input!K16</f>
        <v>354.05568000000005</v>
      </c>
      <c r="Q15" s="6">
        <f t="shared" si="8"/>
        <v>44.014657984496132</v>
      </c>
      <c r="R15" s="6">
        <f t="shared" si="9"/>
        <v>44</v>
      </c>
      <c r="S15" s="10" t="str">
        <f t="shared" si="10"/>
        <v>2C</v>
      </c>
      <c r="T15" s="53"/>
      <c r="U15" s="11">
        <f t="shared" si="11"/>
        <v>354</v>
      </c>
      <c r="W15" s="8">
        <f>Input!L16</f>
        <v>337.96224000000001</v>
      </c>
      <c r="X15" s="6">
        <f t="shared" si="12"/>
        <v>42.018572403100777</v>
      </c>
      <c r="Y15" s="6">
        <f t="shared" si="13"/>
        <v>42</v>
      </c>
      <c r="Z15" s="10" t="str">
        <f t="shared" si="14"/>
        <v>2A</v>
      </c>
      <c r="AA15" s="53"/>
      <c r="AB15" s="11">
        <f t="shared" si="15"/>
        <v>338</v>
      </c>
      <c r="AD15" s="8">
        <f>Input!M16</f>
        <v>233.35488000000001</v>
      </c>
      <c r="AE15" s="6">
        <f t="shared" si="16"/>
        <v>29.04401612403101</v>
      </c>
      <c r="AF15" s="6">
        <f t="shared" si="17"/>
        <v>29</v>
      </c>
      <c r="AG15" s="10" t="str">
        <f t="shared" si="18"/>
        <v>1D</v>
      </c>
      <c r="AH15" s="53"/>
      <c r="AI15" s="11">
        <f t="shared" si="19"/>
        <v>233</v>
      </c>
      <c r="AL15">
        <v>12</v>
      </c>
      <c r="AM15" s="33" t="str">
        <f t="shared" si="20"/>
        <v>0C</v>
      </c>
      <c r="AN15">
        <v>96</v>
      </c>
      <c r="AO15">
        <v>95.97</v>
      </c>
      <c r="AP15">
        <v>95.9375</v>
      </c>
    </row>
    <row r="16" spans="1:48" x14ac:dyDescent="0.25">
      <c r="A16" s="49" t="s">
        <v>45</v>
      </c>
      <c r="B16" s="45">
        <f>Input!I17</f>
        <v>901.23264000000006</v>
      </c>
      <c r="C16" s="6">
        <f t="shared" si="0"/>
        <v>111.88156775193799</v>
      </c>
      <c r="D16" s="6">
        <f t="shared" si="1"/>
        <v>112</v>
      </c>
      <c r="E16" s="10" t="str">
        <f t="shared" si="2"/>
        <v>70</v>
      </c>
      <c r="F16" s="53"/>
      <c r="G16" s="11">
        <f t="shared" si="3"/>
        <v>902</v>
      </c>
      <c r="I16" s="8">
        <f>Input!J17</f>
        <v>249.44832000000002</v>
      </c>
      <c r="J16" s="6">
        <f t="shared" si="4"/>
        <v>31.040101705426359</v>
      </c>
      <c r="K16" s="6">
        <f t="shared" si="5"/>
        <v>31</v>
      </c>
      <c r="L16" s="10" t="str">
        <f t="shared" si="6"/>
        <v>1F</v>
      </c>
      <c r="M16" s="53"/>
      <c r="N16" s="11">
        <f t="shared" si="7"/>
        <v>249</v>
      </c>
      <c r="P16" s="8">
        <f>Input!K17</f>
        <v>354.05568000000005</v>
      </c>
      <c r="Q16" s="6">
        <f t="shared" si="8"/>
        <v>44.014657984496132</v>
      </c>
      <c r="R16" s="6">
        <f t="shared" si="9"/>
        <v>44</v>
      </c>
      <c r="S16" s="10" t="str">
        <f t="shared" si="10"/>
        <v>2C</v>
      </c>
      <c r="T16" s="53"/>
      <c r="U16" s="11">
        <f t="shared" si="11"/>
        <v>354</v>
      </c>
      <c r="W16" s="8">
        <f>Input!L17</f>
        <v>337.96224000000001</v>
      </c>
      <c r="X16" s="6">
        <f t="shared" si="12"/>
        <v>42.018572403100777</v>
      </c>
      <c r="Y16" s="6">
        <f t="shared" si="13"/>
        <v>42</v>
      </c>
      <c r="Z16" s="10" t="str">
        <f t="shared" si="14"/>
        <v>2A</v>
      </c>
      <c r="AA16" s="53"/>
      <c r="AB16" s="11">
        <f t="shared" si="15"/>
        <v>338</v>
      </c>
      <c r="AD16" s="8">
        <f>Input!M17</f>
        <v>233.35488000000001</v>
      </c>
      <c r="AE16" s="6">
        <f t="shared" si="16"/>
        <v>29.04401612403101</v>
      </c>
      <c r="AF16" s="6">
        <f t="shared" si="17"/>
        <v>29</v>
      </c>
      <c r="AG16" s="10" t="str">
        <f t="shared" si="18"/>
        <v>1D</v>
      </c>
      <c r="AH16" s="53"/>
      <c r="AI16" s="11">
        <f t="shared" si="19"/>
        <v>233</v>
      </c>
      <c r="AL16">
        <v>13</v>
      </c>
      <c r="AM16" s="33" t="str">
        <f t="shared" si="20"/>
        <v>0D</v>
      </c>
      <c r="AN16">
        <v>104</v>
      </c>
      <c r="AO16">
        <v>104.04</v>
      </c>
      <c r="AP16">
        <v>104</v>
      </c>
    </row>
    <row r="17" spans="1:42" x14ac:dyDescent="0.25">
      <c r="A17" s="49" t="s">
        <v>46</v>
      </c>
      <c r="B17" s="45">
        <f>Input!I18</f>
        <v>901.23264000000006</v>
      </c>
      <c r="C17" s="6">
        <f t="shared" si="0"/>
        <v>111.88156775193799</v>
      </c>
      <c r="D17" s="6">
        <f t="shared" si="1"/>
        <v>112</v>
      </c>
      <c r="E17" s="10" t="str">
        <f t="shared" si="2"/>
        <v>70</v>
      </c>
      <c r="F17" s="53"/>
      <c r="G17" s="11">
        <f t="shared" si="3"/>
        <v>902</v>
      </c>
      <c r="I17" s="8">
        <f>Input!J18</f>
        <v>249.44832000000002</v>
      </c>
      <c r="J17" s="6">
        <f t="shared" si="4"/>
        <v>31.040101705426359</v>
      </c>
      <c r="K17" s="6">
        <f t="shared" si="5"/>
        <v>31</v>
      </c>
      <c r="L17" s="10" t="str">
        <f t="shared" si="6"/>
        <v>1F</v>
      </c>
      <c r="M17" s="53"/>
      <c r="N17" s="11">
        <f t="shared" si="7"/>
        <v>249</v>
      </c>
      <c r="P17" s="8">
        <f>Input!K18</f>
        <v>354.05568000000005</v>
      </c>
      <c r="Q17" s="6">
        <f t="shared" si="8"/>
        <v>44.014657984496132</v>
      </c>
      <c r="R17" s="6">
        <f t="shared" si="9"/>
        <v>44</v>
      </c>
      <c r="S17" s="10" t="str">
        <f t="shared" si="10"/>
        <v>2C</v>
      </c>
      <c r="T17" s="53"/>
      <c r="U17" s="11">
        <f t="shared" si="11"/>
        <v>354</v>
      </c>
      <c r="W17" s="8">
        <f>Input!L18</f>
        <v>337.96224000000001</v>
      </c>
      <c r="X17" s="6">
        <f t="shared" si="12"/>
        <v>42.018572403100777</v>
      </c>
      <c r="Y17" s="6">
        <f t="shared" si="13"/>
        <v>42</v>
      </c>
      <c r="Z17" s="10" t="str">
        <f t="shared" si="14"/>
        <v>2A</v>
      </c>
      <c r="AA17" s="53"/>
      <c r="AB17" s="11">
        <f t="shared" si="15"/>
        <v>338</v>
      </c>
      <c r="AD17" s="8">
        <f>Input!M18</f>
        <v>233.35488000000001</v>
      </c>
      <c r="AE17" s="6">
        <f t="shared" si="16"/>
        <v>29.04401612403101</v>
      </c>
      <c r="AF17" s="6">
        <f t="shared" si="17"/>
        <v>29</v>
      </c>
      <c r="AG17" s="10" t="str">
        <f t="shared" si="18"/>
        <v>1D</v>
      </c>
      <c r="AH17" s="53"/>
      <c r="AI17" s="11">
        <f t="shared" si="19"/>
        <v>233</v>
      </c>
      <c r="AL17">
        <v>14</v>
      </c>
      <c r="AM17" s="33" t="str">
        <f t="shared" si="20"/>
        <v>0E</v>
      </c>
      <c r="AN17">
        <v>112</v>
      </c>
      <c r="AO17">
        <v>112.11</v>
      </c>
      <c r="AP17">
        <v>112.0625</v>
      </c>
    </row>
    <row r="18" spans="1:42" x14ac:dyDescent="0.25">
      <c r="A18" s="49" t="s">
        <v>47</v>
      </c>
      <c r="B18" s="45">
        <f>Input!I19</f>
        <v>901.23264000000006</v>
      </c>
      <c r="C18" s="6">
        <f t="shared" si="0"/>
        <v>111.88156775193799</v>
      </c>
      <c r="D18" s="6">
        <f t="shared" si="1"/>
        <v>112</v>
      </c>
      <c r="E18" s="10" t="str">
        <f t="shared" si="2"/>
        <v>70</v>
      </c>
      <c r="F18" s="53"/>
      <c r="G18" s="11">
        <f t="shared" si="3"/>
        <v>902</v>
      </c>
      <c r="I18" s="8">
        <f>Input!M19</f>
        <v>233.35488000000001</v>
      </c>
      <c r="J18" s="6">
        <f t="shared" si="4"/>
        <v>29.04401612403101</v>
      </c>
      <c r="K18" s="6">
        <f t="shared" si="5"/>
        <v>29</v>
      </c>
      <c r="L18" s="10" t="str">
        <f t="shared" si="6"/>
        <v>1D</v>
      </c>
      <c r="M18" s="53"/>
      <c r="N18" s="11">
        <f t="shared" si="7"/>
        <v>233</v>
      </c>
      <c r="P18" s="8">
        <f>Input!J19</f>
        <v>249.44832000000002</v>
      </c>
      <c r="Q18" s="6">
        <f t="shared" si="8"/>
        <v>31.040101705426359</v>
      </c>
      <c r="R18" s="6">
        <f t="shared" si="9"/>
        <v>31</v>
      </c>
      <c r="S18" s="10" t="str">
        <f t="shared" si="10"/>
        <v>1F</v>
      </c>
      <c r="T18" s="53"/>
      <c r="U18" s="11">
        <f t="shared" si="11"/>
        <v>249</v>
      </c>
      <c r="W18" s="8">
        <f>Input!L19</f>
        <v>337.96224000000001</v>
      </c>
      <c r="X18" s="6">
        <f t="shared" si="12"/>
        <v>42.018572403100777</v>
      </c>
      <c r="Y18" s="6">
        <f t="shared" si="13"/>
        <v>42</v>
      </c>
      <c r="Z18" s="10" t="str">
        <f t="shared" si="14"/>
        <v>2A</v>
      </c>
      <c r="AA18" s="53"/>
      <c r="AB18" s="11">
        <f t="shared" si="15"/>
        <v>338</v>
      </c>
      <c r="AD18" s="8">
        <f>Input!M19</f>
        <v>233.35488000000001</v>
      </c>
      <c r="AE18" s="6">
        <f t="shared" si="16"/>
        <v>29.04401612403101</v>
      </c>
      <c r="AF18" s="6">
        <f t="shared" si="17"/>
        <v>29</v>
      </c>
      <c r="AG18" s="10" t="str">
        <f t="shared" si="18"/>
        <v>1D</v>
      </c>
      <c r="AH18" s="53"/>
      <c r="AI18" s="11">
        <f t="shared" si="19"/>
        <v>233</v>
      </c>
      <c r="AL18">
        <v>15</v>
      </c>
      <c r="AM18" s="33" t="str">
        <f t="shared" si="20"/>
        <v>0F</v>
      </c>
      <c r="AN18">
        <v>120</v>
      </c>
      <c r="AO18">
        <v>120.18</v>
      </c>
      <c r="AP18">
        <v>120.125</v>
      </c>
    </row>
    <row r="19" spans="1:42" x14ac:dyDescent="0.25">
      <c r="A19" s="49" t="s">
        <v>48</v>
      </c>
      <c r="B19" s="45">
        <f>Input!I20</f>
        <v>852.9523200000001</v>
      </c>
      <c r="C19" s="6">
        <f t="shared" si="0"/>
        <v>105.89331100775195</v>
      </c>
      <c r="D19" s="6">
        <f t="shared" si="1"/>
        <v>106</v>
      </c>
      <c r="E19" s="10" t="str">
        <f t="shared" si="2"/>
        <v>6A</v>
      </c>
      <c r="F19" s="53"/>
      <c r="G19" s="11">
        <f t="shared" si="3"/>
        <v>854</v>
      </c>
      <c r="I19" s="8">
        <f>Input!J20</f>
        <v>244.62028800000002</v>
      </c>
      <c r="J19" s="6">
        <f t="shared" si="4"/>
        <v>30.441276031007753</v>
      </c>
      <c r="K19" s="6">
        <f t="shared" si="5"/>
        <v>30</v>
      </c>
      <c r="L19" s="10" t="str">
        <f t="shared" si="6"/>
        <v>1E</v>
      </c>
      <c r="M19" s="53"/>
      <c r="N19" s="11">
        <f t="shared" si="7"/>
        <v>241</v>
      </c>
      <c r="P19" s="8">
        <f>Input!K20</f>
        <v>349.22764800000004</v>
      </c>
      <c r="Q19" s="6">
        <f t="shared" si="8"/>
        <v>43.415832310077526</v>
      </c>
      <c r="R19" s="6">
        <f t="shared" si="9"/>
        <v>43</v>
      </c>
      <c r="S19" s="10" t="str">
        <f t="shared" si="10"/>
        <v>2B</v>
      </c>
      <c r="T19" s="53"/>
      <c r="U19" s="11">
        <f t="shared" si="11"/>
        <v>346</v>
      </c>
      <c r="W19" s="8">
        <f>Input!L20</f>
        <v>452.22566400000005</v>
      </c>
      <c r="X19" s="6">
        <f t="shared" si="12"/>
        <v>56.190780031007762</v>
      </c>
      <c r="Y19" s="6">
        <f t="shared" si="13"/>
        <v>56</v>
      </c>
      <c r="Z19" s="10" t="str">
        <f t="shared" si="14"/>
        <v>38</v>
      </c>
      <c r="AA19" s="53"/>
      <c r="AB19" s="11">
        <f t="shared" si="15"/>
        <v>451</v>
      </c>
      <c r="AD19" s="8">
        <f>Input!M20</f>
        <v>218.87078400000001</v>
      </c>
      <c r="AE19" s="6">
        <f t="shared" si="16"/>
        <v>27.247539100775196</v>
      </c>
      <c r="AF19" s="6">
        <f t="shared" si="17"/>
        <v>27</v>
      </c>
      <c r="AG19" s="10" t="str">
        <f t="shared" si="18"/>
        <v>1B</v>
      </c>
      <c r="AH19" s="53"/>
      <c r="AI19" s="11">
        <f t="shared" si="19"/>
        <v>217</v>
      </c>
      <c r="AL19">
        <v>16</v>
      </c>
      <c r="AM19" s="33" t="str">
        <f t="shared" si="20"/>
        <v>10</v>
      </c>
      <c r="AN19">
        <v>128</v>
      </c>
      <c r="AO19">
        <v>128.25</v>
      </c>
      <c r="AP19">
        <v>128.1875</v>
      </c>
    </row>
    <row r="20" spans="1:42" x14ac:dyDescent="0.25">
      <c r="A20" s="49" t="s">
        <v>49</v>
      </c>
      <c r="B20" s="45">
        <f>Input!I21</f>
        <v>869.04576000000009</v>
      </c>
      <c r="C20" s="6">
        <f t="shared" si="0"/>
        <v>107.8893965891473</v>
      </c>
      <c r="D20" s="6">
        <f t="shared" si="1"/>
        <v>108</v>
      </c>
      <c r="E20" s="10" t="str">
        <f t="shared" si="2"/>
        <v>6C</v>
      </c>
      <c r="F20" s="53"/>
      <c r="G20" s="11">
        <f t="shared" si="3"/>
        <v>870</v>
      </c>
      <c r="I20" s="8">
        <f>Input!J21</f>
        <v>244.62028800000002</v>
      </c>
      <c r="J20" s="6">
        <f t="shared" si="4"/>
        <v>30.441276031007753</v>
      </c>
      <c r="K20" s="6">
        <f t="shared" si="5"/>
        <v>30</v>
      </c>
      <c r="L20" s="10" t="str">
        <f t="shared" si="6"/>
        <v>1E</v>
      </c>
      <c r="M20" s="53"/>
      <c r="N20" s="11">
        <f t="shared" si="7"/>
        <v>241</v>
      </c>
      <c r="P20" s="8">
        <f>Input!K21</f>
        <v>349.22764800000004</v>
      </c>
      <c r="Q20" s="6">
        <f t="shared" si="8"/>
        <v>43.415832310077526</v>
      </c>
      <c r="R20" s="6">
        <f t="shared" si="9"/>
        <v>43</v>
      </c>
      <c r="S20" s="10" t="str">
        <f t="shared" si="10"/>
        <v>2B</v>
      </c>
      <c r="T20" s="53"/>
      <c r="U20" s="11">
        <f t="shared" si="11"/>
        <v>346</v>
      </c>
      <c r="W20" s="8">
        <f>Input!L21</f>
        <v>452.22566400000005</v>
      </c>
      <c r="X20" s="6">
        <f t="shared" si="12"/>
        <v>56.190780031007762</v>
      </c>
      <c r="Y20" s="6">
        <f t="shared" si="13"/>
        <v>56</v>
      </c>
      <c r="Z20" s="10" t="str">
        <f t="shared" si="14"/>
        <v>38</v>
      </c>
      <c r="AA20" s="53"/>
      <c r="AB20" s="11">
        <f t="shared" si="15"/>
        <v>451</v>
      </c>
      <c r="AD20" s="8">
        <f>Input!M21</f>
        <v>218.87078400000001</v>
      </c>
      <c r="AE20" s="6">
        <f t="shared" si="16"/>
        <v>27.247539100775196</v>
      </c>
      <c r="AF20" s="6">
        <f t="shared" si="17"/>
        <v>27</v>
      </c>
      <c r="AG20" s="10" t="str">
        <f t="shared" si="18"/>
        <v>1B</v>
      </c>
      <c r="AH20" s="53"/>
      <c r="AI20" s="11">
        <f t="shared" si="19"/>
        <v>217</v>
      </c>
      <c r="AL20">
        <v>17</v>
      </c>
      <c r="AM20" s="33" t="str">
        <f t="shared" si="20"/>
        <v>11</v>
      </c>
      <c r="AN20">
        <v>136</v>
      </c>
      <c r="AO20">
        <v>136.32</v>
      </c>
      <c r="AP20">
        <v>136.25</v>
      </c>
    </row>
    <row r="21" spans="1:42" x14ac:dyDescent="0.25">
      <c r="A21" s="49" t="s">
        <v>50</v>
      </c>
      <c r="B21" s="45">
        <f>Input!I22</f>
        <v>889.96723200000008</v>
      </c>
      <c r="C21" s="6">
        <f t="shared" si="0"/>
        <v>110.48430784496125</v>
      </c>
      <c r="D21" s="6">
        <f t="shared" si="1"/>
        <v>110</v>
      </c>
      <c r="E21" s="10" t="str">
        <f t="shared" si="2"/>
        <v>6E</v>
      </c>
      <c r="F21" s="53"/>
      <c r="G21" s="11">
        <f t="shared" si="3"/>
        <v>886</v>
      </c>
      <c r="I21" s="8">
        <f>Input!J22</f>
        <v>257.49504000000002</v>
      </c>
      <c r="J21" s="6">
        <f t="shared" si="4"/>
        <v>32.038144496124033</v>
      </c>
      <c r="K21" s="6">
        <f t="shared" si="5"/>
        <v>32</v>
      </c>
      <c r="L21" s="10" t="str">
        <f t="shared" si="6"/>
        <v>20</v>
      </c>
      <c r="M21" s="53"/>
      <c r="N21" s="11">
        <f t="shared" si="7"/>
        <v>257</v>
      </c>
      <c r="P21" s="8">
        <f>Input!K22</f>
        <v>362.10240000000005</v>
      </c>
      <c r="Q21" s="6">
        <f t="shared" si="8"/>
        <v>45.012700775193807</v>
      </c>
      <c r="R21" s="6">
        <f t="shared" si="9"/>
        <v>45</v>
      </c>
      <c r="S21" s="10" t="str">
        <f t="shared" si="10"/>
        <v>2D</v>
      </c>
      <c r="T21" s="53"/>
      <c r="U21" s="11">
        <f t="shared" si="11"/>
        <v>362</v>
      </c>
      <c r="W21" s="8">
        <f>Input!L22</f>
        <v>466.70976000000002</v>
      </c>
      <c r="X21" s="6">
        <f t="shared" si="12"/>
        <v>57.987257054263566</v>
      </c>
      <c r="Y21" s="6">
        <f t="shared" si="13"/>
        <v>58</v>
      </c>
      <c r="Z21" s="10" t="str">
        <f t="shared" si="14"/>
        <v>3A</v>
      </c>
      <c r="AA21" s="53"/>
      <c r="AB21" s="11">
        <f t="shared" si="15"/>
        <v>467</v>
      </c>
      <c r="AD21" s="8">
        <f>Input!M22</f>
        <v>231.74553600000002</v>
      </c>
      <c r="AE21" s="6">
        <f t="shared" si="16"/>
        <v>28.844407565891476</v>
      </c>
      <c r="AF21" s="6">
        <f t="shared" si="17"/>
        <v>29</v>
      </c>
      <c r="AG21" s="10" t="str">
        <f t="shared" si="18"/>
        <v>1D</v>
      </c>
      <c r="AH21" s="53"/>
      <c r="AI21" s="11">
        <f t="shared" si="19"/>
        <v>233</v>
      </c>
      <c r="AL21">
        <v>18</v>
      </c>
      <c r="AM21" s="33" t="str">
        <f t="shared" si="20"/>
        <v>12</v>
      </c>
      <c r="AN21">
        <v>145</v>
      </c>
      <c r="AO21">
        <v>144.38999999999999</v>
      </c>
      <c r="AP21">
        <v>144.3125</v>
      </c>
    </row>
    <row r="22" spans="1:42" x14ac:dyDescent="0.25">
      <c r="A22" s="49" t="s">
        <v>51</v>
      </c>
      <c r="B22" s="45">
        <f>Input!I23</f>
        <v>902.84198400000002</v>
      </c>
      <c r="C22" s="6">
        <f t="shared" si="0"/>
        <v>112.08117631007752</v>
      </c>
      <c r="D22" s="6">
        <f t="shared" si="1"/>
        <v>112</v>
      </c>
      <c r="E22" s="10" t="str">
        <f t="shared" si="2"/>
        <v>70</v>
      </c>
      <c r="F22" s="53"/>
      <c r="G22" s="11">
        <f t="shared" si="3"/>
        <v>902</v>
      </c>
      <c r="I22" s="8">
        <f>Input!J23</f>
        <v>257.49504000000002</v>
      </c>
      <c r="J22" s="6">
        <f t="shared" si="4"/>
        <v>32.038144496124033</v>
      </c>
      <c r="K22" s="6">
        <f t="shared" si="5"/>
        <v>32</v>
      </c>
      <c r="L22" s="10" t="str">
        <f t="shared" si="6"/>
        <v>20</v>
      </c>
      <c r="M22" s="53"/>
      <c r="N22" s="11">
        <f t="shared" si="7"/>
        <v>257</v>
      </c>
      <c r="P22" s="8">
        <f>Input!K23</f>
        <v>362.10240000000005</v>
      </c>
      <c r="Q22" s="6">
        <f t="shared" si="8"/>
        <v>45.012700775193807</v>
      </c>
      <c r="R22" s="6">
        <f t="shared" si="9"/>
        <v>45</v>
      </c>
      <c r="S22" s="10" t="str">
        <f t="shared" si="10"/>
        <v>2D</v>
      </c>
      <c r="T22" s="53"/>
      <c r="U22" s="11">
        <f t="shared" si="11"/>
        <v>362</v>
      </c>
      <c r="W22" s="8">
        <f>Input!L23</f>
        <v>466.70976000000002</v>
      </c>
      <c r="X22" s="6">
        <f t="shared" si="12"/>
        <v>57.987257054263566</v>
      </c>
      <c r="Y22" s="6">
        <f t="shared" si="13"/>
        <v>58</v>
      </c>
      <c r="Z22" s="10" t="str">
        <f t="shared" si="14"/>
        <v>3A</v>
      </c>
      <c r="AA22" s="53"/>
      <c r="AB22" s="11">
        <f t="shared" si="15"/>
        <v>467</v>
      </c>
      <c r="AD22" s="8">
        <f>Input!M23</f>
        <v>231.74553600000002</v>
      </c>
      <c r="AE22" s="6">
        <f t="shared" si="16"/>
        <v>28.844407565891476</v>
      </c>
      <c r="AF22" s="6">
        <f t="shared" si="17"/>
        <v>29</v>
      </c>
      <c r="AG22" s="10" t="str">
        <f t="shared" si="18"/>
        <v>1D</v>
      </c>
      <c r="AH22" s="53"/>
      <c r="AI22" s="11">
        <f t="shared" si="19"/>
        <v>233</v>
      </c>
      <c r="AL22">
        <v>19</v>
      </c>
      <c r="AM22" s="33" t="str">
        <f t="shared" si="20"/>
        <v>13</v>
      </c>
      <c r="AO22">
        <v>152.46</v>
      </c>
      <c r="AP22">
        <v>152.375</v>
      </c>
    </row>
    <row r="23" spans="1:42" x14ac:dyDescent="0.25">
      <c r="A23" s="49" t="s">
        <v>52</v>
      </c>
      <c r="B23" s="45">
        <f>Input!I24</f>
        <v>902.84198400000002</v>
      </c>
      <c r="C23" s="6">
        <f t="shared" ref="C23" si="21">(B23-7.25)/8.0625+1</f>
        <v>112.08117631007752</v>
      </c>
      <c r="D23" s="6">
        <f t="shared" ref="D23" si="22">ROUND(C23, 0)</f>
        <v>112</v>
      </c>
      <c r="E23" s="10" t="str">
        <f t="shared" ref="E23" si="23">DEC2HEX(D23, 2)</f>
        <v>70</v>
      </c>
      <c r="F23" s="53"/>
      <c r="G23" s="11">
        <f t="shared" ref="G23" si="24">IF(D23=0,0,ROUND(((D23-1)*(645/80)+7.25),0))</f>
        <v>902</v>
      </c>
      <c r="I23" s="8">
        <f>Input!J24</f>
        <v>257.49504000000002</v>
      </c>
      <c r="J23" s="6">
        <f t="shared" ref="J23" si="25">(I23-7.25)/8.0625+1</f>
        <v>32.038144496124033</v>
      </c>
      <c r="K23" s="6">
        <f t="shared" ref="K23" si="26">ROUND(J23, 0)</f>
        <v>32</v>
      </c>
      <c r="L23" s="10" t="str">
        <f t="shared" ref="L23" si="27">DEC2HEX(K23, 2)</f>
        <v>20</v>
      </c>
      <c r="M23" s="53"/>
      <c r="N23" s="11">
        <f t="shared" ref="N23" si="28">IF(K23=0,0,ROUND(((K23-1)*(645/80)+7.25),0))</f>
        <v>257</v>
      </c>
      <c r="P23" s="8">
        <f>Input!K24</f>
        <v>362.10240000000005</v>
      </c>
      <c r="Q23" s="6">
        <f t="shared" ref="Q23" si="29">(P23-7.25)/8.0625+1</f>
        <v>45.012700775193807</v>
      </c>
      <c r="R23" s="6">
        <f t="shared" ref="R23" si="30">ROUND(Q23, 0)</f>
        <v>45</v>
      </c>
      <c r="S23" s="10" t="str">
        <f t="shared" ref="S23" si="31">DEC2HEX(R23, 2)</f>
        <v>2D</v>
      </c>
      <c r="T23" s="53"/>
      <c r="U23" s="11">
        <f t="shared" ref="U23" si="32">IF(R23=0,0,ROUND(((R23-1)*(645/80)+7.25),0))</f>
        <v>362</v>
      </c>
      <c r="W23" s="8">
        <f>Input!L24</f>
        <v>466.70976000000002</v>
      </c>
      <c r="X23" s="6">
        <f t="shared" ref="X23" si="33">(W23-7.25)/8.0625+1</f>
        <v>57.987257054263566</v>
      </c>
      <c r="Y23" s="6">
        <f t="shared" ref="Y23" si="34">ROUND(X23, 0)</f>
        <v>58</v>
      </c>
      <c r="Z23" s="10" t="str">
        <f t="shared" ref="Z23" si="35">DEC2HEX(Y23, 2)</f>
        <v>3A</v>
      </c>
      <c r="AA23" s="53"/>
      <c r="AB23" s="11">
        <f t="shared" ref="AB23" si="36">IF(Y23=0,0,ROUND(((Y23-1)*(645/80)+7.25),0))</f>
        <v>467</v>
      </c>
      <c r="AD23" s="8">
        <f>Input!M24</f>
        <v>231.74553600000002</v>
      </c>
      <c r="AE23" s="6">
        <f t="shared" ref="AE23" si="37">(AD23-7.25)/8.0625+1</f>
        <v>28.844407565891476</v>
      </c>
      <c r="AF23" s="6">
        <f t="shared" ref="AF23" si="38">ROUND(AE23, 0)</f>
        <v>29</v>
      </c>
      <c r="AG23" s="10" t="str">
        <f t="shared" ref="AG23" si="39">DEC2HEX(AF23, 2)</f>
        <v>1D</v>
      </c>
      <c r="AH23" s="53"/>
      <c r="AI23" s="11">
        <f t="shared" ref="AI23" si="40">IF(AF23=0,0,ROUND(((AF23-1)*(645/80)+7.25),0))</f>
        <v>233</v>
      </c>
      <c r="AM23" s="33" t="str">
        <f t="shared" ref="AM23" si="41">DEC2HEX(AL23, 2)</f>
        <v>00</v>
      </c>
    </row>
    <row r="24" spans="1:42" x14ac:dyDescent="0.25">
      <c r="A24" s="49" t="s">
        <v>53</v>
      </c>
      <c r="B24" s="45">
        <f>Input!I25</f>
        <v>902.84198400000002</v>
      </c>
      <c r="C24" s="6">
        <f t="shared" si="0"/>
        <v>112.08117631007752</v>
      </c>
      <c r="D24" s="6">
        <f t="shared" si="1"/>
        <v>112</v>
      </c>
      <c r="E24" s="10" t="str">
        <f t="shared" si="2"/>
        <v>70</v>
      </c>
      <c r="F24" s="53"/>
      <c r="G24" s="11">
        <f t="shared" si="3"/>
        <v>902</v>
      </c>
      <c r="I24" s="8">
        <f>Input!J25</f>
        <v>257.49504000000002</v>
      </c>
      <c r="J24" s="6">
        <f t="shared" si="4"/>
        <v>32.038144496124033</v>
      </c>
      <c r="K24" s="6">
        <f t="shared" si="5"/>
        <v>32</v>
      </c>
      <c r="L24" s="10" t="str">
        <f t="shared" si="6"/>
        <v>20</v>
      </c>
      <c r="M24" s="53"/>
      <c r="N24" s="11">
        <f t="shared" si="7"/>
        <v>257</v>
      </c>
      <c r="P24" s="8">
        <f>Input!K25</f>
        <v>362.10240000000005</v>
      </c>
      <c r="Q24" s="6">
        <f t="shared" si="8"/>
        <v>45.012700775193807</v>
      </c>
      <c r="R24" s="6">
        <f t="shared" si="9"/>
        <v>45</v>
      </c>
      <c r="S24" s="10" t="str">
        <f t="shared" si="10"/>
        <v>2D</v>
      </c>
      <c r="T24" s="53"/>
      <c r="U24" s="11">
        <f t="shared" si="11"/>
        <v>362</v>
      </c>
      <c r="W24" s="8">
        <f>Input!L25</f>
        <v>466.70976000000002</v>
      </c>
      <c r="X24" s="6">
        <f t="shared" si="12"/>
        <v>57.987257054263566</v>
      </c>
      <c r="Y24" s="6">
        <f t="shared" si="13"/>
        <v>58</v>
      </c>
      <c r="Z24" s="10" t="str">
        <f t="shared" si="14"/>
        <v>3A</v>
      </c>
      <c r="AA24" s="53"/>
      <c r="AB24" s="11">
        <f t="shared" si="15"/>
        <v>467</v>
      </c>
      <c r="AD24" s="8">
        <f>Input!M25</f>
        <v>231.74553600000002</v>
      </c>
      <c r="AE24" s="6">
        <f t="shared" si="16"/>
        <v>28.844407565891476</v>
      </c>
      <c r="AF24" s="6">
        <f t="shared" si="17"/>
        <v>29</v>
      </c>
      <c r="AG24" s="10" t="str">
        <f t="shared" si="18"/>
        <v>1D</v>
      </c>
      <c r="AH24" s="53"/>
      <c r="AI24" s="11">
        <f t="shared" si="19"/>
        <v>233</v>
      </c>
      <c r="AL24">
        <v>20</v>
      </c>
      <c r="AM24" s="33" t="str">
        <f t="shared" si="20"/>
        <v>14</v>
      </c>
      <c r="AO24">
        <v>160.53</v>
      </c>
      <c r="AP24">
        <v>160.4375</v>
      </c>
    </row>
    <row r="25" spans="1:42" x14ac:dyDescent="0.25">
      <c r="A25" s="64" t="s">
        <v>518</v>
      </c>
      <c r="B25" s="45">
        <f>Input!I26</f>
        <v>833</v>
      </c>
      <c r="C25" s="6">
        <f t="shared" ref="C25:C27" si="42">(B25-7.25)/8.0625+1</f>
        <v>103.41860465116279</v>
      </c>
      <c r="D25" s="6">
        <f t="shared" ref="D25:D27" si="43">ROUND(C25, 0)</f>
        <v>103</v>
      </c>
      <c r="E25" s="10" t="str">
        <f t="shared" ref="E25:E27" si="44">DEC2HEX(D25, 2)</f>
        <v>67</v>
      </c>
      <c r="F25" s="53"/>
      <c r="G25" s="11">
        <f t="shared" ref="G25:G27" si="45">IF(D25=0,0,ROUND(((D25-1)*(645/80)+7.25),0))</f>
        <v>830</v>
      </c>
      <c r="I25" s="8">
        <f>Input!J26</f>
        <v>245</v>
      </c>
      <c r="J25" s="6">
        <f t="shared" ref="J25:J27" si="46">(I25-7.25)/8.0625+1</f>
        <v>30.488372093023255</v>
      </c>
      <c r="K25" s="6">
        <f t="shared" ref="K25:K27" si="47">ROUND(J25, 0)</f>
        <v>30</v>
      </c>
      <c r="L25" s="10" t="str">
        <f t="shared" ref="L25:L27" si="48">DEC2HEX(K25, 2)</f>
        <v>1E</v>
      </c>
      <c r="M25" s="53"/>
      <c r="N25" s="11">
        <f t="shared" ref="N25:N27" si="49">IF(K25=0,0,ROUND(((K25-1)*(645/80)+7.25),0))</f>
        <v>241</v>
      </c>
      <c r="P25" s="8">
        <f>Input!K26</f>
        <v>349</v>
      </c>
      <c r="Q25" s="6">
        <f t="shared" ref="Q25:Q27" si="50">(P25-7.25)/8.0625+1</f>
        <v>43.387596899224803</v>
      </c>
      <c r="R25" s="6">
        <f t="shared" ref="R25:R27" si="51">ROUND(Q25, 0)</f>
        <v>43</v>
      </c>
      <c r="S25" s="10" t="str">
        <f t="shared" ref="S25:S27" si="52">DEC2HEX(R25, 2)</f>
        <v>2B</v>
      </c>
      <c r="T25" s="53"/>
      <c r="U25" s="11">
        <f t="shared" ref="U25:U27" si="53">IF(R25=0,0,ROUND(((R25-1)*(645/80)+7.25),0))</f>
        <v>346</v>
      </c>
      <c r="W25" s="8">
        <f>Input!L26</f>
        <v>452</v>
      </c>
      <c r="X25" s="6">
        <f t="shared" ref="X25:X27" si="54">(W25-7.25)/8.0625+1</f>
        <v>56.162790697674417</v>
      </c>
      <c r="Y25" s="6">
        <f t="shared" ref="Y25:Y27" si="55">ROUND(X25, 0)</f>
        <v>56</v>
      </c>
      <c r="Z25" s="10" t="str">
        <f t="shared" ref="Z25:Z27" si="56">DEC2HEX(Y25, 2)</f>
        <v>38</v>
      </c>
      <c r="AA25" s="53"/>
      <c r="AB25" s="11">
        <f t="shared" ref="AB25:AB27" si="57">IF(Y25=0,0,ROUND(((Y25-1)*(645/80)+7.25),0))</f>
        <v>451</v>
      </c>
      <c r="AD25" s="8">
        <f>Input!M26</f>
        <v>233</v>
      </c>
      <c r="AE25" s="6">
        <f t="shared" ref="AE25:AE27" si="58">(AD25-7.25)/8.0625+1</f>
        <v>29</v>
      </c>
      <c r="AF25" s="6">
        <f t="shared" ref="AF25:AF27" si="59">ROUND(AE25, 0)</f>
        <v>29</v>
      </c>
      <c r="AG25" s="10" t="str">
        <f t="shared" ref="AG25:AG27" si="60">DEC2HEX(AF25, 2)</f>
        <v>1D</v>
      </c>
      <c r="AH25" s="53"/>
      <c r="AI25" s="11">
        <f t="shared" ref="AI25:AI27" si="61">IF(AF25=0,0,ROUND(((AF25-1)*(645/80)+7.25),0))</f>
        <v>233</v>
      </c>
      <c r="AM25" s="33" t="str">
        <f t="shared" si="20"/>
        <v>00</v>
      </c>
    </row>
    <row r="26" spans="1:42" x14ac:dyDescent="0.25">
      <c r="A26" s="64" t="s">
        <v>519</v>
      </c>
      <c r="B26" s="45">
        <f>Input!I27</f>
        <v>833</v>
      </c>
      <c r="C26" s="6">
        <f t="shared" si="42"/>
        <v>103.41860465116279</v>
      </c>
      <c r="D26" s="6">
        <f t="shared" si="43"/>
        <v>103</v>
      </c>
      <c r="E26" s="10" t="str">
        <f t="shared" si="44"/>
        <v>67</v>
      </c>
      <c r="F26" s="53"/>
      <c r="G26" s="11">
        <f t="shared" si="45"/>
        <v>830</v>
      </c>
      <c r="I26" s="8">
        <f>Input!J27</f>
        <v>257</v>
      </c>
      <c r="J26" s="6">
        <f t="shared" si="46"/>
        <v>31.976744186046513</v>
      </c>
      <c r="K26" s="6">
        <f t="shared" si="47"/>
        <v>32</v>
      </c>
      <c r="L26" s="10" t="str">
        <f t="shared" si="48"/>
        <v>20</v>
      </c>
      <c r="M26" s="53"/>
      <c r="N26" s="11">
        <f t="shared" si="49"/>
        <v>257</v>
      </c>
      <c r="P26" s="8">
        <f>Input!K27</f>
        <v>362</v>
      </c>
      <c r="Q26" s="6">
        <f t="shared" si="50"/>
        <v>45</v>
      </c>
      <c r="R26" s="6">
        <f t="shared" si="51"/>
        <v>45</v>
      </c>
      <c r="S26" s="10" t="str">
        <f t="shared" si="52"/>
        <v>2D</v>
      </c>
      <c r="T26" s="53"/>
      <c r="U26" s="11">
        <f t="shared" si="53"/>
        <v>362</v>
      </c>
      <c r="W26" s="8">
        <f>Input!L27</f>
        <v>467</v>
      </c>
      <c r="X26" s="6">
        <f t="shared" si="54"/>
        <v>58.02325581395349</v>
      </c>
      <c r="Y26" s="6">
        <f t="shared" si="55"/>
        <v>58</v>
      </c>
      <c r="Z26" s="10" t="str">
        <f t="shared" si="56"/>
        <v>3A</v>
      </c>
      <c r="AA26" s="53"/>
      <c r="AB26" s="11">
        <f t="shared" si="57"/>
        <v>467</v>
      </c>
      <c r="AD26" s="8">
        <f>Input!M27</f>
        <v>244</v>
      </c>
      <c r="AE26" s="6">
        <f t="shared" si="58"/>
        <v>30.364341085271317</v>
      </c>
      <c r="AF26" s="6">
        <f t="shared" si="59"/>
        <v>30</v>
      </c>
      <c r="AG26" s="10" t="str">
        <f t="shared" si="60"/>
        <v>1E</v>
      </c>
      <c r="AH26" s="53"/>
      <c r="AI26" s="11">
        <f t="shared" si="61"/>
        <v>241</v>
      </c>
      <c r="AM26" s="33" t="str">
        <f t="shared" si="20"/>
        <v>00</v>
      </c>
    </row>
    <row r="27" spans="1:42" x14ac:dyDescent="0.25">
      <c r="A27" s="64" t="s">
        <v>520</v>
      </c>
      <c r="B27" s="45">
        <f>Input!I28</f>
        <v>833</v>
      </c>
      <c r="C27" s="6">
        <f t="shared" si="42"/>
        <v>103.41860465116279</v>
      </c>
      <c r="D27" s="6">
        <f t="shared" si="43"/>
        <v>103</v>
      </c>
      <c r="E27" s="10" t="str">
        <f t="shared" si="44"/>
        <v>67</v>
      </c>
      <c r="F27" s="53"/>
      <c r="G27" s="11">
        <f t="shared" si="45"/>
        <v>830</v>
      </c>
      <c r="I27" s="8">
        <f>Input!J28</f>
        <v>257</v>
      </c>
      <c r="J27" s="6">
        <f t="shared" si="46"/>
        <v>31.976744186046513</v>
      </c>
      <c r="K27" s="6">
        <f t="shared" si="47"/>
        <v>32</v>
      </c>
      <c r="L27" s="10" t="str">
        <f t="shared" si="48"/>
        <v>20</v>
      </c>
      <c r="M27" s="53"/>
      <c r="N27" s="11">
        <f t="shared" si="49"/>
        <v>257</v>
      </c>
      <c r="P27" s="8">
        <f>Input!K28</f>
        <v>362</v>
      </c>
      <c r="Q27" s="6">
        <f t="shared" si="50"/>
        <v>45</v>
      </c>
      <c r="R27" s="6">
        <f t="shared" si="51"/>
        <v>45</v>
      </c>
      <c r="S27" s="10" t="str">
        <f t="shared" si="52"/>
        <v>2D</v>
      </c>
      <c r="T27" s="53"/>
      <c r="U27" s="11">
        <f t="shared" si="53"/>
        <v>362</v>
      </c>
      <c r="W27" s="8">
        <f>Input!L28</f>
        <v>467</v>
      </c>
      <c r="X27" s="6">
        <f t="shared" si="54"/>
        <v>58.02325581395349</v>
      </c>
      <c r="Y27" s="6">
        <f t="shared" si="55"/>
        <v>58</v>
      </c>
      <c r="Z27" s="10" t="str">
        <f t="shared" si="56"/>
        <v>3A</v>
      </c>
      <c r="AA27" s="53"/>
      <c r="AB27" s="11">
        <f t="shared" si="57"/>
        <v>467</v>
      </c>
      <c r="AD27" s="8">
        <f>Input!M28</f>
        <v>252</v>
      </c>
      <c r="AE27" s="6">
        <f t="shared" si="58"/>
        <v>31.356589147286822</v>
      </c>
      <c r="AF27" s="6">
        <f t="shared" si="59"/>
        <v>31</v>
      </c>
      <c r="AG27" s="10" t="str">
        <f t="shared" si="60"/>
        <v>1F</v>
      </c>
      <c r="AH27" s="53"/>
      <c r="AI27" s="11">
        <f t="shared" si="61"/>
        <v>249</v>
      </c>
      <c r="AM27" s="33" t="str">
        <f t="shared" si="20"/>
        <v>00</v>
      </c>
    </row>
    <row r="28" spans="1:42" x14ac:dyDescent="0.25">
      <c r="A28" s="49" t="s">
        <v>54</v>
      </c>
      <c r="B28" s="45">
        <f>Input!I29</f>
        <v>880.31116800000007</v>
      </c>
      <c r="C28" s="6">
        <f t="shared" si="0"/>
        <v>109.28665649612404</v>
      </c>
      <c r="D28" s="6">
        <f t="shared" si="1"/>
        <v>109</v>
      </c>
      <c r="E28" s="10" t="str">
        <f t="shared" si="2"/>
        <v>6D</v>
      </c>
      <c r="F28" s="53"/>
      <c r="G28" s="11">
        <f t="shared" si="3"/>
        <v>878</v>
      </c>
      <c r="I28" s="8">
        <f>Input!J29</f>
        <v>283.24454400000002</v>
      </c>
      <c r="J28" s="6">
        <f t="shared" si="4"/>
        <v>35.231881426356594</v>
      </c>
      <c r="K28" s="6">
        <f t="shared" si="5"/>
        <v>35</v>
      </c>
      <c r="L28" s="10" t="str">
        <f t="shared" si="6"/>
        <v>23</v>
      </c>
      <c r="M28" s="53"/>
      <c r="N28" s="11">
        <f t="shared" si="7"/>
        <v>281</v>
      </c>
      <c r="P28" s="8">
        <f>Input!K29</f>
        <v>479.58451200000002</v>
      </c>
      <c r="Q28" s="6">
        <f t="shared" si="8"/>
        <v>59.584125519379846</v>
      </c>
      <c r="R28" s="6">
        <f t="shared" si="9"/>
        <v>60</v>
      </c>
      <c r="S28" s="10" t="str">
        <f t="shared" si="10"/>
        <v>3C</v>
      </c>
      <c r="T28" s="53"/>
      <c r="U28" s="11">
        <f t="shared" si="11"/>
        <v>483</v>
      </c>
      <c r="W28" s="8">
        <f>Input!L29</f>
        <v>439.35091200000005</v>
      </c>
      <c r="X28" s="6">
        <f t="shared" si="12"/>
        <v>54.593911565891482</v>
      </c>
      <c r="Y28" s="6">
        <f t="shared" si="13"/>
        <v>55</v>
      </c>
      <c r="Z28" s="10" t="str">
        <f t="shared" si="14"/>
        <v>37</v>
      </c>
      <c r="AA28" s="53"/>
      <c r="AB28" s="11">
        <f t="shared" si="15"/>
        <v>443</v>
      </c>
      <c r="AD28" s="8">
        <f>Input!M29</f>
        <v>244.62028800000002</v>
      </c>
      <c r="AE28" s="6">
        <f t="shared" si="16"/>
        <v>30.441276031007753</v>
      </c>
      <c r="AF28" s="6">
        <f t="shared" si="17"/>
        <v>30</v>
      </c>
      <c r="AG28" s="10" t="str">
        <f t="shared" si="18"/>
        <v>1E</v>
      </c>
      <c r="AH28" s="53"/>
      <c r="AI28" s="11">
        <f t="shared" si="19"/>
        <v>241</v>
      </c>
      <c r="AL28">
        <v>21</v>
      </c>
      <c r="AM28" s="33" t="str">
        <f t="shared" si="20"/>
        <v>15</v>
      </c>
      <c r="AO28">
        <v>168.6</v>
      </c>
      <c r="AP28">
        <v>168.5</v>
      </c>
    </row>
    <row r="29" spans="1:42" x14ac:dyDescent="0.25">
      <c r="A29" s="49" t="s">
        <v>55</v>
      </c>
      <c r="B29" s="45">
        <f>Input!I30</f>
        <v>880.31116800000007</v>
      </c>
      <c r="C29" s="6">
        <f t="shared" si="0"/>
        <v>109.28665649612404</v>
      </c>
      <c r="D29" s="6">
        <f t="shared" si="1"/>
        <v>109</v>
      </c>
      <c r="E29" s="10" t="str">
        <f t="shared" si="2"/>
        <v>6D</v>
      </c>
      <c r="F29" s="53"/>
      <c r="G29" s="11">
        <f t="shared" si="3"/>
        <v>878</v>
      </c>
      <c r="I29" s="8">
        <f>Input!J30</f>
        <v>283.24454400000002</v>
      </c>
      <c r="J29" s="6">
        <f t="shared" si="4"/>
        <v>35.231881426356594</v>
      </c>
      <c r="K29" s="6">
        <f t="shared" si="5"/>
        <v>35</v>
      </c>
      <c r="L29" s="10" t="str">
        <f t="shared" si="6"/>
        <v>23</v>
      </c>
      <c r="M29" s="53"/>
      <c r="N29" s="11">
        <f t="shared" si="7"/>
        <v>281</v>
      </c>
      <c r="P29" s="8">
        <f>Input!K30</f>
        <v>479.58451200000002</v>
      </c>
      <c r="Q29" s="6">
        <f t="shared" si="8"/>
        <v>59.584125519379846</v>
      </c>
      <c r="R29" s="6">
        <f t="shared" si="9"/>
        <v>60</v>
      </c>
      <c r="S29" s="10" t="str">
        <f t="shared" si="10"/>
        <v>3C</v>
      </c>
      <c r="T29" s="53"/>
      <c r="U29" s="11">
        <f t="shared" si="11"/>
        <v>483</v>
      </c>
      <c r="W29" s="8">
        <f>Input!L30</f>
        <v>439.35091200000005</v>
      </c>
      <c r="X29" s="6">
        <f t="shared" si="12"/>
        <v>54.593911565891482</v>
      </c>
      <c r="Y29" s="6">
        <f t="shared" si="13"/>
        <v>55</v>
      </c>
      <c r="Z29" s="10" t="str">
        <f t="shared" si="14"/>
        <v>37</v>
      </c>
      <c r="AA29" s="53"/>
      <c r="AB29" s="11">
        <f t="shared" si="15"/>
        <v>443</v>
      </c>
      <c r="AD29" s="8">
        <f>Input!M30</f>
        <v>244.62028800000002</v>
      </c>
      <c r="AE29" s="6">
        <f t="shared" si="16"/>
        <v>30.441276031007753</v>
      </c>
      <c r="AF29" s="6">
        <f t="shared" si="17"/>
        <v>30</v>
      </c>
      <c r="AG29" s="10" t="str">
        <f t="shared" si="18"/>
        <v>1E</v>
      </c>
      <c r="AH29" s="53"/>
      <c r="AI29" s="11">
        <f t="shared" si="19"/>
        <v>241</v>
      </c>
      <c r="AL29">
        <v>22</v>
      </c>
      <c r="AM29" s="33" t="str">
        <f t="shared" si="20"/>
        <v>16</v>
      </c>
      <c r="AO29">
        <v>176.67</v>
      </c>
      <c r="AP29">
        <v>176.5625</v>
      </c>
    </row>
    <row r="30" spans="1:42" x14ac:dyDescent="0.25">
      <c r="A30" s="49" t="s">
        <v>56</v>
      </c>
      <c r="B30" s="45">
        <f>Input!I31</f>
        <v>925.3728000000001</v>
      </c>
      <c r="C30" s="6">
        <f t="shared" si="0"/>
        <v>114.87569612403102</v>
      </c>
      <c r="D30" s="6">
        <f t="shared" si="1"/>
        <v>115</v>
      </c>
      <c r="E30" s="10" t="str">
        <f t="shared" si="2"/>
        <v>73</v>
      </c>
      <c r="F30" s="53"/>
      <c r="G30" s="11">
        <f t="shared" si="3"/>
        <v>926</v>
      </c>
      <c r="I30" s="8">
        <f>Input!J31</f>
        <v>283.24454400000002</v>
      </c>
      <c r="J30" s="6">
        <f t="shared" si="4"/>
        <v>35.231881426356594</v>
      </c>
      <c r="K30" s="6">
        <f t="shared" si="5"/>
        <v>35</v>
      </c>
      <c r="L30" s="10" t="str">
        <f t="shared" si="6"/>
        <v>23</v>
      </c>
      <c r="M30" s="53"/>
      <c r="N30" s="11">
        <f t="shared" si="7"/>
        <v>281</v>
      </c>
      <c r="P30" s="8">
        <f>Input!K31</f>
        <v>479.58451200000002</v>
      </c>
      <c r="Q30" s="6">
        <f t="shared" si="8"/>
        <v>59.584125519379846</v>
      </c>
      <c r="R30" s="6">
        <f t="shared" si="9"/>
        <v>60</v>
      </c>
      <c r="S30" s="10" t="str">
        <f t="shared" si="10"/>
        <v>3C</v>
      </c>
      <c r="T30" s="53"/>
      <c r="U30" s="11">
        <f t="shared" si="11"/>
        <v>483</v>
      </c>
      <c r="W30" s="8">
        <f>Input!L31</f>
        <v>439.35091200000005</v>
      </c>
      <c r="X30" s="6">
        <f t="shared" si="12"/>
        <v>54.593911565891482</v>
      </c>
      <c r="Y30" s="6">
        <f t="shared" si="13"/>
        <v>55</v>
      </c>
      <c r="Z30" s="10" t="str">
        <f t="shared" si="14"/>
        <v>37</v>
      </c>
      <c r="AA30" s="53"/>
      <c r="AB30" s="11">
        <f t="shared" si="15"/>
        <v>443</v>
      </c>
      <c r="AD30" s="8">
        <f>Input!M31</f>
        <v>244.62028800000002</v>
      </c>
      <c r="AE30" s="6">
        <f t="shared" si="16"/>
        <v>30.441276031007753</v>
      </c>
      <c r="AF30" s="6">
        <f t="shared" si="17"/>
        <v>30</v>
      </c>
      <c r="AG30" s="10" t="str">
        <f t="shared" si="18"/>
        <v>1E</v>
      </c>
      <c r="AH30" s="53"/>
      <c r="AI30" s="11">
        <f t="shared" si="19"/>
        <v>241</v>
      </c>
      <c r="AL30">
        <v>23</v>
      </c>
      <c r="AM30" s="33" t="str">
        <f t="shared" si="20"/>
        <v>17</v>
      </c>
      <c r="AO30">
        <v>184.74</v>
      </c>
      <c r="AP30">
        <v>184.625</v>
      </c>
    </row>
    <row r="31" spans="1:42" x14ac:dyDescent="0.25">
      <c r="A31" s="49" t="s">
        <v>57</v>
      </c>
      <c r="B31" s="45">
        <f>Input!I32</f>
        <v>896.40460800000005</v>
      </c>
      <c r="C31" s="6">
        <f t="shared" si="0"/>
        <v>111.28274207751939</v>
      </c>
      <c r="D31" s="6">
        <f t="shared" si="1"/>
        <v>111</v>
      </c>
      <c r="E31" s="10" t="str">
        <f t="shared" si="2"/>
        <v>6F</v>
      </c>
      <c r="F31" s="53"/>
      <c r="G31" s="11">
        <f t="shared" si="3"/>
        <v>894</v>
      </c>
      <c r="I31" s="8">
        <f>Input!J32</f>
        <v>283.24454400000002</v>
      </c>
      <c r="J31" s="6">
        <f t="shared" si="4"/>
        <v>35.231881426356594</v>
      </c>
      <c r="K31" s="6">
        <f t="shared" si="5"/>
        <v>35</v>
      </c>
      <c r="L31" s="10" t="str">
        <f t="shared" si="6"/>
        <v>23</v>
      </c>
      <c r="M31" s="53"/>
      <c r="N31" s="11">
        <f t="shared" si="7"/>
        <v>281</v>
      </c>
      <c r="P31" s="8">
        <f>Input!K32</f>
        <v>479.58451200000002</v>
      </c>
      <c r="Q31" s="6">
        <f t="shared" si="8"/>
        <v>59.584125519379846</v>
      </c>
      <c r="R31" s="6">
        <f t="shared" si="9"/>
        <v>60</v>
      </c>
      <c r="S31" s="10" t="str">
        <f t="shared" si="10"/>
        <v>3C</v>
      </c>
      <c r="T31" s="53"/>
      <c r="U31" s="11">
        <f t="shared" si="11"/>
        <v>483</v>
      </c>
      <c r="W31" s="8">
        <f>Input!L32</f>
        <v>439.35091200000005</v>
      </c>
      <c r="X31" s="6">
        <f t="shared" si="12"/>
        <v>54.593911565891482</v>
      </c>
      <c r="Y31" s="6">
        <f t="shared" si="13"/>
        <v>55</v>
      </c>
      <c r="Z31" s="10" t="str">
        <f t="shared" si="14"/>
        <v>37</v>
      </c>
      <c r="AA31" s="53"/>
      <c r="AB31" s="11">
        <f t="shared" si="15"/>
        <v>443</v>
      </c>
      <c r="AD31" s="8">
        <f>Input!M32</f>
        <v>244.62028800000002</v>
      </c>
      <c r="AE31" s="6">
        <f t="shared" si="16"/>
        <v>30.441276031007753</v>
      </c>
      <c r="AF31" s="6">
        <f t="shared" si="17"/>
        <v>30</v>
      </c>
      <c r="AG31" s="10" t="str">
        <f t="shared" si="18"/>
        <v>1E</v>
      </c>
      <c r="AH31" s="53"/>
      <c r="AI31" s="11">
        <f t="shared" si="19"/>
        <v>241</v>
      </c>
      <c r="AL31">
        <v>24</v>
      </c>
      <c r="AM31" s="33" t="str">
        <f t="shared" si="20"/>
        <v>18</v>
      </c>
      <c r="AO31">
        <v>192.81</v>
      </c>
      <c r="AP31">
        <v>192.6875</v>
      </c>
    </row>
    <row r="32" spans="1:42" x14ac:dyDescent="0.25">
      <c r="A32" s="49" t="s">
        <v>58</v>
      </c>
      <c r="B32" s="45">
        <f>Input!I33</f>
        <v>906.06067200000007</v>
      </c>
      <c r="C32" s="6">
        <f t="shared" si="0"/>
        <v>112.4803934263566</v>
      </c>
      <c r="D32" s="6">
        <f t="shared" si="1"/>
        <v>112</v>
      </c>
      <c r="E32" s="10" t="str">
        <f t="shared" si="2"/>
        <v>70</v>
      </c>
      <c r="F32" s="53"/>
      <c r="G32" s="11">
        <f t="shared" si="3"/>
        <v>902</v>
      </c>
      <c r="I32" s="8">
        <f>Input!J33</f>
        <v>283.24454400000002</v>
      </c>
      <c r="J32" s="6">
        <f t="shared" si="4"/>
        <v>35.231881426356594</v>
      </c>
      <c r="K32" s="6">
        <f t="shared" si="5"/>
        <v>35</v>
      </c>
      <c r="L32" s="10" t="str">
        <f t="shared" si="6"/>
        <v>23</v>
      </c>
      <c r="M32" s="53"/>
      <c r="N32" s="11">
        <f t="shared" si="7"/>
        <v>281</v>
      </c>
      <c r="P32" s="8">
        <f>Input!K33</f>
        <v>479.58451200000002</v>
      </c>
      <c r="Q32" s="6">
        <f t="shared" si="8"/>
        <v>59.584125519379846</v>
      </c>
      <c r="R32" s="6">
        <f t="shared" si="9"/>
        <v>60</v>
      </c>
      <c r="S32" s="10" t="str">
        <f t="shared" si="10"/>
        <v>3C</v>
      </c>
      <c r="T32" s="53"/>
      <c r="U32" s="11">
        <f t="shared" si="11"/>
        <v>483</v>
      </c>
      <c r="W32" s="8">
        <f>Input!L33</f>
        <v>439.35091200000005</v>
      </c>
      <c r="X32" s="6">
        <f t="shared" si="12"/>
        <v>54.593911565891482</v>
      </c>
      <c r="Y32" s="6">
        <f t="shared" si="13"/>
        <v>55</v>
      </c>
      <c r="Z32" s="10" t="str">
        <f t="shared" si="14"/>
        <v>37</v>
      </c>
      <c r="AA32" s="53"/>
      <c r="AB32" s="11">
        <f t="shared" si="15"/>
        <v>443</v>
      </c>
      <c r="AD32" s="8">
        <f>Input!M33</f>
        <v>244.62028800000002</v>
      </c>
      <c r="AE32" s="6">
        <f t="shared" si="16"/>
        <v>30.441276031007753</v>
      </c>
      <c r="AF32" s="6">
        <f t="shared" si="17"/>
        <v>30</v>
      </c>
      <c r="AG32" s="10" t="str">
        <f t="shared" si="18"/>
        <v>1E</v>
      </c>
      <c r="AH32" s="53"/>
      <c r="AI32" s="11">
        <f t="shared" si="19"/>
        <v>241</v>
      </c>
      <c r="AL32">
        <v>25</v>
      </c>
      <c r="AM32" s="33" t="str">
        <f t="shared" si="20"/>
        <v>19</v>
      </c>
      <c r="AO32">
        <v>200.88</v>
      </c>
      <c r="AP32">
        <v>200.75</v>
      </c>
    </row>
    <row r="33" spans="1:42" x14ac:dyDescent="0.25">
      <c r="A33" s="49" t="s">
        <v>59</v>
      </c>
      <c r="B33" s="45">
        <f>Input!I34</f>
        <v>917.32608000000005</v>
      </c>
      <c r="C33" s="6">
        <f t="shared" si="0"/>
        <v>113.87765333333334</v>
      </c>
      <c r="D33" s="6">
        <f t="shared" si="1"/>
        <v>114</v>
      </c>
      <c r="E33" s="10" t="str">
        <f t="shared" si="2"/>
        <v>72</v>
      </c>
      <c r="F33" s="53"/>
      <c r="G33" s="11">
        <f t="shared" si="3"/>
        <v>918</v>
      </c>
      <c r="I33" s="8">
        <f>Input!J34</f>
        <v>283.24454400000002</v>
      </c>
      <c r="J33" s="6">
        <f t="shared" si="4"/>
        <v>35.231881426356594</v>
      </c>
      <c r="K33" s="6">
        <f t="shared" si="5"/>
        <v>35</v>
      </c>
      <c r="L33" s="10" t="str">
        <f t="shared" si="6"/>
        <v>23</v>
      </c>
      <c r="M33" s="53"/>
      <c r="N33" s="11">
        <f t="shared" si="7"/>
        <v>281</v>
      </c>
      <c r="P33" s="8">
        <f>Input!K34</f>
        <v>479.58451200000002</v>
      </c>
      <c r="Q33" s="6">
        <f t="shared" si="8"/>
        <v>59.584125519379846</v>
      </c>
      <c r="R33" s="6">
        <f t="shared" si="9"/>
        <v>60</v>
      </c>
      <c r="S33" s="10" t="str">
        <f t="shared" si="10"/>
        <v>3C</v>
      </c>
      <c r="T33" s="53"/>
      <c r="U33" s="11">
        <f t="shared" si="11"/>
        <v>483</v>
      </c>
      <c r="W33" s="8">
        <f>Input!L34</f>
        <v>439.35091200000005</v>
      </c>
      <c r="X33" s="6">
        <f t="shared" si="12"/>
        <v>54.593911565891482</v>
      </c>
      <c r="Y33" s="6">
        <f t="shared" si="13"/>
        <v>55</v>
      </c>
      <c r="Z33" s="10" t="str">
        <f t="shared" si="14"/>
        <v>37</v>
      </c>
      <c r="AA33" s="53"/>
      <c r="AB33" s="11">
        <f t="shared" si="15"/>
        <v>443</v>
      </c>
      <c r="AD33" s="8">
        <f>Input!M34</f>
        <v>244.62028800000002</v>
      </c>
      <c r="AE33" s="6">
        <f t="shared" si="16"/>
        <v>30.441276031007753</v>
      </c>
      <c r="AF33" s="6">
        <f t="shared" si="17"/>
        <v>30</v>
      </c>
      <c r="AG33" s="10" t="str">
        <f t="shared" si="18"/>
        <v>1E</v>
      </c>
      <c r="AH33" s="53"/>
      <c r="AI33" s="11">
        <f t="shared" si="19"/>
        <v>241</v>
      </c>
      <c r="AL33">
        <v>26</v>
      </c>
      <c r="AM33" s="33" t="str">
        <f t="shared" si="20"/>
        <v>1A</v>
      </c>
      <c r="AO33">
        <v>208.95</v>
      </c>
      <c r="AP33">
        <v>208.8125</v>
      </c>
    </row>
    <row r="34" spans="1:42" x14ac:dyDescent="0.25">
      <c r="A34" s="49" t="s">
        <v>60</v>
      </c>
      <c r="B34" s="45">
        <f>Input!I35</f>
        <v>917.32608000000005</v>
      </c>
      <c r="C34" s="6">
        <f t="shared" si="0"/>
        <v>113.87765333333334</v>
      </c>
      <c r="D34" s="6">
        <f t="shared" si="1"/>
        <v>114</v>
      </c>
      <c r="E34" s="10" t="str">
        <f t="shared" si="2"/>
        <v>72</v>
      </c>
      <c r="F34" s="53"/>
      <c r="G34" s="11">
        <f t="shared" si="3"/>
        <v>918</v>
      </c>
      <c r="I34" s="8">
        <f>Input!J35</f>
        <v>283.24454400000002</v>
      </c>
      <c r="J34" s="6">
        <f t="shared" si="4"/>
        <v>35.231881426356594</v>
      </c>
      <c r="K34" s="6">
        <f t="shared" si="5"/>
        <v>35</v>
      </c>
      <c r="L34" s="10" t="str">
        <f t="shared" si="6"/>
        <v>23</v>
      </c>
      <c r="M34" s="53"/>
      <c r="N34" s="11">
        <f t="shared" si="7"/>
        <v>281</v>
      </c>
      <c r="P34" s="8">
        <f>Input!K35</f>
        <v>479.58451200000002</v>
      </c>
      <c r="Q34" s="6">
        <f t="shared" si="8"/>
        <v>59.584125519379846</v>
      </c>
      <c r="R34" s="6">
        <f t="shared" si="9"/>
        <v>60</v>
      </c>
      <c r="S34" s="10" t="str">
        <f t="shared" si="10"/>
        <v>3C</v>
      </c>
      <c r="T34" s="53"/>
      <c r="U34" s="11">
        <f t="shared" si="11"/>
        <v>483</v>
      </c>
      <c r="W34" s="8">
        <f>Input!L35</f>
        <v>439.35091200000005</v>
      </c>
      <c r="X34" s="6">
        <f t="shared" si="12"/>
        <v>54.593911565891482</v>
      </c>
      <c r="Y34" s="6">
        <f t="shared" si="13"/>
        <v>55</v>
      </c>
      <c r="Z34" s="10" t="str">
        <f t="shared" si="14"/>
        <v>37</v>
      </c>
      <c r="AA34" s="53"/>
      <c r="AB34" s="11">
        <f t="shared" si="15"/>
        <v>443</v>
      </c>
      <c r="AD34" s="8">
        <f>Input!M35</f>
        <v>244.62028800000002</v>
      </c>
      <c r="AE34" s="6">
        <f t="shared" si="16"/>
        <v>30.441276031007753</v>
      </c>
      <c r="AF34" s="6">
        <f t="shared" si="17"/>
        <v>30</v>
      </c>
      <c r="AG34" s="10" t="str">
        <f t="shared" si="18"/>
        <v>1E</v>
      </c>
      <c r="AH34" s="53"/>
      <c r="AI34" s="11">
        <f t="shared" si="19"/>
        <v>241</v>
      </c>
      <c r="AL34">
        <v>27</v>
      </c>
      <c r="AM34" s="33" t="str">
        <f t="shared" si="20"/>
        <v>1B</v>
      </c>
      <c r="AO34">
        <v>217.02</v>
      </c>
      <c r="AP34">
        <v>216.875</v>
      </c>
    </row>
    <row r="35" spans="1:42" x14ac:dyDescent="0.25">
      <c r="A35" s="49" t="s">
        <v>61</v>
      </c>
      <c r="B35" s="45">
        <f>Input!I36</f>
        <v>944.68492800000001</v>
      </c>
      <c r="C35" s="6">
        <f t="shared" si="0"/>
        <v>117.27099882170543</v>
      </c>
      <c r="D35" s="6">
        <f t="shared" si="1"/>
        <v>117</v>
      </c>
      <c r="E35" s="10" t="str">
        <f t="shared" si="2"/>
        <v>75</v>
      </c>
      <c r="F35" s="53"/>
      <c r="G35" s="11">
        <f t="shared" si="3"/>
        <v>943</v>
      </c>
      <c r="I35" s="8">
        <f>Input!J36</f>
        <v>273.58848</v>
      </c>
      <c r="J35" s="6">
        <f t="shared" si="4"/>
        <v>34.034230077519382</v>
      </c>
      <c r="K35" s="6">
        <f t="shared" si="5"/>
        <v>34</v>
      </c>
      <c r="L35" s="10" t="str">
        <f t="shared" si="6"/>
        <v>22</v>
      </c>
      <c r="M35" s="53"/>
      <c r="N35" s="11">
        <f t="shared" si="7"/>
        <v>273</v>
      </c>
      <c r="P35" s="8">
        <f>Input!K36</f>
        <v>442.56960000000004</v>
      </c>
      <c r="Q35" s="6">
        <f t="shared" si="8"/>
        <v>54.99312868217055</v>
      </c>
      <c r="R35" s="6">
        <f t="shared" si="9"/>
        <v>55</v>
      </c>
      <c r="S35" s="10" t="str">
        <f t="shared" si="10"/>
        <v>37</v>
      </c>
      <c r="T35" s="53"/>
      <c r="U35" s="11">
        <f t="shared" si="11"/>
        <v>443</v>
      </c>
      <c r="W35" s="8">
        <f>Input!L36</f>
        <v>426.47616000000005</v>
      </c>
      <c r="X35" s="6">
        <f t="shared" si="12"/>
        <v>52.997043100775201</v>
      </c>
      <c r="Y35" s="6">
        <f t="shared" si="13"/>
        <v>53</v>
      </c>
      <c r="Z35" s="10" t="str">
        <f t="shared" si="14"/>
        <v>35</v>
      </c>
      <c r="AA35" s="53"/>
      <c r="AB35" s="11">
        <f t="shared" si="15"/>
        <v>427</v>
      </c>
      <c r="AD35" s="8">
        <f>Input!M36</f>
        <v>241.40160000000003</v>
      </c>
      <c r="AE35" s="6">
        <f t="shared" si="16"/>
        <v>30.042058914728685</v>
      </c>
      <c r="AF35" s="6">
        <f t="shared" si="17"/>
        <v>30</v>
      </c>
      <c r="AG35" s="10" t="str">
        <f t="shared" si="18"/>
        <v>1E</v>
      </c>
      <c r="AH35" s="53"/>
      <c r="AI35" s="11">
        <f t="shared" si="19"/>
        <v>241</v>
      </c>
      <c r="AL35">
        <v>28</v>
      </c>
      <c r="AM35" s="33" t="str">
        <f t="shared" si="20"/>
        <v>1C</v>
      </c>
      <c r="AO35">
        <v>225.09</v>
      </c>
      <c r="AP35">
        <v>224.9375</v>
      </c>
    </row>
    <row r="36" spans="1:42" x14ac:dyDescent="0.25">
      <c r="A36" s="49" t="s">
        <v>62</v>
      </c>
      <c r="B36" s="45">
        <f>Input!I37</f>
        <v>944.68492800000001</v>
      </c>
      <c r="C36" s="6">
        <f t="shared" si="0"/>
        <v>117.27099882170543</v>
      </c>
      <c r="D36" s="6">
        <f t="shared" si="1"/>
        <v>117</v>
      </c>
      <c r="E36" s="10" t="str">
        <f t="shared" si="2"/>
        <v>75</v>
      </c>
      <c r="F36" s="53"/>
      <c r="G36" s="11">
        <f t="shared" si="3"/>
        <v>943</v>
      </c>
      <c r="I36" s="8">
        <f>Input!J37</f>
        <v>273.58848</v>
      </c>
      <c r="J36" s="6">
        <f t="shared" si="4"/>
        <v>34.034230077519382</v>
      </c>
      <c r="K36" s="6">
        <f t="shared" si="5"/>
        <v>34</v>
      </c>
      <c r="L36" s="10" t="str">
        <f t="shared" si="6"/>
        <v>22</v>
      </c>
      <c r="M36" s="53"/>
      <c r="N36" s="11">
        <f t="shared" si="7"/>
        <v>273</v>
      </c>
      <c r="P36" s="8">
        <f>Input!K37</f>
        <v>442.56960000000004</v>
      </c>
      <c r="Q36" s="6">
        <f t="shared" si="8"/>
        <v>54.99312868217055</v>
      </c>
      <c r="R36" s="6">
        <f t="shared" si="9"/>
        <v>55</v>
      </c>
      <c r="S36" s="10" t="str">
        <f t="shared" si="10"/>
        <v>37</v>
      </c>
      <c r="T36" s="53"/>
      <c r="U36" s="11">
        <f t="shared" si="11"/>
        <v>443</v>
      </c>
      <c r="W36" s="8">
        <f>Input!L37</f>
        <v>426.47616000000005</v>
      </c>
      <c r="X36" s="6">
        <f t="shared" si="12"/>
        <v>52.997043100775201</v>
      </c>
      <c r="Y36" s="6">
        <f t="shared" si="13"/>
        <v>53</v>
      </c>
      <c r="Z36" s="10" t="str">
        <f t="shared" si="14"/>
        <v>35</v>
      </c>
      <c r="AA36" s="53"/>
      <c r="AB36" s="11">
        <f t="shared" si="15"/>
        <v>427</v>
      </c>
      <c r="AD36" s="8">
        <f>Input!M37</f>
        <v>241.40160000000003</v>
      </c>
      <c r="AE36" s="6">
        <f t="shared" si="16"/>
        <v>30.042058914728685</v>
      </c>
      <c r="AF36" s="6">
        <f t="shared" si="17"/>
        <v>30</v>
      </c>
      <c r="AG36" s="10" t="str">
        <f t="shared" si="18"/>
        <v>1E</v>
      </c>
      <c r="AH36" s="53"/>
      <c r="AI36" s="11">
        <f t="shared" si="19"/>
        <v>241</v>
      </c>
      <c r="AL36">
        <v>29</v>
      </c>
      <c r="AM36" s="33" t="str">
        <f t="shared" si="20"/>
        <v>1D</v>
      </c>
      <c r="AO36">
        <v>233.16</v>
      </c>
      <c r="AP36">
        <v>233</v>
      </c>
    </row>
    <row r="37" spans="1:42" x14ac:dyDescent="0.25">
      <c r="A37" s="49" t="s">
        <v>63</v>
      </c>
      <c r="B37" s="45">
        <f>Input!I38</f>
        <v>944.68492800000001</v>
      </c>
      <c r="C37" s="6">
        <f t="shared" ref="C37" si="62">(B37-7.25)/8.0625+1</f>
        <v>117.27099882170543</v>
      </c>
      <c r="D37" s="6">
        <f t="shared" ref="D37" si="63">ROUND(C37, 0)</f>
        <v>117</v>
      </c>
      <c r="E37" s="10" t="str">
        <f t="shared" ref="E37" si="64">DEC2HEX(D37, 2)</f>
        <v>75</v>
      </c>
      <c r="F37" s="53"/>
      <c r="G37" s="11">
        <f t="shared" ref="G37" si="65">IF(D37=0,0,ROUND(((D37-1)*(645/80)+7.25),0))</f>
        <v>943</v>
      </c>
      <c r="I37" s="8">
        <f>Input!J38</f>
        <v>273.58848</v>
      </c>
      <c r="J37" s="6">
        <f t="shared" ref="J37" si="66">(I37-7.25)/8.0625+1</f>
        <v>34.034230077519382</v>
      </c>
      <c r="K37" s="6">
        <f t="shared" ref="K37" si="67">ROUND(J37, 0)</f>
        <v>34</v>
      </c>
      <c r="L37" s="10" t="str">
        <f t="shared" ref="L37" si="68">DEC2HEX(K37, 2)</f>
        <v>22</v>
      </c>
      <c r="M37" s="53"/>
      <c r="N37" s="11">
        <f t="shared" ref="N37" si="69">IF(K37=0,0,ROUND(((K37-1)*(645/80)+7.25),0))</f>
        <v>273</v>
      </c>
      <c r="P37" s="8">
        <f>Input!K38</f>
        <v>442.56960000000004</v>
      </c>
      <c r="Q37" s="6">
        <f t="shared" ref="Q37" si="70">(P37-7.25)/8.0625+1</f>
        <v>54.99312868217055</v>
      </c>
      <c r="R37" s="6">
        <f t="shared" ref="R37" si="71">ROUND(Q37, 0)</f>
        <v>55</v>
      </c>
      <c r="S37" s="10" t="str">
        <f t="shared" ref="S37" si="72">DEC2HEX(R37, 2)</f>
        <v>37</v>
      </c>
      <c r="T37" s="53"/>
      <c r="U37" s="11">
        <f t="shared" ref="U37" si="73">IF(R37=0,0,ROUND(((R37-1)*(645/80)+7.25),0))</f>
        <v>443</v>
      </c>
      <c r="W37" s="8">
        <f>Input!L38</f>
        <v>426.47616000000005</v>
      </c>
      <c r="X37" s="6">
        <f t="shared" ref="X37" si="74">(W37-7.25)/8.0625+1</f>
        <v>52.997043100775201</v>
      </c>
      <c r="Y37" s="6">
        <f t="shared" ref="Y37" si="75">ROUND(X37, 0)</f>
        <v>53</v>
      </c>
      <c r="Z37" s="10" t="str">
        <f t="shared" ref="Z37" si="76">DEC2HEX(Y37, 2)</f>
        <v>35</v>
      </c>
      <c r="AA37" s="53"/>
      <c r="AB37" s="11">
        <f t="shared" ref="AB37" si="77">IF(Y37=0,0,ROUND(((Y37-1)*(645/80)+7.25),0))</f>
        <v>427</v>
      </c>
      <c r="AD37" s="8">
        <f>Input!M38</f>
        <v>241.40160000000003</v>
      </c>
      <c r="AE37" s="6">
        <f t="shared" ref="AE37" si="78">(AD37-7.25)/8.0625+1</f>
        <v>30.042058914728685</v>
      </c>
      <c r="AF37" s="6">
        <f t="shared" ref="AF37" si="79">ROUND(AE37, 0)</f>
        <v>30</v>
      </c>
      <c r="AG37" s="10" t="str">
        <f t="shared" ref="AG37" si="80">DEC2HEX(AF37, 2)</f>
        <v>1E</v>
      </c>
      <c r="AH37" s="53"/>
      <c r="AI37" s="11">
        <f t="shared" ref="AI37" si="81">IF(AF37=0,0,ROUND(((AF37-1)*(645/80)+7.25),0))</f>
        <v>241</v>
      </c>
      <c r="AL37">
        <v>30</v>
      </c>
      <c r="AM37" s="33" t="str">
        <f t="shared" ref="AM37" si="82">DEC2HEX(AL37, 2)</f>
        <v>1E</v>
      </c>
      <c r="AO37">
        <v>233.16</v>
      </c>
      <c r="AP37">
        <v>233</v>
      </c>
    </row>
    <row r="38" spans="1:42" x14ac:dyDescent="0.25">
      <c r="A38" s="49" t="s">
        <v>64</v>
      </c>
      <c r="B38" s="45">
        <f>Input!I39</f>
        <v>944.68492800000001</v>
      </c>
      <c r="C38" s="6">
        <f t="shared" ref="C38" si="83">(B38-7.25)/8.0625+1</f>
        <v>117.27099882170543</v>
      </c>
      <c r="D38" s="6">
        <f t="shared" ref="D38" si="84">ROUND(C38, 0)</f>
        <v>117</v>
      </c>
      <c r="E38" s="10" t="str">
        <f t="shared" ref="E38" si="85">DEC2HEX(D38, 2)</f>
        <v>75</v>
      </c>
      <c r="F38" s="53"/>
      <c r="G38" s="11">
        <f t="shared" ref="G38" si="86">IF(D38=0,0,ROUND(((D38-1)*(645/80)+7.25),0))</f>
        <v>943</v>
      </c>
      <c r="I38" s="8">
        <f>Input!J39</f>
        <v>273.58848</v>
      </c>
      <c r="J38" s="6">
        <f t="shared" ref="J38" si="87">(I38-7.25)/8.0625+1</f>
        <v>34.034230077519382</v>
      </c>
      <c r="K38" s="6">
        <f t="shared" ref="K38" si="88">ROUND(J38, 0)</f>
        <v>34</v>
      </c>
      <c r="L38" s="10" t="str">
        <f t="shared" ref="L38" si="89">DEC2HEX(K38, 2)</f>
        <v>22</v>
      </c>
      <c r="M38" s="53"/>
      <c r="N38" s="11">
        <f t="shared" ref="N38" si="90">IF(K38=0,0,ROUND(((K38-1)*(645/80)+7.25),0))</f>
        <v>273</v>
      </c>
      <c r="P38" s="8">
        <f>Input!K39</f>
        <v>442.56960000000004</v>
      </c>
      <c r="Q38" s="6">
        <f t="shared" ref="Q38" si="91">(P38-7.25)/8.0625+1</f>
        <v>54.99312868217055</v>
      </c>
      <c r="R38" s="6">
        <f t="shared" ref="R38" si="92">ROUND(Q38, 0)</f>
        <v>55</v>
      </c>
      <c r="S38" s="10" t="str">
        <f t="shared" ref="S38" si="93">DEC2HEX(R38, 2)</f>
        <v>37</v>
      </c>
      <c r="T38" s="53"/>
      <c r="U38" s="11">
        <f t="shared" ref="U38" si="94">IF(R38=0,0,ROUND(((R38-1)*(645/80)+7.25),0))</f>
        <v>443</v>
      </c>
      <c r="W38" s="8">
        <f>Input!L39</f>
        <v>426.47616000000005</v>
      </c>
      <c r="X38" s="6">
        <f t="shared" ref="X38" si="95">(W38-7.25)/8.0625+1</f>
        <v>52.997043100775201</v>
      </c>
      <c r="Y38" s="6">
        <f t="shared" ref="Y38" si="96">ROUND(X38, 0)</f>
        <v>53</v>
      </c>
      <c r="Z38" s="10" t="str">
        <f t="shared" ref="Z38" si="97">DEC2HEX(Y38, 2)</f>
        <v>35</v>
      </c>
      <c r="AA38" s="53"/>
      <c r="AB38" s="11">
        <f t="shared" ref="AB38" si="98">IF(Y38=0,0,ROUND(((Y38-1)*(645/80)+7.25),0))</f>
        <v>427</v>
      </c>
      <c r="AD38" s="8">
        <f>Input!M39</f>
        <v>241.40160000000003</v>
      </c>
      <c r="AE38" s="6">
        <f t="shared" ref="AE38" si="99">(AD38-7.25)/8.0625+1</f>
        <v>30.042058914728685</v>
      </c>
      <c r="AF38" s="6">
        <f t="shared" ref="AF38" si="100">ROUND(AE38, 0)</f>
        <v>30</v>
      </c>
      <c r="AG38" s="10" t="str">
        <f t="shared" ref="AG38" si="101">DEC2HEX(AF38, 2)</f>
        <v>1E</v>
      </c>
      <c r="AH38" s="53"/>
      <c r="AI38" s="11">
        <f t="shared" ref="AI38" si="102">IF(AF38=0,0,ROUND(((AF38-1)*(645/80)+7.25),0))</f>
        <v>241</v>
      </c>
      <c r="AL38">
        <v>31</v>
      </c>
      <c r="AM38" s="33" t="str">
        <f t="shared" ref="AM38" si="103">DEC2HEX(AL38, 2)</f>
        <v>1F</v>
      </c>
      <c r="AO38">
        <v>233.16</v>
      </c>
      <c r="AP38">
        <v>233</v>
      </c>
    </row>
    <row r="39" spans="1:42" x14ac:dyDescent="0.25">
      <c r="A39" s="49" t="s">
        <v>65</v>
      </c>
      <c r="B39" s="45">
        <f>Input!I40</f>
        <v>944.68492800000001</v>
      </c>
      <c r="C39" s="6">
        <f t="shared" si="0"/>
        <v>117.27099882170543</v>
      </c>
      <c r="D39" s="6">
        <f t="shared" si="1"/>
        <v>117</v>
      </c>
      <c r="E39" s="10" t="str">
        <f t="shared" si="2"/>
        <v>75</v>
      </c>
      <c r="F39" s="53"/>
      <c r="G39" s="11">
        <f t="shared" si="3"/>
        <v>943</v>
      </c>
      <c r="I39" s="8">
        <f>Input!J40</f>
        <v>273.58848</v>
      </c>
      <c r="J39" s="6">
        <f t="shared" si="4"/>
        <v>34.034230077519382</v>
      </c>
      <c r="K39" s="6">
        <f t="shared" si="5"/>
        <v>34</v>
      </c>
      <c r="L39" s="10" t="str">
        <f t="shared" si="6"/>
        <v>22</v>
      </c>
      <c r="M39" s="53"/>
      <c r="N39" s="11">
        <f t="shared" si="7"/>
        <v>273</v>
      </c>
      <c r="P39" s="8">
        <f>Input!K40</f>
        <v>442.56960000000004</v>
      </c>
      <c r="Q39" s="6">
        <f t="shared" si="8"/>
        <v>54.99312868217055</v>
      </c>
      <c r="R39" s="6">
        <f t="shared" si="9"/>
        <v>55</v>
      </c>
      <c r="S39" s="10" t="str">
        <f t="shared" si="10"/>
        <v>37</v>
      </c>
      <c r="T39" s="53"/>
      <c r="U39" s="11">
        <f t="shared" si="11"/>
        <v>443</v>
      </c>
      <c r="W39" s="8">
        <f>Input!L40</f>
        <v>426.47616000000005</v>
      </c>
      <c r="X39" s="6">
        <f t="shared" si="12"/>
        <v>52.997043100775201</v>
      </c>
      <c r="Y39" s="6">
        <f t="shared" si="13"/>
        <v>53</v>
      </c>
      <c r="Z39" s="10" t="str">
        <f t="shared" si="14"/>
        <v>35</v>
      </c>
      <c r="AA39" s="53"/>
      <c r="AB39" s="11">
        <f t="shared" si="15"/>
        <v>427</v>
      </c>
      <c r="AD39" s="8">
        <f>Input!M40</f>
        <v>241.40160000000003</v>
      </c>
      <c r="AE39" s="6">
        <f t="shared" si="16"/>
        <v>30.042058914728685</v>
      </c>
      <c r="AF39" s="6">
        <f t="shared" si="17"/>
        <v>30</v>
      </c>
      <c r="AG39" s="10" t="str">
        <f t="shared" si="18"/>
        <v>1E</v>
      </c>
      <c r="AH39" s="53"/>
      <c r="AI39" s="11">
        <f t="shared" si="19"/>
        <v>241</v>
      </c>
      <c r="AL39">
        <v>30</v>
      </c>
      <c r="AM39" s="33" t="str">
        <f t="shared" si="20"/>
        <v>1E</v>
      </c>
      <c r="AO39">
        <v>241.23</v>
      </c>
      <c r="AP39">
        <v>241.0625</v>
      </c>
    </row>
    <row r="40" spans="1:42" x14ac:dyDescent="0.25">
      <c r="A40" s="49" t="s">
        <v>66</v>
      </c>
      <c r="B40" s="45">
        <f>Input!I41</f>
        <v>1020.3240960000001</v>
      </c>
      <c r="C40" s="6">
        <f t="shared" si="0"/>
        <v>126.65260105426357</v>
      </c>
      <c r="D40" s="6">
        <f t="shared" si="1"/>
        <v>127</v>
      </c>
      <c r="E40" s="10" t="str">
        <f t="shared" si="2"/>
        <v>7F</v>
      </c>
      <c r="F40" s="53"/>
      <c r="G40" s="11">
        <f t="shared" si="3"/>
        <v>1023</v>
      </c>
      <c r="I40" s="8">
        <f>Input!J41</f>
        <v>283.24454400000002</v>
      </c>
      <c r="J40" s="6">
        <f t="shared" si="4"/>
        <v>35.231881426356594</v>
      </c>
      <c r="K40" s="6">
        <f t="shared" si="5"/>
        <v>35</v>
      </c>
      <c r="L40" s="10" t="str">
        <f t="shared" si="6"/>
        <v>23</v>
      </c>
      <c r="M40" s="53"/>
      <c r="N40" s="11">
        <f t="shared" si="7"/>
        <v>281</v>
      </c>
      <c r="P40" s="8">
        <f>Input!K41</f>
        <v>400.72665600000005</v>
      </c>
      <c r="Q40" s="6">
        <f t="shared" si="8"/>
        <v>49.803306170542641</v>
      </c>
      <c r="R40" s="6">
        <f t="shared" si="9"/>
        <v>50</v>
      </c>
      <c r="S40" s="10" t="str">
        <f t="shared" si="10"/>
        <v>32</v>
      </c>
      <c r="T40" s="53"/>
      <c r="U40" s="11">
        <f t="shared" si="11"/>
        <v>402</v>
      </c>
      <c r="W40" s="8">
        <f>Input!L41</f>
        <v>439.35091200000005</v>
      </c>
      <c r="X40" s="6">
        <f t="shared" si="12"/>
        <v>54.593911565891482</v>
      </c>
      <c r="Y40" s="6">
        <f t="shared" si="13"/>
        <v>55</v>
      </c>
      <c r="Z40" s="10" t="str">
        <f t="shared" si="14"/>
        <v>37</v>
      </c>
      <c r="AA40" s="53"/>
      <c r="AB40" s="11">
        <f t="shared" si="15"/>
        <v>443</v>
      </c>
      <c r="AD40" s="8">
        <f>Input!M41</f>
        <v>244.62028800000002</v>
      </c>
      <c r="AE40" s="6">
        <f t="shared" si="16"/>
        <v>30.441276031007753</v>
      </c>
      <c r="AF40" s="6">
        <f t="shared" si="17"/>
        <v>30</v>
      </c>
      <c r="AG40" s="10" t="str">
        <f t="shared" si="18"/>
        <v>1E</v>
      </c>
      <c r="AH40" s="53"/>
      <c r="AI40" s="11">
        <f t="shared" si="19"/>
        <v>241</v>
      </c>
      <c r="AL40">
        <v>31</v>
      </c>
      <c r="AM40" s="33" t="str">
        <f t="shared" si="20"/>
        <v>1F</v>
      </c>
      <c r="AO40">
        <v>249.3</v>
      </c>
      <c r="AP40">
        <v>249.125</v>
      </c>
    </row>
    <row r="41" spans="1:42" x14ac:dyDescent="0.25">
      <c r="A41" s="49" t="s">
        <v>67</v>
      </c>
      <c r="B41" s="45">
        <f>Input!I42</f>
        <v>1020.3240960000001</v>
      </c>
      <c r="C41" s="6">
        <f t="shared" si="0"/>
        <v>126.65260105426357</v>
      </c>
      <c r="D41" s="6">
        <f t="shared" si="1"/>
        <v>127</v>
      </c>
      <c r="E41" s="10" t="str">
        <f t="shared" si="2"/>
        <v>7F</v>
      </c>
      <c r="F41" s="53"/>
      <c r="G41" s="11">
        <f t="shared" si="3"/>
        <v>1023</v>
      </c>
      <c r="I41" s="8">
        <f>Input!J42</f>
        <v>283.24454400000002</v>
      </c>
      <c r="J41" s="6">
        <f t="shared" si="4"/>
        <v>35.231881426356594</v>
      </c>
      <c r="K41" s="6">
        <f t="shared" si="5"/>
        <v>35</v>
      </c>
      <c r="L41" s="10" t="str">
        <f t="shared" si="6"/>
        <v>23</v>
      </c>
      <c r="M41" s="53"/>
      <c r="N41" s="11">
        <f t="shared" si="7"/>
        <v>281</v>
      </c>
      <c r="P41" s="8">
        <f>Input!K42</f>
        <v>479.58451200000002</v>
      </c>
      <c r="Q41" s="6">
        <f t="shared" si="8"/>
        <v>59.584125519379846</v>
      </c>
      <c r="R41" s="6">
        <f t="shared" si="9"/>
        <v>60</v>
      </c>
      <c r="S41" s="10" t="str">
        <f t="shared" si="10"/>
        <v>3C</v>
      </c>
      <c r="T41" s="53"/>
      <c r="U41" s="11">
        <f t="shared" si="11"/>
        <v>483</v>
      </c>
      <c r="W41" s="8">
        <f>Input!L42</f>
        <v>439.35091200000005</v>
      </c>
      <c r="X41" s="6">
        <f t="shared" si="12"/>
        <v>54.593911565891482</v>
      </c>
      <c r="Y41" s="6">
        <f t="shared" si="13"/>
        <v>55</v>
      </c>
      <c r="Z41" s="10" t="str">
        <f t="shared" si="14"/>
        <v>37</v>
      </c>
      <c r="AA41" s="53"/>
      <c r="AB41" s="11">
        <f t="shared" si="15"/>
        <v>443</v>
      </c>
      <c r="AD41" s="8">
        <f>Input!M42</f>
        <v>244.62028800000002</v>
      </c>
      <c r="AE41" s="6">
        <f t="shared" si="16"/>
        <v>30.441276031007753</v>
      </c>
      <c r="AF41" s="6">
        <f t="shared" si="17"/>
        <v>30</v>
      </c>
      <c r="AG41" s="10" t="str">
        <f t="shared" si="18"/>
        <v>1E</v>
      </c>
      <c r="AH41" s="53"/>
      <c r="AI41" s="11">
        <f t="shared" si="19"/>
        <v>241</v>
      </c>
      <c r="AL41">
        <v>32</v>
      </c>
      <c r="AM41" s="33" t="str">
        <f t="shared" si="20"/>
        <v>20</v>
      </c>
      <c r="AO41">
        <v>257.37</v>
      </c>
      <c r="AP41">
        <v>257.1875</v>
      </c>
    </row>
    <row r="42" spans="1:42" x14ac:dyDescent="0.25">
      <c r="A42" s="49" t="s">
        <v>68</v>
      </c>
      <c r="B42" s="45">
        <f>Input!I43</f>
        <v>1020.3240960000001</v>
      </c>
      <c r="C42" s="6">
        <f t="shared" si="0"/>
        <v>126.65260105426357</v>
      </c>
      <c r="D42" s="6">
        <f t="shared" si="1"/>
        <v>127</v>
      </c>
      <c r="E42" s="10" t="str">
        <f t="shared" si="2"/>
        <v>7F</v>
      </c>
      <c r="F42" s="53"/>
      <c r="G42" s="11">
        <f t="shared" si="3"/>
        <v>1023</v>
      </c>
      <c r="I42" s="8">
        <f>Input!J43</f>
        <v>283.24454400000002</v>
      </c>
      <c r="J42" s="6">
        <f t="shared" si="4"/>
        <v>35.231881426356594</v>
      </c>
      <c r="K42" s="6">
        <f t="shared" si="5"/>
        <v>35</v>
      </c>
      <c r="L42" s="10" t="str">
        <f t="shared" si="6"/>
        <v>23</v>
      </c>
      <c r="M42" s="53"/>
      <c r="N42" s="11">
        <f t="shared" si="7"/>
        <v>281</v>
      </c>
      <c r="P42" s="8">
        <f>Input!K43</f>
        <v>479.58451200000002</v>
      </c>
      <c r="Q42" s="6">
        <f t="shared" si="8"/>
        <v>59.584125519379846</v>
      </c>
      <c r="R42" s="6">
        <f t="shared" si="9"/>
        <v>60</v>
      </c>
      <c r="S42" s="10" t="str">
        <f t="shared" si="10"/>
        <v>3C</v>
      </c>
      <c r="T42" s="53"/>
      <c r="U42" s="11">
        <f t="shared" si="11"/>
        <v>483</v>
      </c>
      <c r="W42" s="8">
        <f>Input!L43</f>
        <v>439.35091200000005</v>
      </c>
      <c r="X42" s="6">
        <f t="shared" si="12"/>
        <v>54.593911565891482</v>
      </c>
      <c r="Y42" s="6">
        <f t="shared" si="13"/>
        <v>55</v>
      </c>
      <c r="Z42" s="10" t="str">
        <f t="shared" si="14"/>
        <v>37</v>
      </c>
      <c r="AA42" s="53"/>
      <c r="AB42" s="11">
        <f t="shared" si="15"/>
        <v>443</v>
      </c>
      <c r="AD42" s="8">
        <f>Input!M43</f>
        <v>244.62028800000002</v>
      </c>
      <c r="AE42" s="6">
        <f t="shared" si="16"/>
        <v>30.441276031007753</v>
      </c>
      <c r="AF42" s="6">
        <f t="shared" si="17"/>
        <v>30</v>
      </c>
      <c r="AG42" s="10" t="str">
        <f t="shared" si="18"/>
        <v>1E</v>
      </c>
      <c r="AH42" s="53"/>
      <c r="AI42" s="11">
        <f t="shared" si="19"/>
        <v>241</v>
      </c>
      <c r="AL42">
        <v>33</v>
      </c>
      <c r="AM42" s="33" t="str">
        <f t="shared" si="20"/>
        <v>21</v>
      </c>
      <c r="AO42">
        <v>265.44</v>
      </c>
      <c r="AP42">
        <v>265.25</v>
      </c>
    </row>
    <row r="43" spans="1:42" x14ac:dyDescent="0.25">
      <c r="A43" s="49" t="s">
        <v>69</v>
      </c>
      <c r="B43" s="45">
        <f>Input!I44</f>
        <v>1020.3240960000001</v>
      </c>
      <c r="C43" s="6">
        <f t="shared" si="0"/>
        <v>126.65260105426357</v>
      </c>
      <c r="D43" s="6">
        <f t="shared" si="1"/>
        <v>127</v>
      </c>
      <c r="E43" s="10" t="str">
        <f t="shared" si="2"/>
        <v>7F</v>
      </c>
      <c r="F43" s="53"/>
      <c r="G43" s="11">
        <f t="shared" si="3"/>
        <v>1023</v>
      </c>
      <c r="I43" s="8">
        <f>Input!J44</f>
        <v>283.24454400000002</v>
      </c>
      <c r="J43" s="6">
        <f t="shared" si="4"/>
        <v>35.231881426356594</v>
      </c>
      <c r="K43" s="6">
        <f t="shared" si="5"/>
        <v>35</v>
      </c>
      <c r="L43" s="10" t="str">
        <f t="shared" si="6"/>
        <v>23</v>
      </c>
      <c r="M43" s="53"/>
      <c r="N43" s="11">
        <f t="shared" si="7"/>
        <v>281</v>
      </c>
      <c r="P43" s="8">
        <f>Input!K44</f>
        <v>558.44236799999999</v>
      </c>
      <c r="Q43" s="6">
        <f t="shared" si="8"/>
        <v>69.364944868217052</v>
      </c>
      <c r="R43" s="6">
        <f t="shared" si="9"/>
        <v>69</v>
      </c>
      <c r="S43" s="10" t="str">
        <f t="shared" si="10"/>
        <v>45</v>
      </c>
      <c r="T43" s="53"/>
      <c r="U43" s="11">
        <f t="shared" si="11"/>
        <v>556</v>
      </c>
      <c r="W43" s="8">
        <f>Input!L44</f>
        <v>439.35091200000005</v>
      </c>
      <c r="X43" s="6">
        <f t="shared" si="12"/>
        <v>54.593911565891482</v>
      </c>
      <c r="Y43" s="6">
        <f t="shared" si="13"/>
        <v>55</v>
      </c>
      <c r="Z43" s="10" t="str">
        <f t="shared" si="14"/>
        <v>37</v>
      </c>
      <c r="AA43" s="53"/>
      <c r="AB43" s="11">
        <f t="shared" si="15"/>
        <v>443</v>
      </c>
      <c r="AD43" s="8">
        <f>Input!M44</f>
        <v>244.62028800000002</v>
      </c>
      <c r="AE43" s="6">
        <f t="shared" si="16"/>
        <v>30.441276031007753</v>
      </c>
      <c r="AF43" s="6">
        <f t="shared" si="17"/>
        <v>30</v>
      </c>
      <c r="AG43" s="10" t="str">
        <f t="shared" si="18"/>
        <v>1E</v>
      </c>
      <c r="AH43" s="53"/>
      <c r="AI43" s="11">
        <f t="shared" si="19"/>
        <v>241</v>
      </c>
      <c r="AL43">
        <v>34</v>
      </c>
      <c r="AM43" s="33" t="str">
        <f t="shared" si="20"/>
        <v>22</v>
      </c>
      <c r="AO43">
        <v>273.51</v>
      </c>
      <c r="AP43">
        <v>273.3125</v>
      </c>
    </row>
    <row r="44" spans="1:42" x14ac:dyDescent="0.25">
      <c r="A44" s="49" t="s">
        <v>71</v>
      </c>
      <c r="B44" s="45">
        <f>Input!I45</f>
        <v>864.21772800000008</v>
      </c>
      <c r="C44" s="6">
        <f t="shared" ref="C44:C45" si="104">(B44-7.25)/8.0625+1</f>
        <v>107.29057091472869</v>
      </c>
      <c r="D44" s="6">
        <f t="shared" ref="D44:D45" si="105">ROUND(C44, 0)</f>
        <v>107</v>
      </c>
      <c r="E44" s="10" t="str">
        <f t="shared" ref="E44:E45" si="106">DEC2HEX(D44, 2)</f>
        <v>6B</v>
      </c>
      <c r="F44" s="53"/>
      <c r="G44" s="11">
        <f t="shared" ref="G44:G45" si="107">IF(D44=0,0,ROUND(((D44-1)*(645/80)+7.25),0))</f>
        <v>862</v>
      </c>
      <c r="I44" s="8">
        <f>Input!J45</f>
        <v>273.58848</v>
      </c>
      <c r="J44" s="6">
        <f t="shared" ref="J44:J45" si="108">(I44-7.25)/8.0625+1</f>
        <v>34.034230077519382</v>
      </c>
      <c r="K44" s="6">
        <f t="shared" ref="K44:K45" si="109">ROUND(J44, 0)</f>
        <v>34</v>
      </c>
      <c r="L44" s="10" t="str">
        <f t="shared" ref="L44:L45" si="110">DEC2HEX(K44, 2)</f>
        <v>22</v>
      </c>
      <c r="M44" s="53"/>
      <c r="N44" s="11">
        <f t="shared" ref="N44:N45" si="111">IF(K44=0,0,ROUND(((K44-1)*(645/80)+7.25),0))</f>
        <v>273</v>
      </c>
      <c r="P44" s="8">
        <f>Input!K45</f>
        <v>531.08352000000002</v>
      </c>
      <c r="Q44" s="6">
        <f t="shared" ref="Q44:Q45" si="112">(P44-7.25)/8.0625+1</f>
        <v>65.97159937984496</v>
      </c>
      <c r="R44" s="6">
        <f t="shared" ref="R44:R45" si="113">ROUND(Q44, 0)</f>
        <v>66</v>
      </c>
      <c r="S44" s="10" t="str">
        <f t="shared" ref="S44:S45" si="114">DEC2HEX(R44, 2)</f>
        <v>42</v>
      </c>
      <c r="T44" s="53"/>
      <c r="U44" s="11">
        <f t="shared" ref="U44:U45" si="115">IF(R44=0,0,ROUND(((R44-1)*(645/80)+7.25),0))</f>
        <v>531</v>
      </c>
      <c r="W44" s="8">
        <f>Input!L45</f>
        <v>0</v>
      </c>
      <c r="X44" s="6">
        <f t="shared" ref="X44:X45" si="116">(W44-7.25)/8.0625+1</f>
        <v>0.10077519379844957</v>
      </c>
      <c r="Y44" s="6">
        <f t="shared" ref="Y44:Y45" si="117">ROUND(X44, 0)</f>
        <v>0</v>
      </c>
      <c r="Z44" s="10" t="str">
        <f t="shared" ref="Z44:Z45" si="118">DEC2HEX(Y44, 2)</f>
        <v>00</v>
      </c>
      <c r="AA44" s="53"/>
      <c r="AB44" s="11">
        <f t="shared" ref="AB44:AB45" si="119">IF(Y44=0,0,ROUND(((Y44-1)*(645/80)+7.25),0))</f>
        <v>0</v>
      </c>
      <c r="AD44" s="8">
        <f>Input!M45</f>
        <v>259.10438400000004</v>
      </c>
      <c r="AE44" s="6">
        <f t="shared" ref="AE44:AE45" si="120">(AD44-7.25)/8.0625+1</f>
        <v>32.237753054263571</v>
      </c>
      <c r="AF44" s="6">
        <f t="shared" ref="AF44:AF45" si="121">ROUND(AE44, 0)</f>
        <v>32</v>
      </c>
      <c r="AG44" s="10" t="str">
        <f t="shared" ref="AG44:AG45" si="122">DEC2HEX(AF44, 2)</f>
        <v>20</v>
      </c>
      <c r="AH44" s="53"/>
      <c r="AI44" s="11">
        <f t="shared" ref="AI44:AI45" si="123">IF(AF44=0,0,ROUND(((AF44-1)*(645/80)+7.25),0))</f>
        <v>257</v>
      </c>
      <c r="AL44">
        <v>35</v>
      </c>
      <c r="AM44" s="33" t="str">
        <f t="shared" ref="AM44:AM45" si="124">DEC2HEX(AL44, 2)</f>
        <v>23</v>
      </c>
      <c r="AO44">
        <v>273.51</v>
      </c>
      <c r="AP44">
        <v>273.3125</v>
      </c>
    </row>
    <row r="45" spans="1:42" x14ac:dyDescent="0.25">
      <c r="A45" s="49" t="s">
        <v>72</v>
      </c>
      <c r="B45" s="45">
        <f>Input!I46</f>
        <v>849.73363200000006</v>
      </c>
      <c r="C45" s="6">
        <f t="shared" si="104"/>
        <v>105.49409389147287</v>
      </c>
      <c r="D45" s="6">
        <f t="shared" si="105"/>
        <v>105</v>
      </c>
      <c r="E45" s="10" t="str">
        <f t="shared" si="106"/>
        <v>69</v>
      </c>
      <c r="F45" s="53"/>
      <c r="G45" s="11">
        <f t="shared" si="107"/>
        <v>846</v>
      </c>
      <c r="I45" s="8">
        <f>Input!J46</f>
        <v>0</v>
      </c>
      <c r="J45" s="6">
        <f t="shared" si="108"/>
        <v>0.10077519379844957</v>
      </c>
      <c r="K45" s="6">
        <f t="shared" si="109"/>
        <v>0</v>
      </c>
      <c r="L45" s="10" t="str">
        <f t="shared" si="110"/>
        <v>00</v>
      </c>
      <c r="M45" s="53"/>
      <c r="N45" s="11">
        <f t="shared" si="111"/>
        <v>0</v>
      </c>
      <c r="P45" s="8">
        <f>Input!K46</f>
        <v>0</v>
      </c>
      <c r="Q45" s="6">
        <f t="shared" si="112"/>
        <v>0.10077519379844957</v>
      </c>
      <c r="R45" s="6">
        <f t="shared" si="113"/>
        <v>0</v>
      </c>
      <c r="S45" s="10" t="str">
        <f t="shared" si="114"/>
        <v>00</v>
      </c>
      <c r="T45" s="53"/>
      <c r="U45" s="11">
        <f t="shared" si="115"/>
        <v>0</v>
      </c>
      <c r="W45" s="8">
        <f>Input!L46</f>
        <v>0</v>
      </c>
      <c r="X45" s="6">
        <f t="shared" si="116"/>
        <v>0.10077519379844957</v>
      </c>
      <c r="Y45" s="6">
        <f t="shared" si="117"/>
        <v>0</v>
      </c>
      <c r="Z45" s="10" t="str">
        <f t="shared" si="118"/>
        <v>00</v>
      </c>
      <c r="AA45" s="53"/>
      <c r="AB45" s="11">
        <f t="shared" si="119"/>
        <v>0</v>
      </c>
      <c r="AD45" s="8">
        <f>Input!M46</f>
        <v>249.44832000000002</v>
      </c>
      <c r="AE45" s="6">
        <f t="shared" si="120"/>
        <v>31.040101705426359</v>
      </c>
      <c r="AF45" s="6">
        <f t="shared" si="121"/>
        <v>31</v>
      </c>
      <c r="AG45" s="10" t="str">
        <f t="shared" si="122"/>
        <v>1F</v>
      </c>
      <c r="AH45" s="53"/>
      <c r="AI45" s="11">
        <f t="shared" si="123"/>
        <v>249</v>
      </c>
      <c r="AL45">
        <v>36</v>
      </c>
      <c r="AM45" s="33" t="str">
        <f t="shared" si="124"/>
        <v>24</v>
      </c>
      <c r="AO45">
        <v>273.51</v>
      </c>
      <c r="AP45">
        <v>273.3125</v>
      </c>
    </row>
    <row r="46" spans="1:42" x14ac:dyDescent="0.25">
      <c r="A46" s="49" t="s">
        <v>74</v>
      </c>
      <c r="B46" s="45">
        <f>Input!I47</f>
        <v>881.92051200000003</v>
      </c>
      <c r="C46" s="6">
        <f t="shared" si="0"/>
        <v>109.48626505426357</v>
      </c>
      <c r="D46" s="6">
        <f t="shared" si="1"/>
        <v>109</v>
      </c>
      <c r="E46" s="10" t="str">
        <f t="shared" si="2"/>
        <v>6D</v>
      </c>
      <c r="F46" s="53"/>
      <c r="G46" s="11">
        <f t="shared" si="3"/>
        <v>878</v>
      </c>
      <c r="I46" s="8">
        <f>Input!J47</f>
        <v>241.40160000000003</v>
      </c>
      <c r="J46" s="6">
        <f t="shared" si="4"/>
        <v>30.042058914728685</v>
      </c>
      <c r="K46" s="6">
        <f t="shared" si="5"/>
        <v>30</v>
      </c>
      <c r="L46" s="10" t="str">
        <f t="shared" si="6"/>
        <v>1E</v>
      </c>
      <c r="M46" s="53"/>
      <c r="N46" s="11">
        <f t="shared" si="7"/>
        <v>241</v>
      </c>
      <c r="P46" s="8">
        <f>Input!K47</f>
        <v>346.00896</v>
      </c>
      <c r="Q46" s="6">
        <f t="shared" si="8"/>
        <v>43.016615193798451</v>
      </c>
      <c r="R46" s="6">
        <f t="shared" si="9"/>
        <v>43</v>
      </c>
      <c r="S46" s="10" t="str">
        <f t="shared" si="10"/>
        <v>2B</v>
      </c>
      <c r="T46" s="53"/>
      <c r="U46" s="11">
        <f t="shared" si="11"/>
        <v>346</v>
      </c>
      <c r="W46" s="8">
        <f>Input!L47</f>
        <v>450.61632000000003</v>
      </c>
      <c r="X46" s="6">
        <f t="shared" si="12"/>
        <v>55.991171472868224</v>
      </c>
      <c r="Y46" s="6">
        <f t="shared" si="13"/>
        <v>56</v>
      </c>
      <c r="Z46" s="10" t="str">
        <f t="shared" si="14"/>
        <v>38</v>
      </c>
      <c r="AA46" s="53"/>
      <c r="AB46" s="11">
        <f t="shared" si="15"/>
        <v>451</v>
      </c>
      <c r="AD46" s="8">
        <f>Input!M47</f>
        <v>217.26144000000002</v>
      </c>
      <c r="AE46" s="6">
        <f t="shared" si="16"/>
        <v>27.047930542635662</v>
      </c>
      <c r="AF46" s="6">
        <f t="shared" si="17"/>
        <v>27</v>
      </c>
      <c r="AG46" s="10" t="str">
        <f t="shared" si="18"/>
        <v>1B</v>
      </c>
      <c r="AH46" s="53"/>
      <c r="AI46" s="11">
        <f t="shared" si="19"/>
        <v>217</v>
      </c>
      <c r="AL46">
        <v>35</v>
      </c>
      <c r="AM46" s="33" t="str">
        <f t="shared" si="20"/>
        <v>23</v>
      </c>
      <c r="AO46">
        <v>281.58</v>
      </c>
      <c r="AP46">
        <v>281.375</v>
      </c>
    </row>
    <row r="47" spans="1:42" x14ac:dyDescent="0.25">
      <c r="A47" s="49" t="s">
        <v>75</v>
      </c>
      <c r="B47" s="45">
        <f>Input!I48</f>
        <v>881.92051200000003</v>
      </c>
      <c r="C47" s="6">
        <f t="shared" si="0"/>
        <v>109.48626505426357</v>
      </c>
      <c r="D47" s="6">
        <f t="shared" si="1"/>
        <v>109</v>
      </c>
      <c r="E47" s="10" t="str">
        <f t="shared" si="2"/>
        <v>6D</v>
      </c>
      <c r="F47" s="53"/>
      <c r="G47" s="11">
        <f t="shared" si="3"/>
        <v>878</v>
      </c>
      <c r="I47" s="8">
        <f>Input!J48</f>
        <v>241.40160000000003</v>
      </c>
      <c r="J47" s="6">
        <f t="shared" si="4"/>
        <v>30.042058914728685</v>
      </c>
      <c r="K47" s="6">
        <f t="shared" si="5"/>
        <v>30</v>
      </c>
      <c r="L47" s="10" t="str">
        <f t="shared" si="6"/>
        <v>1E</v>
      </c>
      <c r="M47" s="53"/>
      <c r="N47" s="11">
        <f t="shared" si="7"/>
        <v>241</v>
      </c>
      <c r="P47" s="8">
        <f>Input!K48</f>
        <v>346.00896</v>
      </c>
      <c r="Q47" s="6">
        <f t="shared" si="8"/>
        <v>43.016615193798451</v>
      </c>
      <c r="R47" s="6">
        <f t="shared" si="9"/>
        <v>43</v>
      </c>
      <c r="S47" s="10" t="str">
        <f t="shared" si="10"/>
        <v>2B</v>
      </c>
      <c r="T47" s="53"/>
      <c r="U47" s="11">
        <f t="shared" si="11"/>
        <v>346</v>
      </c>
      <c r="W47" s="8">
        <f>Input!L48</f>
        <v>450.61632000000003</v>
      </c>
      <c r="X47" s="6">
        <f t="shared" si="12"/>
        <v>55.991171472868224</v>
      </c>
      <c r="Y47" s="6">
        <f t="shared" si="13"/>
        <v>56</v>
      </c>
      <c r="Z47" s="10" t="str">
        <f t="shared" si="14"/>
        <v>38</v>
      </c>
      <c r="AA47" s="53"/>
      <c r="AB47" s="11">
        <f t="shared" si="15"/>
        <v>451</v>
      </c>
      <c r="AD47" s="8">
        <f>Input!M48</f>
        <v>217.26144000000002</v>
      </c>
      <c r="AE47" s="6">
        <f t="shared" si="16"/>
        <v>27.047930542635662</v>
      </c>
      <c r="AF47" s="6">
        <f t="shared" si="17"/>
        <v>27</v>
      </c>
      <c r="AG47" s="10" t="str">
        <f t="shared" si="18"/>
        <v>1B</v>
      </c>
      <c r="AH47" s="53"/>
      <c r="AI47" s="11">
        <f t="shared" si="19"/>
        <v>217</v>
      </c>
      <c r="AL47">
        <v>36</v>
      </c>
      <c r="AM47" s="33" t="str">
        <f t="shared" si="20"/>
        <v>24</v>
      </c>
      <c r="AO47">
        <v>289.64999999999998</v>
      </c>
      <c r="AP47">
        <v>289.4375</v>
      </c>
    </row>
    <row r="48" spans="1:42" x14ac:dyDescent="0.25">
      <c r="A48" s="49" t="s">
        <v>76</v>
      </c>
      <c r="B48" s="45">
        <f>Input!I49</f>
        <v>870.65510400000005</v>
      </c>
      <c r="C48" s="6">
        <f t="shared" si="0"/>
        <v>108.08900514728683</v>
      </c>
      <c r="D48" s="6">
        <f t="shared" si="1"/>
        <v>108</v>
      </c>
      <c r="E48" s="10" t="str">
        <f t="shared" si="2"/>
        <v>6C</v>
      </c>
      <c r="F48" s="53"/>
      <c r="G48" s="11">
        <f t="shared" si="3"/>
        <v>870</v>
      </c>
      <c r="I48" s="8">
        <f>Input!J49</f>
        <v>244.62028800000002</v>
      </c>
      <c r="J48" s="6">
        <f t="shared" si="4"/>
        <v>30.441276031007753</v>
      </c>
      <c r="K48" s="6">
        <f t="shared" si="5"/>
        <v>30</v>
      </c>
      <c r="L48" s="10" t="str">
        <f t="shared" si="6"/>
        <v>1E</v>
      </c>
      <c r="M48" s="53"/>
      <c r="N48" s="11">
        <f t="shared" si="7"/>
        <v>241</v>
      </c>
      <c r="P48" s="8">
        <f>Input!K49</f>
        <v>349.22764800000004</v>
      </c>
      <c r="Q48" s="6">
        <f t="shared" si="8"/>
        <v>43.415832310077526</v>
      </c>
      <c r="R48" s="6">
        <f t="shared" si="9"/>
        <v>43</v>
      </c>
      <c r="S48" s="10" t="str">
        <f t="shared" si="10"/>
        <v>2B</v>
      </c>
      <c r="T48" s="53"/>
      <c r="U48" s="11">
        <f t="shared" si="11"/>
        <v>346</v>
      </c>
      <c r="W48" s="8">
        <f>Input!L49</f>
        <v>453.83500800000002</v>
      </c>
      <c r="X48" s="6">
        <f t="shared" si="12"/>
        <v>56.390388589147285</v>
      </c>
      <c r="Y48" s="6">
        <f t="shared" si="13"/>
        <v>56</v>
      </c>
      <c r="Z48" s="10" t="str">
        <f t="shared" si="14"/>
        <v>38</v>
      </c>
      <c r="AA48" s="53"/>
      <c r="AB48" s="11">
        <f t="shared" si="15"/>
        <v>451</v>
      </c>
      <c r="AD48" s="8">
        <f>Input!M49</f>
        <v>222.089472</v>
      </c>
      <c r="AE48" s="6">
        <f t="shared" si="16"/>
        <v>27.646756217054264</v>
      </c>
      <c r="AF48" s="6">
        <f t="shared" si="17"/>
        <v>28</v>
      </c>
      <c r="AG48" s="10" t="str">
        <f t="shared" si="18"/>
        <v>1C</v>
      </c>
      <c r="AH48" s="53"/>
      <c r="AI48" s="11">
        <f t="shared" si="19"/>
        <v>225</v>
      </c>
      <c r="AL48">
        <v>37</v>
      </c>
      <c r="AM48" s="33" t="str">
        <f t="shared" si="20"/>
        <v>25</v>
      </c>
      <c r="AO48">
        <v>297.72000000000003</v>
      </c>
      <c r="AP48">
        <v>297.5</v>
      </c>
    </row>
    <row r="49" spans="1:42" x14ac:dyDescent="0.25">
      <c r="A49" s="49" t="s">
        <v>77</v>
      </c>
      <c r="B49" s="45">
        <f>Input!I50</f>
        <v>870.65510400000005</v>
      </c>
      <c r="C49" s="6">
        <f t="shared" ref="C49" si="125">(B49-7.25)/8.0625+1</f>
        <v>108.08900514728683</v>
      </c>
      <c r="D49" s="6">
        <f t="shared" ref="D49" si="126">ROUND(C49, 0)</f>
        <v>108</v>
      </c>
      <c r="E49" s="10" t="str">
        <f t="shared" ref="E49" si="127">DEC2HEX(D49, 2)</f>
        <v>6C</v>
      </c>
      <c r="F49" s="53"/>
      <c r="G49" s="11">
        <f t="shared" ref="G49" si="128">IF(D49=0,0,ROUND(((D49-1)*(645/80)+7.25),0))</f>
        <v>870</v>
      </c>
      <c r="I49" s="8">
        <f>Input!J50</f>
        <v>244.62028800000002</v>
      </c>
      <c r="J49" s="6">
        <f t="shared" ref="J49" si="129">(I49-7.25)/8.0625+1</f>
        <v>30.441276031007753</v>
      </c>
      <c r="K49" s="6">
        <f t="shared" ref="K49" si="130">ROUND(J49, 0)</f>
        <v>30</v>
      </c>
      <c r="L49" s="10" t="str">
        <f t="shared" ref="L49" si="131">DEC2HEX(K49, 2)</f>
        <v>1E</v>
      </c>
      <c r="M49" s="53"/>
      <c r="N49" s="11">
        <f t="shared" ref="N49" si="132">IF(K49=0,0,ROUND(((K49-1)*(645/80)+7.25),0))</f>
        <v>241</v>
      </c>
      <c r="P49" s="8">
        <f>Input!K50</f>
        <v>349.22764800000004</v>
      </c>
      <c r="Q49" s="6">
        <f t="shared" ref="Q49" si="133">(P49-7.25)/8.0625+1</f>
        <v>43.415832310077526</v>
      </c>
      <c r="R49" s="6">
        <f t="shared" ref="R49" si="134">ROUND(Q49, 0)</f>
        <v>43</v>
      </c>
      <c r="S49" s="10" t="str">
        <f t="shared" ref="S49" si="135">DEC2HEX(R49, 2)</f>
        <v>2B</v>
      </c>
      <c r="T49" s="53"/>
      <c r="U49" s="11">
        <f t="shared" ref="U49" si="136">IF(R49=0,0,ROUND(((R49-1)*(645/80)+7.25),0))</f>
        <v>346</v>
      </c>
      <c r="W49" s="8">
        <f>Input!L50</f>
        <v>453.83500800000002</v>
      </c>
      <c r="X49" s="6">
        <f t="shared" ref="X49" si="137">(W49-7.25)/8.0625+1</f>
        <v>56.390388589147285</v>
      </c>
      <c r="Y49" s="6">
        <f t="shared" ref="Y49" si="138">ROUND(X49, 0)</f>
        <v>56</v>
      </c>
      <c r="Z49" s="10" t="str">
        <f t="shared" ref="Z49" si="139">DEC2HEX(Y49, 2)</f>
        <v>38</v>
      </c>
      <c r="AA49" s="53"/>
      <c r="AB49" s="11">
        <f t="shared" ref="AB49" si="140">IF(Y49=0,0,ROUND(((Y49-1)*(645/80)+7.25),0))</f>
        <v>451</v>
      </c>
      <c r="AD49" s="8">
        <f>Input!M50</f>
        <v>222.089472</v>
      </c>
      <c r="AE49" s="6">
        <f t="shared" ref="AE49" si="141">(AD49-7.25)/8.0625+1</f>
        <v>27.646756217054264</v>
      </c>
      <c r="AF49" s="6">
        <f t="shared" ref="AF49" si="142">ROUND(AE49, 0)</f>
        <v>28</v>
      </c>
      <c r="AG49" s="10" t="str">
        <f t="shared" ref="AG49" si="143">DEC2HEX(AF49, 2)</f>
        <v>1C</v>
      </c>
      <c r="AH49" s="53"/>
      <c r="AI49" s="11">
        <f t="shared" ref="AI49" si="144">IF(AF49=0,0,ROUND(((AF49-1)*(645/80)+7.25),0))</f>
        <v>225</v>
      </c>
      <c r="AL49">
        <v>38</v>
      </c>
      <c r="AM49" s="33" t="str">
        <f t="shared" ref="AM49" si="145">DEC2HEX(AL49, 2)</f>
        <v>26</v>
      </c>
      <c r="AO49">
        <v>297.72000000000003</v>
      </c>
      <c r="AP49">
        <v>297.5</v>
      </c>
    </row>
    <row r="50" spans="1:42" x14ac:dyDescent="0.25">
      <c r="A50" s="49" t="s">
        <v>78</v>
      </c>
      <c r="B50" s="45">
        <f>Input!I51</f>
        <v>2333.5488</v>
      </c>
      <c r="C50" s="6">
        <f t="shared" si="0"/>
        <v>289.53318449612402</v>
      </c>
      <c r="D50" s="6">
        <f t="shared" si="1"/>
        <v>290</v>
      </c>
      <c r="E50" s="10" t="e">
        <f t="shared" si="2"/>
        <v>#NUM!</v>
      </c>
      <c r="F50" s="53"/>
      <c r="G50" s="11">
        <f t="shared" si="3"/>
        <v>2337</v>
      </c>
      <c r="I50" s="8">
        <f>Input!J51</f>
        <v>452.22566400000005</v>
      </c>
      <c r="J50" s="6">
        <f t="shared" si="4"/>
        <v>56.190780031007762</v>
      </c>
      <c r="K50" s="6">
        <f t="shared" si="5"/>
        <v>56</v>
      </c>
      <c r="L50" s="10" t="str">
        <f t="shared" si="6"/>
        <v>38</v>
      </c>
      <c r="M50" s="53"/>
      <c r="N50" s="11">
        <f t="shared" si="7"/>
        <v>451</v>
      </c>
      <c r="P50" s="8">
        <f>Input!K51</f>
        <v>518.20876800000008</v>
      </c>
      <c r="Q50" s="6">
        <f t="shared" si="8"/>
        <v>64.374730914728701</v>
      </c>
      <c r="R50" s="6">
        <f t="shared" si="9"/>
        <v>64</v>
      </c>
      <c r="S50" s="10" t="str">
        <f t="shared" si="10"/>
        <v>40</v>
      </c>
      <c r="T50" s="53"/>
      <c r="U50" s="11">
        <f t="shared" si="11"/>
        <v>515</v>
      </c>
      <c r="W50" s="8">
        <f>Input!L51</f>
        <v>543.95827200000008</v>
      </c>
      <c r="X50" s="6">
        <f t="shared" si="12"/>
        <v>67.568467844961248</v>
      </c>
      <c r="Y50" s="6">
        <f t="shared" si="13"/>
        <v>68</v>
      </c>
      <c r="Z50" s="10" t="str">
        <f t="shared" si="14"/>
        <v>44</v>
      </c>
      <c r="AA50" s="53"/>
      <c r="AB50" s="11">
        <f t="shared" si="15"/>
        <v>547</v>
      </c>
      <c r="AD50" s="8">
        <f>Input!M51</f>
        <v>297.72864000000004</v>
      </c>
      <c r="AE50" s="6">
        <f t="shared" si="16"/>
        <v>37.028358449612405</v>
      </c>
      <c r="AF50" s="6">
        <f t="shared" si="17"/>
        <v>37</v>
      </c>
      <c r="AG50" s="10" t="str">
        <f t="shared" si="18"/>
        <v>25</v>
      </c>
      <c r="AH50" s="53"/>
      <c r="AI50" s="11">
        <f t="shared" si="19"/>
        <v>298</v>
      </c>
      <c r="AL50">
        <v>38</v>
      </c>
      <c r="AM50" s="33" t="str">
        <f t="shared" si="20"/>
        <v>26</v>
      </c>
      <c r="AO50">
        <v>305.79000000000002</v>
      </c>
      <c r="AP50">
        <v>305.5625</v>
      </c>
    </row>
    <row r="51" spans="1:42" x14ac:dyDescent="0.25">
      <c r="A51" s="52" t="s">
        <v>80</v>
      </c>
      <c r="B51" s="45">
        <f>Input!I52</f>
        <v>783.75052800000003</v>
      </c>
      <c r="C51" s="6">
        <f t="shared" si="0"/>
        <v>97.310143007751947</v>
      </c>
      <c r="D51" s="6">
        <f t="shared" si="1"/>
        <v>97</v>
      </c>
      <c r="E51" s="10" t="str">
        <f t="shared" si="2"/>
        <v>61</v>
      </c>
      <c r="F51" s="53"/>
      <c r="G51" s="11">
        <f t="shared" si="3"/>
        <v>781</v>
      </c>
      <c r="I51" s="8">
        <f>Input!J52</f>
        <v>244.62028800000002</v>
      </c>
      <c r="J51" s="6">
        <f t="shared" si="4"/>
        <v>30.441276031007753</v>
      </c>
      <c r="K51" s="6">
        <f t="shared" si="5"/>
        <v>30</v>
      </c>
      <c r="L51" s="10" t="str">
        <f t="shared" si="6"/>
        <v>1E</v>
      </c>
      <c r="M51" s="53"/>
      <c r="N51" s="11">
        <f t="shared" si="7"/>
        <v>241</v>
      </c>
      <c r="P51" s="8">
        <f>Input!K52</f>
        <v>413.60140800000005</v>
      </c>
      <c r="Q51" s="6">
        <f t="shared" si="8"/>
        <v>51.400174635658921</v>
      </c>
      <c r="R51" s="6">
        <f t="shared" si="9"/>
        <v>51</v>
      </c>
      <c r="S51" s="10" t="str">
        <f t="shared" si="10"/>
        <v>33</v>
      </c>
      <c r="T51" s="53"/>
      <c r="U51" s="11">
        <f t="shared" si="11"/>
        <v>410</v>
      </c>
      <c r="W51" s="8">
        <f>Input!L52</f>
        <v>466.70976000000002</v>
      </c>
      <c r="X51" s="6">
        <f t="shared" si="12"/>
        <v>57.987257054263566</v>
      </c>
      <c r="Y51" s="6">
        <f t="shared" si="13"/>
        <v>58</v>
      </c>
      <c r="Z51" s="10" t="str">
        <f t="shared" si="14"/>
        <v>3A</v>
      </c>
      <c r="AA51" s="53"/>
      <c r="AB51" s="11">
        <f t="shared" si="15"/>
        <v>467</v>
      </c>
      <c r="AD51" s="8">
        <f>Input!M52</f>
        <v>231.74553600000002</v>
      </c>
      <c r="AE51" s="6">
        <f t="shared" si="16"/>
        <v>28.844407565891476</v>
      </c>
      <c r="AF51" s="6">
        <f t="shared" si="17"/>
        <v>29</v>
      </c>
      <c r="AG51" s="10" t="str">
        <f t="shared" si="18"/>
        <v>1D</v>
      </c>
      <c r="AH51" s="53"/>
      <c r="AI51" s="11">
        <f t="shared" si="19"/>
        <v>233</v>
      </c>
      <c r="AL51">
        <v>39</v>
      </c>
      <c r="AM51" s="33" t="str">
        <f t="shared" si="20"/>
        <v>27</v>
      </c>
      <c r="AO51">
        <v>313.86</v>
      </c>
      <c r="AP51">
        <v>313.625</v>
      </c>
    </row>
    <row r="52" spans="1:42" x14ac:dyDescent="0.25">
      <c r="A52" s="52" t="s">
        <v>81</v>
      </c>
      <c r="B52" s="45">
        <f>Input!I53</f>
        <v>783.75052800000003</v>
      </c>
      <c r="C52" s="6">
        <f t="shared" si="0"/>
        <v>97.310143007751947</v>
      </c>
      <c r="D52" s="6">
        <f t="shared" si="1"/>
        <v>97</v>
      </c>
      <c r="E52" s="10" t="str">
        <f t="shared" si="2"/>
        <v>61</v>
      </c>
      <c r="F52" s="53"/>
      <c r="G52" s="11">
        <f t="shared" si="3"/>
        <v>781</v>
      </c>
      <c r="I52" s="8">
        <f>Input!J53</f>
        <v>244.62028800000002</v>
      </c>
      <c r="J52" s="6">
        <f t="shared" si="4"/>
        <v>30.441276031007753</v>
      </c>
      <c r="K52" s="6">
        <f t="shared" si="5"/>
        <v>30</v>
      </c>
      <c r="L52" s="10" t="str">
        <f t="shared" si="6"/>
        <v>1E</v>
      </c>
      <c r="M52" s="53"/>
      <c r="N52" s="11">
        <f t="shared" si="7"/>
        <v>241</v>
      </c>
      <c r="P52" s="8">
        <f>Input!K53</f>
        <v>413.60140800000005</v>
      </c>
      <c r="Q52" s="6">
        <f t="shared" si="8"/>
        <v>51.400174635658921</v>
      </c>
      <c r="R52" s="6">
        <f t="shared" si="9"/>
        <v>51</v>
      </c>
      <c r="S52" s="10" t="str">
        <f t="shared" si="10"/>
        <v>33</v>
      </c>
      <c r="T52" s="53"/>
      <c r="U52" s="11">
        <f t="shared" si="11"/>
        <v>410</v>
      </c>
      <c r="W52" s="8">
        <f>Input!L53</f>
        <v>466.70976000000002</v>
      </c>
      <c r="X52" s="6">
        <f t="shared" si="12"/>
        <v>57.987257054263566</v>
      </c>
      <c r="Y52" s="6">
        <f t="shared" si="13"/>
        <v>58</v>
      </c>
      <c r="Z52" s="10" t="str">
        <f t="shared" si="14"/>
        <v>3A</v>
      </c>
      <c r="AA52" s="53"/>
      <c r="AB52" s="11">
        <f t="shared" si="15"/>
        <v>467</v>
      </c>
      <c r="AD52" s="8">
        <f>Input!M53</f>
        <v>231.74553600000002</v>
      </c>
      <c r="AE52" s="6">
        <f t="shared" si="16"/>
        <v>28.844407565891476</v>
      </c>
      <c r="AF52" s="6">
        <f t="shared" si="17"/>
        <v>29</v>
      </c>
      <c r="AG52" s="10" t="str">
        <f t="shared" si="18"/>
        <v>1D</v>
      </c>
      <c r="AH52" s="53"/>
      <c r="AI52" s="11">
        <f t="shared" si="19"/>
        <v>233</v>
      </c>
      <c r="AL52">
        <v>40</v>
      </c>
      <c r="AM52" s="33" t="str">
        <f t="shared" si="20"/>
        <v>28</v>
      </c>
      <c r="AO52">
        <v>321.93</v>
      </c>
      <c r="AP52">
        <v>321.6875</v>
      </c>
    </row>
    <row r="53" spans="1:42" x14ac:dyDescent="0.25">
      <c r="A53" s="52" t="s">
        <v>82</v>
      </c>
      <c r="B53" s="45">
        <f>Input!I54</f>
        <v>783.75052800000003</v>
      </c>
      <c r="C53" s="6">
        <f t="shared" ref="C53:C55" si="146">(B53-7.25)/8.0625+1</f>
        <v>97.310143007751947</v>
      </c>
      <c r="D53" s="6">
        <f t="shared" ref="D53:D55" si="147">ROUND(C53, 0)</f>
        <v>97</v>
      </c>
      <c r="E53" s="10" t="str">
        <f t="shared" ref="E53:E55" si="148">DEC2HEX(D53, 2)</f>
        <v>61</v>
      </c>
      <c r="F53" s="53"/>
      <c r="G53" s="11">
        <f t="shared" ref="G53:G55" si="149">IF(D53=0,0,ROUND(((D53-1)*(645/80)+7.25),0))</f>
        <v>781</v>
      </c>
      <c r="I53" s="8">
        <f>Input!J54</f>
        <v>244.62028800000002</v>
      </c>
      <c r="J53" s="6">
        <f t="shared" ref="J53:J55" si="150">(I53-7.25)/8.0625+1</f>
        <v>30.441276031007753</v>
      </c>
      <c r="K53" s="6">
        <f t="shared" ref="K53:K55" si="151">ROUND(J53, 0)</f>
        <v>30</v>
      </c>
      <c r="L53" s="10" t="str">
        <f t="shared" ref="L53:L55" si="152">DEC2HEX(K53, 2)</f>
        <v>1E</v>
      </c>
      <c r="M53" s="53"/>
      <c r="N53" s="11">
        <f t="shared" ref="N53:N55" si="153">IF(K53=0,0,ROUND(((K53-1)*(645/80)+7.25),0))</f>
        <v>241</v>
      </c>
      <c r="P53" s="8">
        <f>Input!K54</f>
        <v>413.60140800000005</v>
      </c>
      <c r="Q53" s="6">
        <f t="shared" ref="Q53:Q55" si="154">(P53-7.25)/8.0625+1</f>
        <v>51.400174635658921</v>
      </c>
      <c r="R53" s="6">
        <f t="shared" ref="R53:R55" si="155">ROUND(Q53, 0)</f>
        <v>51</v>
      </c>
      <c r="S53" s="10" t="str">
        <f t="shared" ref="S53:S55" si="156">DEC2HEX(R53, 2)</f>
        <v>33</v>
      </c>
      <c r="T53" s="53"/>
      <c r="U53" s="11">
        <f t="shared" ref="U53:U55" si="157">IF(R53=0,0,ROUND(((R53-1)*(645/80)+7.25),0))</f>
        <v>410</v>
      </c>
      <c r="W53" s="8">
        <f>Input!L54</f>
        <v>466.70976000000002</v>
      </c>
      <c r="X53" s="6">
        <f t="shared" ref="X53:X55" si="158">(W53-7.25)/8.0625+1</f>
        <v>57.987257054263566</v>
      </c>
      <c r="Y53" s="6">
        <f t="shared" ref="Y53:Y55" si="159">ROUND(X53, 0)</f>
        <v>58</v>
      </c>
      <c r="Z53" s="10" t="str">
        <f t="shared" ref="Z53:Z55" si="160">DEC2HEX(Y53, 2)</f>
        <v>3A</v>
      </c>
      <c r="AA53" s="53"/>
      <c r="AB53" s="11">
        <f t="shared" ref="AB53:AB55" si="161">IF(Y53=0,0,ROUND(((Y53-1)*(645/80)+7.25),0))</f>
        <v>467</v>
      </c>
      <c r="AD53" s="8">
        <f>Input!M54</f>
        <v>231.74553600000002</v>
      </c>
      <c r="AE53" s="6">
        <f t="shared" ref="AE53:AE55" si="162">(AD53-7.25)/8.0625+1</f>
        <v>28.844407565891476</v>
      </c>
      <c r="AF53" s="6">
        <f t="shared" ref="AF53:AF55" si="163">ROUND(AE53, 0)</f>
        <v>29</v>
      </c>
      <c r="AG53" s="10" t="str">
        <f t="shared" ref="AG53:AG55" si="164">DEC2HEX(AF53, 2)</f>
        <v>1D</v>
      </c>
      <c r="AH53" s="53"/>
      <c r="AI53" s="11">
        <f t="shared" ref="AI53:AI55" si="165">IF(AF53=0,0,ROUND(((AF53-1)*(645/80)+7.25),0))</f>
        <v>233</v>
      </c>
      <c r="AL53">
        <v>41</v>
      </c>
      <c r="AM53" s="33" t="str">
        <f t="shared" ref="AM53:AM55" si="166">DEC2HEX(AL53, 2)</f>
        <v>29</v>
      </c>
      <c r="AO53">
        <v>321.93</v>
      </c>
      <c r="AP53">
        <v>321.6875</v>
      </c>
    </row>
    <row r="54" spans="1:42" x14ac:dyDescent="0.25">
      <c r="A54" s="52" t="s">
        <v>83</v>
      </c>
      <c r="B54" s="45">
        <f>Input!I55</f>
        <v>801.4533120000001</v>
      </c>
      <c r="C54" s="6">
        <f t="shared" si="146"/>
        <v>99.50583714728684</v>
      </c>
      <c r="D54" s="6">
        <f t="shared" si="147"/>
        <v>100</v>
      </c>
      <c r="E54" s="10" t="str">
        <f t="shared" si="148"/>
        <v>64</v>
      </c>
      <c r="F54" s="53"/>
      <c r="G54" s="11">
        <f t="shared" si="149"/>
        <v>805</v>
      </c>
      <c r="I54" s="8">
        <f>Input!J55</f>
        <v>244.62028800000002</v>
      </c>
      <c r="J54" s="6">
        <f t="shared" si="150"/>
        <v>30.441276031007753</v>
      </c>
      <c r="K54" s="6">
        <f t="shared" si="151"/>
        <v>30</v>
      </c>
      <c r="L54" s="10" t="str">
        <f t="shared" si="152"/>
        <v>1E</v>
      </c>
      <c r="M54" s="53"/>
      <c r="N54" s="11">
        <f t="shared" si="153"/>
        <v>241</v>
      </c>
      <c r="P54" s="8">
        <f>Input!K55</f>
        <v>413.60140800000005</v>
      </c>
      <c r="Q54" s="6">
        <f t="shared" si="154"/>
        <v>51.400174635658921</v>
      </c>
      <c r="R54" s="6">
        <f t="shared" si="155"/>
        <v>51</v>
      </c>
      <c r="S54" s="10" t="str">
        <f t="shared" si="156"/>
        <v>33</v>
      </c>
      <c r="T54" s="53"/>
      <c r="U54" s="11">
        <f t="shared" si="157"/>
        <v>410</v>
      </c>
      <c r="W54" s="8">
        <f>Input!L55</f>
        <v>466.70976000000002</v>
      </c>
      <c r="X54" s="6">
        <f t="shared" si="158"/>
        <v>57.987257054263566</v>
      </c>
      <c r="Y54" s="6">
        <f t="shared" si="159"/>
        <v>58</v>
      </c>
      <c r="Z54" s="10" t="str">
        <f t="shared" si="160"/>
        <v>3A</v>
      </c>
      <c r="AA54" s="53"/>
      <c r="AB54" s="11">
        <f t="shared" si="161"/>
        <v>467</v>
      </c>
      <c r="AD54" s="8">
        <f>Input!M55</f>
        <v>231.74553600000002</v>
      </c>
      <c r="AE54" s="6">
        <f t="shared" si="162"/>
        <v>28.844407565891476</v>
      </c>
      <c r="AF54" s="6">
        <f t="shared" si="163"/>
        <v>29</v>
      </c>
      <c r="AG54" s="10" t="str">
        <f t="shared" si="164"/>
        <v>1D</v>
      </c>
      <c r="AH54" s="53"/>
      <c r="AI54" s="11">
        <f t="shared" si="165"/>
        <v>233</v>
      </c>
      <c r="AL54">
        <v>42</v>
      </c>
      <c r="AM54" s="33" t="str">
        <f t="shared" si="166"/>
        <v>2A</v>
      </c>
      <c r="AO54">
        <v>321.93</v>
      </c>
      <c r="AP54">
        <v>321.6875</v>
      </c>
    </row>
    <row r="55" spans="1:42" x14ac:dyDescent="0.25">
      <c r="A55" s="52" t="s">
        <v>84</v>
      </c>
      <c r="B55" s="45">
        <f>Input!I56</f>
        <v>801.4533120000001</v>
      </c>
      <c r="C55" s="6">
        <f t="shared" si="146"/>
        <v>99.50583714728684</v>
      </c>
      <c r="D55" s="6">
        <f t="shared" si="147"/>
        <v>100</v>
      </c>
      <c r="E55" s="10" t="str">
        <f t="shared" si="148"/>
        <v>64</v>
      </c>
      <c r="F55" s="53"/>
      <c r="G55" s="11">
        <f t="shared" si="149"/>
        <v>805</v>
      </c>
      <c r="I55" s="8">
        <f>Input!J56</f>
        <v>244.62028800000002</v>
      </c>
      <c r="J55" s="6">
        <f t="shared" si="150"/>
        <v>30.441276031007753</v>
      </c>
      <c r="K55" s="6">
        <f t="shared" si="151"/>
        <v>30</v>
      </c>
      <c r="L55" s="10" t="str">
        <f t="shared" si="152"/>
        <v>1E</v>
      </c>
      <c r="M55" s="53"/>
      <c r="N55" s="11">
        <f t="shared" si="153"/>
        <v>241</v>
      </c>
      <c r="P55" s="8">
        <f>Input!K56</f>
        <v>413.60140800000005</v>
      </c>
      <c r="Q55" s="6">
        <f t="shared" si="154"/>
        <v>51.400174635658921</v>
      </c>
      <c r="R55" s="6">
        <f t="shared" si="155"/>
        <v>51</v>
      </c>
      <c r="S55" s="10" t="str">
        <f t="shared" si="156"/>
        <v>33</v>
      </c>
      <c r="T55" s="53"/>
      <c r="U55" s="11">
        <f t="shared" si="157"/>
        <v>410</v>
      </c>
      <c r="W55" s="8">
        <f>Input!L56</f>
        <v>466.70976000000002</v>
      </c>
      <c r="X55" s="6">
        <f t="shared" si="158"/>
        <v>57.987257054263566</v>
      </c>
      <c r="Y55" s="6">
        <f t="shared" si="159"/>
        <v>58</v>
      </c>
      <c r="Z55" s="10" t="str">
        <f t="shared" si="160"/>
        <v>3A</v>
      </c>
      <c r="AA55" s="53"/>
      <c r="AB55" s="11">
        <f t="shared" si="161"/>
        <v>467</v>
      </c>
      <c r="AD55" s="8">
        <f>Input!M56</f>
        <v>231.74553600000002</v>
      </c>
      <c r="AE55" s="6">
        <f t="shared" si="162"/>
        <v>28.844407565891476</v>
      </c>
      <c r="AF55" s="6">
        <f t="shared" si="163"/>
        <v>29</v>
      </c>
      <c r="AG55" s="10" t="str">
        <f t="shared" si="164"/>
        <v>1D</v>
      </c>
      <c r="AH55" s="53"/>
      <c r="AI55" s="11">
        <f t="shared" si="165"/>
        <v>233</v>
      </c>
      <c r="AL55">
        <v>43</v>
      </c>
      <c r="AM55" s="33" t="str">
        <f t="shared" si="166"/>
        <v>2B</v>
      </c>
      <c r="AO55">
        <v>321.93</v>
      </c>
      <c r="AP55">
        <v>321.6875</v>
      </c>
    </row>
    <row r="56" spans="1:42" x14ac:dyDescent="0.25">
      <c r="A56" s="52" t="s">
        <v>85</v>
      </c>
      <c r="B56" s="45">
        <f>Input!I57</f>
        <v>88.513920000000013</v>
      </c>
      <c r="C56" s="6">
        <f t="shared" si="0"/>
        <v>11.079245891472869</v>
      </c>
      <c r="D56" s="6">
        <f t="shared" si="1"/>
        <v>11</v>
      </c>
      <c r="E56" s="10" t="str">
        <f t="shared" si="2"/>
        <v>0B</v>
      </c>
      <c r="F56" s="53"/>
      <c r="G56" s="11">
        <f t="shared" si="3"/>
        <v>88</v>
      </c>
      <c r="I56" s="8">
        <f>Input!J57</f>
        <v>0</v>
      </c>
      <c r="J56" s="6">
        <f t="shared" si="4"/>
        <v>0.10077519379844957</v>
      </c>
      <c r="K56" s="6">
        <f t="shared" si="5"/>
        <v>0</v>
      </c>
      <c r="L56" s="10" t="str">
        <f t="shared" si="6"/>
        <v>00</v>
      </c>
      <c r="M56" s="53"/>
      <c r="N56" s="11">
        <f t="shared" si="7"/>
        <v>0</v>
      </c>
      <c r="P56" s="8">
        <f>Input!K57</f>
        <v>0</v>
      </c>
      <c r="Q56" s="6">
        <f t="shared" si="8"/>
        <v>0.10077519379844957</v>
      </c>
      <c r="R56" s="6">
        <f t="shared" si="9"/>
        <v>0</v>
      </c>
      <c r="S56" s="10" t="str">
        <f t="shared" si="10"/>
        <v>00</v>
      </c>
      <c r="T56" s="53"/>
      <c r="U56" s="11">
        <f t="shared" si="11"/>
        <v>0</v>
      </c>
      <c r="W56" s="8">
        <f>Input!L57</f>
        <v>0</v>
      </c>
      <c r="X56" s="6">
        <f t="shared" si="12"/>
        <v>0.10077519379844957</v>
      </c>
      <c r="Y56" s="6">
        <f t="shared" si="13"/>
        <v>0</v>
      </c>
      <c r="Z56" s="10" t="str">
        <f t="shared" si="14"/>
        <v>00</v>
      </c>
      <c r="AA56" s="53"/>
      <c r="AB56" s="11">
        <f t="shared" si="15"/>
        <v>0</v>
      </c>
      <c r="AD56" s="8">
        <f>Input!M57</f>
        <v>0</v>
      </c>
      <c r="AE56" s="6">
        <f t="shared" si="16"/>
        <v>0.10077519379844957</v>
      </c>
      <c r="AF56" s="6">
        <f t="shared" si="17"/>
        <v>0</v>
      </c>
      <c r="AG56" s="10" t="str">
        <f t="shared" si="18"/>
        <v>00</v>
      </c>
      <c r="AH56" s="53"/>
      <c r="AI56" s="11">
        <f t="shared" si="19"/>
        <v>0</v>
      </c>
      <c r="AL56">
        <v>42</v>
      </c>
      <c r="AM56" s="33" t="str">
        <f t="shared" si="20"/>
        <v>2A</v>
      </c>
      <c r="AO56">
        <v>338.07</v>
      </c>
      <c r="AP56">
        <v>337.8125</v>
      </c>
    </row>
    <row r="57" spans="1:42" x14ac:dyDescent="0.25">
      <c r="A57" s="52" t="s">
        <v>86</v>
      </c>
      <c r="B57" s="45">
        <f>Input!I58</f>
        <v>125.52883200000001</v>
      </c>
      <c r="C57" s="6">
        <f t="shared" si="0"/>
        <v>15.670242728682172</v>
      </c>
      <c r="D57" s="6">
        <f t="shared" si="1"/>
        <v>16</v>
      </c>
      <c r="E57" s="10" t="str">
        <f t="shared" si="2"/>
        <v>10</v>
      </c>
      <c r="F57" s="53"/>
      <c r="G57" s="11">
        <f t="shared" si="3"/>
        <v>128</v>
      </c>
      <c r="I57" s="8">
        <f>Input!J58</f>
        <v>0</v>
      </c>
      <c r="J57" s="6">
        <f t="shared" si="4"/>
        <v>0.10077519379844957</v>
      </c>
      <c r="K57" s="6">
        <f t="shared" si="5"/>
        <v>0</v>
      </c>
      <c r="L57" s="10" t="str">
        <f t="shared" si="6"/>
        <v>00</v>
      </c>
      <c r="M57" s="53"/>
      <c r="N57" s="11">
        <f t="shared" si="7"/>
        <v>0</v>
      </c>
      <c r="P57" s="8">
        <f>Input!K58</f>
        <v>0</v>
      </c>
      <c r="Q57" s="6">
        <f t="shared" si="8"/>
        <v>0.10077519379844957</v>
      </c>
      <c r="R57" s="6">
        <f t="shared" si="9"/>
        <v>0</v>
      </c>
      <c r="S57" s="10" t="str">
        <f t="shared" si="10"/>
        <v>00</v>
      </c>
      <c r="T57" s="53"/>
      <c r="U57" s="11">
        <f t="shared" si="11"/>
        <v>0</v>
      </c>
      <c r="W57" s="8">
        <f>Input!L58</f>
        <v>0</v>
      </c>
      <c r="X57" s="6">
        <f t="shared" si="12"/>
        <v>0.10077519379844957</v>
      </c>
      <c r="Y57" s="6">
        <f t="shared" si="13"/>
        <v>0</v>
      </c>
      <c r="Z57" s="10" t="str">
        <f t="shared" si="14"/>
        <v>00</v>
      </c>
      <c r="AA57" s="53"/>
      <c r="AB57" s="11">
        <f t="shared" si="15"/>
        <v>0</v>
      </c>
      <c r="AD57" s="8">
        <f>Input!M58</f>
        <v>0</v>
      </c>
      <c r="AE57" s="6">
        <f t="shared" si="16"/>
        <v>0.10077519379844957</v>
      </c>
      <c r="AF57" s="6">
        <f t="shared" si="17"/>
        <v>0</v>
      </c>
      <c r="AG57" s="10" t="str">
        <f t="shared" si="18"/>
        <v>00</v>
      </c>
      <c r="AH57" s="53"/>
      <c r="AI57" s="11">
        <f t="shared" si="19"/>
        <v>0</v>
      </c>
      <c r="AL57">
        <v>43</v>
      </c>
      <c r="AM57" s="33" t="str">
        <f t="shared" si="20"/>
        <v>2B</v>
      </c>
      <c r="AO57">
        <v>346.14</v>
      </c>
      <c r="AP57">
        <v>345.875</v>
      </c>
    </row>
    <row r="58" spans="1:42" x14ac:dyDescent="0.25">
      <c r="A58" s="52" t="s">
        <v>87</v>
      </c>
      <c r="B58" s="45">
        <f>Input!I59</f>
        <v>141.62227200000001</v>
      </c>
      <c r="C58" s="6">
        <f t="shared" si="0"/>
        <v>17.666328310077521</v>
      </c>
      <c r="D58" s="6">
        <f t="shared" si="1"/>
        <v>18</v>
      </c>
      <c r="E58" s="10" t="str">
        <f t="shared" si="2"/>
        <v>12</v>
      </c>
      <c r="F58" s="53"/>
      <c r="G58" s="11">
        <f t="shared" si="3"/>
        <v>144</v>
      </c>
      <c r="I58" s="8">
        <f>Input!J59</f>
        <v>0</v>
      </c>
      <c r="J58" s="6">
        <f t="shared" si="4"/>
        <v>0.10077519379844957</v>
      </c>
      <c r="K58" s="6">
        <f t="shared" si="5"/>
        <v>0</v>
      </c>
      <c r="L58" s="10" t="str">
        <f t="shared" si="6"/>
        <v>00</v>
      </c>
      <c r="M58" s="53"/>
      <c r="N58" s="11">
        <f t="shared" si="7"/>
        <v>0</v>
      </c>
      <c r="P58" s="8">
        <f>Input!K59</f>
        <v>0</v>
      </c>
      <c r="Q58" s="6">
        <f t="shared" si="8"/>
        <v>0.10077519379844957</v>
      </c>
      <c r="R58" s="6">
        <f t="shared" si="9"/>
        <v>0</v>
      </c>
      <c r="S58" s="10" t="str">
        <f t="shared" si="10"/>
        <v>00</v>
      </c>
      <c r="T58" s="53"/>
      <c r="U58" s="11">
        <f t="shared" si="11"/>
        <v>0</v>
      </c>
      <c r="W58" s="8">
        <f>Input!L59</f>
        <v>0</v>
      </c>
      <c r="X58" s="6">
        <f t="shared" si="12"/>
        <v>0.10077519379844957</v>
      </c>
      <c r="Y58" s="6">
        <f t="shared" si="13"/>
        <v>0</v>
      </c>
      <c r="Z58" s="10" t="str">
        <f t="shared" si="14"/>
        <v>00</v>
      </c>
      <c r="AA58" s="53"/>
      <c r="AB58" s="11">
        <f t="shared" si="15"/>
        <v>0</v>
      </c>
      <c r="AD58" s="8">
        <f>Input!M59</f>
        <v>0</v>
      </c>
      <c r="AE58" s="6">
        <f t="shared" si="16"/>
        <v>0.10077519379844957</v>
      </c>
      <c r="AF58" s="6">
        <f t="shared" si="17"/>
        <v>0</v>
      </c>
      <c r="AG58" s="10" t="str">
        <f t="shared" si="18"/>
        <v>00</v>
      </c>
      <c r="AH58" s="53"/>
      <c r="AI58" s="11">
        <f t="shared" si="19"/>
        <v>0</v>
      </c>
      <c r="AL58">
        <v>44</v>
      </c>
      <c r="AM58" s="33" t="str">
        <f t="shared" si="20"/>
        <v>2C</v>
      </c>
      <c r="AO58">
        <v>354.21</v>
      </c>
      <c r="AP58">
        <v>353.9375</v>
      </c>
    </row>
    <row r="59" spans="1:42" x14ac:dyDescent="0.25">
      <c r="A59" s="50" t="s">
        <v>89</v>
      </c>
      <c r="B59" s="45">
        <f>Input!I60</f>
        <v>1010.668032</v>
      </c>
      <c r="C59" s="6">
        <f t="shared" si="0"/>
        <v>125.45494970542636</v>
      </c>
      <c r="D59" s="6">
        <f t="shared" si="1"/>
        <v>125</v>
      </c>
      <c r="E59" s="10" t="str">
        <f t="shared" si="2"/>
        <v>7D</v>
      </c>
      <c r="F59" s="53"/>
      <c r="G59" s="11">
        <f t="shared" si="3"/>
        <v>1007</v>
      </c>
      <c r="I59" s="8">
        <f>Input!J60</f>
        <v>241.40160000000003</v>
      </c>
      <c r="J59" s="6">
        <f t="shared" si="4"/>
        <v>30.042058914728685</v>
      </c>
      <c r="K59" s="6">
        <f t="shared" si="5"/>
        <v>30</v>
      </c>
      <c r="L59" s="10" t="str">
        <f t="shared" si="6"/>
        <v>1E</v>
      </c>
      <c r="M59" s="53"/>
      <c r="N59" s="11">
        <f t="shared" si="7"/>
        <v>241</v>
      </c>
      <c r="P59" s="8">
        <f>Input!K60</f>
        <v>426.47616000000005</v>
      </c>
      <c r="Q59" s="6">
        <f t="shared" si="8"/>
        <v>52.997043100775201</v>
      </c>
      <c r="R59" s="6">
        <f t="shared" si="9"/>
        <v>53</v>
      </c>
      <c r="S59" s="10" t="str">
        <f t="shared" si="10"/>
        <v>35</v>
      </c>
      <c r="T59" s="53"/>
      <c r="U59" s="11">
        <f t="shared" si="11"/>
        <v>427</v>
      </c>
      <c r="W59" s="8">
        <f>Input!L60</f>
        <v>402.33600000000001</v>
      </c>
      <c r="X59" s="6">
        <f t="shared" si="12"/>
        <v>50.002914728682171</v>
      </c>
      <c r="Y59" s="6">
        <f t="shared" si="13"/>
        <v>50</v>
      </c>
      <c r="Z59" s="10" t="str">
        <f t="shared" si="14"/>
        <v>32</v>
      </c>
      <c r="AA59" s="53"/>
      <c r="AB59" s="11">
        <f t="shared" si="15"/>
        <v>402</v>
      </c>
      <c r="AD59" s="8">
        <f>Input!M60</f>
        <v>193.12128000000001</v>
      </c>
      <c r="AE59" s="6">
        <f t="shared" si="16"/>
        <v>24.053802170542639</v>
      </c>
      <c r="AF59" s="6">
        <f t="shared" si="17"/>
        <v>24</v>
      </c>
      <c r="AG59" s="10" t="str">
        <f t="shared" si="18"/>
        <v>18</v>
      </c>
      <c r="AH59" s="53"/>
      <c r="AI59" s="11">
        <f t="shared" si="19"/>
        <v>193</v>
      </c>
      <c r="AL59">
        <v>45</v>
      </c>
      <c r="AM59" s="33" t="str">
        <f t="shared" si="20"/>
        <v>2D</v>
      </c>
      <c r="AO59">
        <v>362.28</v>
      </c>
      <c r="AP59">
        <v>362</v>
      </c>
    </row>
    <row r="60" spans="1:42" x14ac:dyDescent="0.25">
      <c r="A60" s="50" t="s">
        <v>90</v>
      </c>
      <c r="B60" s="45">
        <f>Input!I61</f>
        <v>999.40262400000006</v>
      </c>
      <c r="C60" s="6">
        <f t="shared" si="0"/>
        <v>124.05768979844962</v>
      </c>
      <c r="D60" s="6">
        <f t="shared" si="1"/>
        <v>124</v>
      </c>
      <c r="E60" s="10" t="str">
        <f t="shared" si="2"/>
        <v>7C</v>
      </c>
      <c r="F60" s="53"/>
      <c r="G60" s="11">
        <f t="shared" si="3"/>
        <v>999</v>
      </c>
      <c r="I60" s="8">
        <f>Input!J61</f>
        <v>233.35488000000001</v>
      </c>
      <c r="J60" s="6">
        <f t="shared" si="4"/>
        <v>29.04401612403101</v>
      </c>
      <c r="K60" s="6">
        <f t="shared" si="5"/>
        <v>29</v>
      </c>
      <c r="L60" s="10" t="str">
        <f t="shared" si="6"/>
        <v>1D</v>
      </c>
      <c r="M60" s="53"/>
      <c r="N60" s="11">
        <f t="shared" si="7"/>
        <v>233</v>
      </c>
      <c r="P60" s="8">
        <f>Input!K61</f>
        <v>426.47616000000005</v>
      </c>
      <c r="Q60" s="6">
        <f t="shared" si="8"/>
        <v>52.997043100775201</v>
      </c>
      <c r="R60" s="6">
        <f t="shared" si="9"/>
        <v>53</v>
      </c>
      <c r="S60" s="10" t="str">
        <f t="shared" si="10"/>
        <v>35</v>
      </c>
      <c r="T60" s="53"/>
      <c r="U60" s="11">
        <f t="shared" si="11"/>
        <v>427</v>
      </c>
      <c r="W60" s="8">
        <f>Input!L61</f>
        <v>402.33600000000001</v>
      </c>
      <c r="X60" s="6">
        <f t="shared" si="12"/>
        <v>50.002914728682171</v>
      </c>
      <c r="Y60" s="6">
        <f t="shared" si="13"/>
        <v>50</v>
      </c>
      <c r="Z60" s="10" t="str">
        <f t="shared" si="14"/>
        <v>32</v>
      </c>
      <c r="AA60" s="53"/>
      <c r="AB60" s="11">
        <f t="shared" si="15"/>
        <v>402</v>
      </c>
      <c r="AD60" s="8">
        <f>Input!M61</f>
        <v>193.12128000000001</v>
      </c>
      <c r="AE60" s="6">
        <f t="shared" si="16"/>
        <v>24.053802170542639</v>
      </c>
      <c r="AF60" s="6">
        <f t="shared" si="17"/>
        <v>24</v>
      </c>
      <c r="AG60" s="10" t="str">
        <f t="shared" si="18"/>
        <v>18</v>
      </c>
      <c r="AH60" s="53"/>
      <c r="AI60" s="11">
        <f t="shared" si="19"/>
        <v>193</v>
      </c>
      <c r="AL60">
        <v>46</v>
      </c>
      <c r="AM60" s="33" t="str">
        <f t="shared" si="20"/>
        <v>2E</v>
      </c>
      <c r="AO60">
        <v>370.35</v>
      </c>
      <c r="AP60">
        <v>370.0625</v>
      </c>
    </row>
    <row r="61" spans="1:42" x14ac:dyDescent="0.25">
      <c r="A61" s="50" t="s">
        <v>91</v>
      </c>
      <c r="B61" s="45">
        <f>Input!I62</f>
        <v>989.74656000000004</v>
      </c>
      <c r="C61" s="6">
        <f t="shared" si="0"/>
        <v>122.8600384496124</v>
      </c>
      <c r="D61" s="6">
        <f t="shared" si="1"/>
        <v>123</v>
      </c>
      <c r="E61" s="10" t="str">
        <f t="shared" si="2"/>
        <v>7B</v>
      </c>
      <c r="F61" s="53"/>
      <c r="G61" s="11">
        <f t="shared" si="3"/>
        <v>991</v>
      </c>
      <c r="I61" s="8">
        <f>Input!J62</f>
        <v>225.30816000000002</v>
      </c>
      <c r="J61" s="6">
        <f t="shared" si="4"/>
        <v>28.045973333333336</v>
      </c>
      <c r="K61" s="6">
        <f t="shared" si="5"/>
        <v>28</v>
      </c>
      <c r="L61" s="10" t="str">
        <f t="shared" si="6"/>
        <v>1C</v>
      </c>
      <c r="M61" s="53"/>
      <c r="N61" s="11">
        <f t="shared" si="7"/>
        <v>225</v>
      </c>
      <c r="P61" s="8">
        <f>Input!K62</f>
        <v>426.47616000000005</v>
      </c>
      <c r="Q61" s="6">
        <f t="shared" si="8"/>
        <v>52.997043100775201</v>
      </c>
      <c r="R61" s="6">
        <f t="shared" si="9"/>
        <v>53</v>
      </c>
      <c r="S61" s="10" t="str">
        <f t="shared" si="10"/>
        <v>35</v>
      </c>
      <c r="T61" s="53"/>
      <c r="U61" s="11">
        <f t="shared" si="11"/>
        <v>427</v>
      </c>
      <c r="W61" s="8">
        <f>Input!L62</f>
        <v>402.33600000000001</v>
      </c>
      <c r="X61" s="6">
        <f t="shared" si="12"/>
        <v>50.002914728682171</v>
      </c>
      <c r="Y61" s="6">
        <f t="shared" si="13"/>
        <v>50</v>
      </c>
      <c r="Z61" s="10" t="str">
        <f t="shared" si="14"/>
        <v>32</v>
      </c>
      <c r="AA61" s="53"/>
      <c r="AB61" s="11">
        <f t="shared" si="15"/>
        <v>402</v>
      </c>
      <c r="AD61" s="8">
        <f>Input!M62</f>
        <v>193.12128000000001</v>
      </c>
      <c r="AE61" s="6">
        <f t="shared" si="16"/>
        <v>24.053802170542639</v>
      </c>
      <c r="AF61" s="6">
        <f t="shared" si="17"/>
        <v>24</v>
      </c>
      <c r="AG61" s="10" t="str">
        <f t="shared" si="18"/>
        <v>18</v>
      </c>
      <c r="AH61" s="53"/>
      <c r="AI61" s="11">
        <f t="shared" si="19"/>
        <v>193</v>
      </c>
      <c r="AL61">
        <v>47</v>
      </c>
      <c r="AM61" s="33" t="str">
        <f t="shared" si="20"/>
        <v>2F</v>
      </c>
      <c r="AO61">
        <v>378.42</v>
      </c>
      <c r="AP61">
        <v>378.125</v>
      </c>
    </row>
    <row r="62" spans="1:42" x14ac:dyDescent="0.25">
      <c r="A62" s="50" t="s">
        <v>92</v>
      </c>
      <c r="B62" s="45">
        <f>Input!I63</f>
        <v>1010.668032</v>
      </c>
      <c r="C62" s="6">
        <f t="shared" si="0"/>
        <v>125.45494970542636</v>
      </c>
      <c r="D62" s="6">
        <f t="shared" si="1"/>
        <v>125</v>
      </c>
      <c r="E62" s="10" t="str">
        <f t="shared" si="2"/>
        <v>7D</v>
      </c>
      <c r="F62" s="53"/>
      <c r="G62" s="11">
        <f t="shared" si="3"/>
        <v>1007</v>
      </c>
      <c r="I62" s="8">
        <f>Input!J63</f>
        <v>241.40160000000003</v>
      </c>
      <c r="J62" s="6">
        <f t="shared" si="4"/>
        <v>30.042058914728685</v>
      </c>
      <c r="K62" s="6">
        <f t="shared" si="5"/>
        <v>30</v>
      </c>
      <c r="L62" s="10" t="str">
        <f t="shared" si="6"/>
        <v>1E</v>
      </c>
      <c r="M62" s="53"/>
      <c r="N62" s="11">
        <f t="shared" si="7"/>
        <v>241</v>
      </c>
      <c r="P62" s="8">
        <f>Input!K63</f>
        <v>426.47616000000005</v>
      </c>
      <c r="Q62" s="6">
        <f t="shared" si="8"/>
        <v>52.997043100775201</v>
      </c>
      <c r="R62" s="6">
        <f t="shared" si="9"/>
        <v>53</v>
      </c>
      <c r="S62" s="10" t="str">
        <f t="shared" si="10"/>
        <v>35</v>
      </c>
      <c r="T62" s="53"/>
      <c r="U62" s="11">
        <f t="shared" si="11"/>
        <v>427</v>
      </c>
      <c r="W62" s="8">
        <f>Input!L63</f>
        <v>402.33600000000001</v>
      </c>
      <c r="X62" s="6">
        <f t="shared" si="12"/>
        <v>50.002914728682171</v>
      </c>
      <c r="Y62" s="6">
        <f t="shared" si="13"/>
        <v>50</v>
      </c>
      <c r="Z62" s="10" t="str">
        <f t="shared" si="14"/>
        <v>32</v>
      </c>
      <c r="AA62" s="53"/>
      <c r="AB62" s="11">
        <f t="shared" si="15"/>
        <v>402</v>
      </c>
      <c r="AD62" s="8">
        <f>Input!M63</f>
        <v>193.12128000000001</v>
      </c>
      <c r="AE62" s="6">
        <f t="shared" si="16"/>
        <v>24.053802170542639</v>
      </c>
      <c r="AF62" s="6">
        <f t="shared" si="17"/>
        <v>24</v>
      </c>
      <c r="AG62" s="10" t="str">
        <f t="shared" si="18"/>
        <v>18</v>
      </c>
      <c r="AH62" s="53"/>
      <c r="AI62" s="11">
        <f t="shared" si="19"/>
        <v>193</v>
      </c>
      <c r="AL62">
        <v>48</v>
      </c>
      <c r="AM62" s="33" t="str">
        <f t="shared" si="20"/>
        <v>30</v>
      </c>
      <c r="AO62">
        <v>386.49</v>
      </c>
      <c r="AP62">
        <v>386.1875</v>
      </c>
    </row>
    <row r="63" spans="1:42" x14ac:dyDescent="0.25">
      <c r="A63" s="50" t="s">
        <v>93</v>
      </c>
      <c r="B63" s="45">
        <f>Input!I64</f>
        <v>917.32608000000005</v>
      </c>
      <c r="C63" s="6">
        <f t="shared" si="0"/>
        <v>113.87765333333334</v>
      </c>
      <c r="D63" s="6">
        <f t="shared" si="1"/>
        <v>114</v>
      </c>
      <c r="E63" s="10" t="str">
        <f t="shared" si="2"/>
        <v>72</v>
      </c>
      <c r="F63" s="53"/>
      <c r="G63" s="11">
        <f t="shared" si="3"/>
        <v>918</v>
      </c>
      <c r="I63" s="8">
        <f>Input!J64</f>
        <v>241.40160000000003</v>
      </c>
      <c r="J63" s="6">
        <f t="shared" si="4"/>
        <v>30.042058914728685</v>
      </c>
      <c r="K63" s="6">
        <f t="shared" si="5"/>
        <v>30</v>
      </c>
      <c r="L63" s="10" t="str">
        <f t="shared" si="6"/>
        <v>1E</v>
      </c>
      <c r="M63" s="53"/>
      <c r="N63" s="11">
        <f t="shared" si="7"/>
        <v>241</v>
      </c>
      <c r="P63" s="8">
        <f>Input!K64</f>
        <v>442.56960000000004</v>
      </c>
      <c r="Q63" s="6">
        <f t="shared" si="8"/>
        <v>54.99312868217055</v>
      </c>
      <c r="R63" s="6">
        <f t="shared" si="9"/>
        <v>55</v>
      </c>
      <c r="S63" s="10" t="str">
        <f t="shared" si="10"/>
        <v>37</v>
      </c>
      <c r="T63" s="53"/>
      <c r="U63" s="11">
        <f t="shared" si="11"/>
        <v>443</v>
      </c>
      <c r="W63" s="8">
        <f>Input!L64</f>
        <v>466.70976000000002</v>
      </c>
      <c r="X63" s="6">
        <f t="shared" si="12"/>
        <v>57.987257054263566</v>
      </c>
      <c r="Y63" s="6">
        <f t="shared" si="13"/>
        <v>58</v>
      </c>
      <c r="Z63" s="10" t="str">
        <f t="shared" si="14"/>
        <v>3A</v>
      </c>
      <c r="AA63" s="53"/>
      <c r="AB63" s="11">
        <f t="shared" si="15"/>
        <v>467</v>
      </c>
      <c r="AD63" s="8">
        <f>Input!M64</f>
        <v>257.49504000000002</v>
      </c>
      <c r="AE63" s="6">
        <f t="shared" si="16"/>
        <v>32.038144496124033</v>
      </c>
      <c r="AF63" s="6">
        <f t="shared" si="17"/>
        <v>32</v>
      </c>
      <c r="AG63" s="10" t="str">
        <f t="shared" si="18"/>
        <v>20</v>
      </c>
      <c r="AH63" s="53"/>
      <c r="AI63" s="11">
        <f t="shared" si="19"/>
        <v>257</v>
      </c>
      <c r="AL63">
        <v>49</v>
      </c>
      <c r="AM63" s="33" t="str">
        <f t="shared" si="20"/>
        <v>31</v>
      </c>
      <c r="AO63">
        <v>394.56</v>
      </c>
      <c r="AP63">
        <v>394.25</v>
      </c>
    </row>
    <row r="64" spans="1:42" x14ac:dyDescent="0.25">
      <c r="A64" s="50" t="s">
        <v>94</v>
      </c>
      <c r="B64" s="45">
        <f>Input!I65</f>
        <v>1002.6213120000001</v>
      </c>
      <c r="C64" s="6">
        <f t="shared" si="0"/>
        <v>124.45690691472869</v>
      </c>
      <c r="D64" s="6">
        <f t="shared" si="1"/>
        <v>124</v>
      </c>
      <c r="E64" s="10" t="str">
        <f t="shared" si="2"/>
        <v>7C</v>
      </c>
      <c r="F64" s="53"/>
      <c r="G64" s="11">
        <f t="shared" si="3"/>
        <v>999</v>
      </c>
      <c r="I64" s="8">
        <f>Input!J65</f>
        <v>257.49504000000002</v>
      </c>
      <c r="J64" s="6">
        <f t="shared" si="4"/>
        <v>32.038144496124033</v>
      </c>
      <c r="K64" s="6">
        <f t="shared" si="5"/>
        <v>32</v>
      </c>
      <c r="L64" s="10" t="str">
        <f t="shared" si="6"/>
        <v>20</v>
      </c>
      <c r="M64" s="53"/>
      <c r="N64" s="11">
        <f t="shared" si="7"/>
        <v>257</v>
      </c>
      <c r="P64" s="8">
        <f>Input!K65</f>
        <v>514.99008000000003</v>
      </c>
      <c r="Q64" s="6">
        <f t="shared" si="8"/>
        <v>63.975513798449619</v>
      </c>
      <c r="R64" s="6">
        <f t="shared" si="9"/>
        <v>64</v>
      </c>
      <c r="S64" s="10" t="str">
        <f t="shared" si="10"/>
        <v>40</v>
      </c>
      <c r="T64" s="53"/>
      <c r="U64" s="11">
        <f t="shared" si="11"/>
        <v>515</v>
      </c>
      <c r="W64" s="8">
        <f>Input!L65</f>
        <v>453.83500800000002</v>
      </c>
      <c r="X64" s="6">
        <f t="shared" si="12"/>
        <v>56.390388589147285</v>
      </c>
      <c r="Y64" s="6">
        <f t="shared" si="13"/>
        <v>56</v>
      </c>
      <c r="Z64" s="10" t="str">
        <f t="shared" si="14"/>
        <v>38</v>
      </c>
      <c r="AA64" s="53"/>
      <c r="AB64" s="11">
        <f t="shared" si="15"/>
        <v>451</v>
      </c>
      <c r="AD64" s="8">
        <f>Input!M65</f>
        <v>228.52684800000003</v>
      </c>
      <c r="AE64" s="6">
        <f t="shared" si="16"/>
        <v>28.445190449612408</v>
      </c>
      <c r="AF64" s="6">
        <f t="shared" si="17"/>
        <v>28</v>
      </c>
      <c r="AG64" s="10" t="str">
        <f t="shared" si="18"/>
        <v>1C</v>
      </c>
      <c r="AH64" s="53"/>
      <c r="AI64" s="11">
        <f t="shared" si="19"/>
        <v>225</v>
      </c>
      <c r="AL64">
        <v>50</v>
      </c>
      <c r="AM64" s="33" t="str">
        <f t="shared" si="20"/>
        <v>32</v>
      </c>
      <c r="AO64">
        <v>402.63</v>
      </c>
      <c r="AP64">
        <v>402.3125</v>
      </c>
    </row>
    <row r="65" spans="1:42" x14ac:dyDescent="0.25">
      <c r="A65" s="50" t="s">
        <v>95</v>
      </c>
      <c r="B65" s="45">
        <f>Input!I66</f>
        <v>1002.6213120000001</v>
      </c>
      <c r="C65" s="6">
        <f t="shared" si="0"/>
        <v>124.45690691472869</v>
      </c>
      <c r="D65" s="6">
        <f t="shared" si="1"/>
        <v>124</v>
      </c>
      <c r="E65" s="10" t="str">
        <f t="shared" si="2"/>
        <v>7C</v>
      </c>
      <c r="F65" s="53"/>
      <c r="G65" s="11">
        <f t="shared" si="3"/>
        <v>999</v>
      </c>
      <c r="I65" s="8">
        <f>Input!J66</f>
        <v>257.49504000000002</v>
      </c>
      <c r="J65" s="6">
        <f t="shared" si="4"/>
        <v>32.038144496124033</v>
      </c>
      <c r="K65" s="6">
        <f t="shared" si="5"/>
        <v>32</v>
      </c>
      <c r="L65" s="10" t="str">
        <f t="shared" si="6"/>
        <v>20</v>
      </c>
      <c r="M65" s="53"/>
      <c r="N65" s="11">
        <f t="shared" si="7"/>
        <v>257</v>
      </c>
      <c r="P65" s="8">
        <f>Input!K66</f>
        <v>514.99008000000003</v>
      </c>
      <c r="Q65" s="6">
        <f t="shared" si="8"/>
        <v>63.975513798449619</v>
      </c>
      <c r="R65" s="6">
        <f t="shared" si="9"/>
        <v>64</v>
      </c>
      <c r="S65" s="10" t="str">
        <f t="shared" si="10"/>
        <v>40</v>
      </c>
      <c r="T65" s="53"/>
      <c r="U65" s="11">
        <f t="shared" si="11"/>
        <v>515</v>
      </c>
      <c r="W65" s="8">
        <f>Input!L66</f>
        <v>453.83500800000002</v>
      </c>
      <c r="X65" s="6">
        <f t="shared" si="12"/>
        <v>56.390388589147285</v>
      </c>
      <c r="Y65" s="6">
        <f t="shared" si="13"/>
        <v>56</v>
      </c>
      <c r="Z65" s="10" t="str">
        <f t="shared" si="14"/>
        <v>38</v>
      </c>
      <c r="AA65" s="53"/>
      <c r="AB65" s="11">
        <f t="shared" si="15"/>
        <v>451</v>
      </c>
      <c r="AD65" s="8">
        <f>Input!M66</f>
        <v>228.52684800000003</v>
      </c>
      <c r="AE65" s="6">
        <f t="shared" si="16"/>
        <v>28.445190449612408</v>
      </c>
      <c r="AF65" s="6">
        <f t="shared" si="17"/>
        <v>28</v>
      </c>
      <c r="AG65" s="10" t="str">
        <f t="shared" si="18"/>
        <v>1C</v>
      </c>
      <c r="AH65" s="53"/>
      <c r="AI65" s="11">
        <f t="shared" si="19"/>
        <v>225</v>
      </c>
      <c r="AL65">
        <v>51</v>
      </c>
      <c r="AM65" s="33" t="str">
        <f t="shared" si="20"/>
        <v>33</v>
      </c>
      <c r="AO65">
        <v>410.7</v>
      </c>
      <c r="AP65">
        <v>410.375</v>
      </c>
    </row>
    <row r="66" spans="1:42" x14ac:dyDescent="0.25">
      <c r="A66" s="50" t="s">
        <v>96</v>
      </c>
      <c r="B66" s="45">
        <f>Input!I67</f>
        <v>1002.6213120000001</v>
      </c>
      <c r="C66" s="6">
        <f t="shared" si="0"/>
        <v>124.45690691472869</v>
      </c>
      <c r="D66" s="6">
        <f t="shared" si="1"/>
        <v>124</v>
      </c>
      <c r="E66" s="10" t="str">
        <f t="shared" si="2"/>
        <v>7C</v>
      </c>
      <c r="F66" s="53"/>
      <c r="G66" s="11">
        <f t="shared" si="3"/>
        <v>999</v>
      </c>
      <c r="I66" s="8">
        <f>Input!J67</f>
        <v>289.68191999999999</v>
      </c>
      <c r="J66" s="6">
        <f t="shared" si="4"/>
        <v>36.030315658914731</v>
      </c>
      <c r="K66" s="6">
        <f t="shared" si="5"/>
        <v>36</v>
      </c>
      <c r="L66" s="10" t="str">
        <f t="shared" si="6"/>
        <v>24</v>
      </c>
      <c r="M66" s="53"/>
      <c r="N66" s="11">
        <f t="shared" si="7"/>
        <v>289</v>
      </c>
      <c r="P66" s="8">
        <f>Input!K67</f>
        <v>514.99008000000003</v>
      </c>
      <c r="Q66" s="6">
        <f t="shared" si="8"/>
        <v>63.975513798449619</v>
      </c>
      <c r="R66" s="6">
        <f t="shared" si="9"/>
        <v>64</v>
      </c>
      <c r="S66" s="10" t="str">
        <f t="shared" si="10"/>
        <v>40</v>
      </c>
      <c r="T66" s="53"/>
      <c r="U66" s="11">
        <f t="shared" si="11"/>
        <v>515</v>
      </c>
      <c r="W66" s="8">
        <f>Input!L67</f>
        <v>460.27238400000005</v>
      </c>
      <c r="X66" s="6">
        <f t="shared" si="12"/>
        <v>57.188822821705429</v>
      </c>
      <c r="Y66" s="6">
        <f t="shared" si="13"/>
        <v>57</v>
      </c>
      <c r="Z66" s="10" t="str">
        <f t="shared" si="14"/>
        <v>39</v>
      </c>
      <c r="AA66" s="53"/>
      <c r="AB66" s="11">
        <f t="shared" si="15"/>
        <v>459</v>
      </c>
      <c r="AD66" s="8">
        <f>Input!M67</f>
        <v>241.40160000000003</v>
      </c>
      <c r="AE66" s="6">
        <f t="shared" si="16"/>
        <v>30.042058914728685</v>
      </c>
      <c r="AF66" s="6">
        <f t="shared" si="17"/>
        <v>30</v>
      </c>
      <c r="AG66" s="10" t="str">
        <f t="shared" si="18"/>
        <v>1E</v>
      </c>
      <c r="AH66" s="53"/>
      <c r="AI66" s="11">
        <f t="shared" si="19"/>
        <v>241</v>
      </c>
      <c r="AL66">
        <v>52</v>
      </c>
      <c r="AM66" s="33" t="str">
        <f t="shared" si="20"/>
        <v>34</v>
      </c>
      <c r="AO66">
        <v>418.77</v>
      </c>
      <c r="AP66">
        <v>418.4375</v>
      </c>
    </row>
    <row r="67" spans="1:42" x14ac:dyDescent="0.25">
      <c r="A67" s="50" t="s">
        <v>97</v>
      </c>
      <c r="B67" s="45">
        <f>Input!I68</f>
        <v>1002.6213120000001</v>
      </c>
      <c r="C67" s="6">
        <f t="shared" si="0"/>
        <v>124.45690691472869</v>
      </c>
      <c r="D67" s="6">
        <f t="shared" si="1"/>
        <v>124</v>
      </c>
      <c r="E67" s="10" t="str">
        <f t="shared" si="2"/>
        <v>7C</v>
      </c>
      <c r="F67" s="53"/>
      <c r="G67" s="11">
        <f t="shared" si="3"/>
        <v>999</v>
      </c>
      <c r="I67" s="8">
        <f>Input!J68</f>
        <v>289.68191999999999</v>
      </c>
      <c r="J67" s="6">
        <f t="shared" si="4"/>
        <v>36.030315658914731</v>
      </c>
      <c r="K67" s="6">
        <f t="shared" si="5"/>
        <v>36</v>
      </c>
      <c r="L67" s="10" t="str">
        <f t="shared" si="6"/>
        <v>24</v>
      </c>
      <c r="M67" s="53"/>
      <c r="N67" s="11">
        <f t="shared" si="7"/>
        <v>289</v>
      </c>
      <c r="P67" s="8">
        <f>Input!K68</f>
        <v>514.99008000000003</v>
      </c>
      <c r="Q67" s="6">
        <f t="shared" si="8"/>
        <v>63.975513798449619</v>
      </c>
      <c r="R67" s="6">
        <f t="shared" si="9"/>
        <v>64</v>
      </c>
      <c r="S67" s="10" t="str">
        <f t="shared" si="10"/>
        <v>40</v>
      </c>
      <c r="T67" s="53"/>
      <c r="U67" s="11">
        <f t="shared" si="11"/>
        <v>515</v>
      </c>
      <c r="W67" s="8">
        <f>Input!L68</f>
        <v>460.27238400000005</v>
      </c>
      <c r="X67" s="6">
        <f t="shared" si="12"/>
        <v>57.188822821705429</v>
      </c>
      <c r="Y67" s="6">
        <f t="shared" si="13"/>
        <v>57</v>
      </c>
      <c r="Z67" s="10" t="str">
        <f t="shared" si="14"/>
        <v>39</v>
      </c>
      <c r="AA67" s="53"/>
      <c r="AB67" s="11">
        <f t="shared" si="15"/>
        <v>459</v>
      </c>
      <c r="AD67" s="8">
        <f>Input!M68</f>
        <v>241.40160000000003</v>
      </c>
      <c r="AE67" s="6">
        <f t="shared" si="16"/>
        <v>30.042058914728685</v>
      </c>
      <c r="AF67" s="6">
        <f t="shared" si="17"/>
        <v>30</v>
      </c>
      <c r="AG67" s="10" t="str">
        <f t="shared" si="18"/>
        <v>1E</v>
      </c>
      <c r="AH67" s="53"/>
      <c r="AI67" s="11">
        <f t="shared" si="19"/>
        <v>241</v>
      </c>
      <c r="AL67">
        <v>53</v>
      </c>
      <c r="AM67" s="33" t="str">
        <f t="shared" si="20"/>
        <v>35</v>
      </c>
      <c r="AO67">
        <v>426.84</v>
      </c>
      <c r="AP67">
        <v>426.5</v>
      </c>
    </row>
    <row r="68" spans="1:42" x14ac:dyDescent="0.25">
      <c r="A68" s="50" t="s">
        <v>98</v>
      </c>
      <c r="B68" s="45">
        <f>Input!I69</f>
        <v>875.48313600000006</v>
      </c>
      <c r="C68" s="6">
        <f t="shared" si="0"/>
        <v>108.68783082170543</v>
      </c>
      <c r="D68" s="6">
        <f t="shared" si="1"/>
        <v>109</v>
      </c>
      <c r="E68" s="10" t="str">
        <f t="shared" si="2"/>
        <v>6D</v>
      </c>
      <c r="F68" s="53"/>
      <c r="G68" s="11">
        <f t="shared" si="3"/>
        <v>878</v>
      </c>
      <c r="I68" s="8">
        <f>Input!J69</f>
        <v>244.62028800000002</v>
      </c>
      <c r="J68" s="6">
        <f t="shared" si="4"/>
        <v>30.441276031007753</v>
      </c>
      <c r="K68" s="6">
        <f t="shared" si="5"/>
        <v>30</v>
      </c>
      <c r="L68" s="10" t="str">
        <f t="shared" si="6"/>
        <v>1E</v>
      </c>
      <c r="M68" s="53"/>
      <c r="N68" s="11">
        <f t="shared" si="7"/>
        <v>241</v>
      </c>
      <c r="P68" s="8">
        <f>Input!K69</f>
        <v>413.60140800000005</v>
      </c>
      <c r="Q68" s="6">
        <f t="shared" si="8"/>
        <v>51.400174635658921</v>
      </c>
      <c r="R68" s="6">
        <f t="shared" si="9"/>
        <v>51</v>
      </c>
      <c r="S68" s="10" t="str">
        <f t="shared" si="10"/>
        <v>33</v>
      </c>
      <c r="T68" s="53"/>
      <c r="U68" s="11">
        <f t="shared" si="11"/>
        <v>410</v>
      </c>
      <c r="W68" s="8">
        <f>Input!L69</f>
        <v>466.70976000000002</v>
      </c>
      <c r="X68" s="6">
        <f t="shared" si="12"/>
        <v>57.987257054263566</v>
      </c>
      <c r="Y68" s="6">
        <f t="shared" si="13"/>
        <v>58</v>
      </c>
      <c r="Z68" s="10" t="str">
        <f t="shared" si="14"/>
        <v>3A</v>
      </c>
      <c r="AA68" s="53"/>
      <c r="AB68" s="11">
        <f t="shared" si="15"/>
        <v>467</v>
      </c>
      <c r="AD68" s="8">
        <f>Input!M69</f>
        <v>249.44832000000002</v>
      </c>
      <c r="AE68" s="6">
        <f t="shared" si="16"/>
        <v>31.040101705426359</v>
      </c>
      <c r="AF68" s="6">
        <f t="shared" si="17"/>
        <v>31</v>
      </c>
      <c r="AG68" s="10" t="str">
        <f t="shared" si="18"/>
        <v>1F</v>
      </c>
      <c r="AH68" s="53"/>
      <c r="AI68" s="11">
        <f t="shared" si="19"/>
        <v>249</v>
      </c>
      <c r="AL68">
        <v>54</v>
      </c>
      <c r="AM68" s="33" t="str">
        <f t="shared" si="20"/>
        <v>36</v>
      </c>
      <c r="AO68">
        <v>434.91</v>
      </c>
      <c r="AP68">
        <v>434.5625</v>
      </c>
    </row>
    <row r="69" spans="1:42" x14ac:dyDescent="0.25">
      <c r="A69" s="50" t="s">
        <v>99</v>
      </c>
      <c r="B69" s="45">
        <f>Input!I70</f>
        <v>875.48313600000006</v>
      </c>
      <c r="C69" s="6">
        <f t="shared" si="0"/>
        <v>108.68783082170543</v>
      </c>
      <c r="D69" s="6">
        <f t="shared" si="1"/>
        <v>109</v>
      </c>
      <c r="E69" s="10" t="str">
        <f t="shared" si="2"/>
        <v>6D</v>
      </c>
      <c r="F69" s="53"/>
      <c r="G69" s="11">
        <f t="shared" si="3"/>
        <v>878</v>
      </c>
      <c r="I69" s="8">
        <f>Input!J70</f>
        <v>249.44832000000002</v>
      </c>
      <c r="J69" s="6">
        <f t="shared" si="4"/>
        <v>31.040101705426359</v>
      </c>
      <c r="K69" s="6">
        <f t="shared" si="5"/>
        <v>31</v>
      </c>
      <c r="L69" s="10" t="str">
        <f t="shared" si="6"/>
        <v>1F</v>
      </c>
      <c r="M69" s="53"/>
      <c r="N69" s="11">
        <f t="shared" si="7"/>
        <v>249</v>
      </c>
      <c r="P69" s="8">
        <f>Input!K70</f>
        <v>413.60140800000005</v>
      </c>
      <c r="Q69" s="6">
        <f t="shared" si="8"/>
        <v>51.400174635658921</v>
      </c>
      <c r="R69" s="6">
        <f t="shared" si="9"/>
        <v>51</v>
      </c>
      <c r="S69" s="10" t="str">
        <f t="shared" si="10"/>
        <v>33</v>
      </c>
      <c r="T69" s="53"/>
      <c r="U69" s="11">
        <f t="shared" si="11"/>
        <v>410</v>
      </c>
      <c r="W69" s="8">
        <f>Input!L70</f>
        <v>466.70976000000002</v>
      </c>
      <c r="X69" s="6">
        <f t="shared" si="12"/>
        <v>57.987257054263566</v>
      </c>
      <c r="Y69" s="6">
        <f t="shared" si="13"/>
        <v>58</v>
      </c>
      <c r="Z69" s="10" t="str">
        <f t="shared" si="14"/>
        <v>3A</v>
      </c>
      <c r="AA69" s="53"/>
      <c r="AB69" s="11">
        <f t="shared" si="15"/>
        <v>467</v>
      </c>
      <c r="AD69" s="8">
        <f>Input!M70</f>
        <v>249.44832000000002</v>
      </c>
      <c r="AE69" s="6">
        <f t="shared" si="16"/>
        <v>31.040101705426359</v>
      </c>
      <c r="AF69" s="6">
        <f t="shared" si="17"/>
        <v>31</v>
      </c>
      <c r="AG69" s="10" t="str">
        <f t="shared" si="18"/>
        <v>1F</v>
      </c>
      <c r="AH69" s="53"/>
      <c r="AI69" s="11">
        <f t="shared" si="19"/>
        <v>249</v>
      </c>
      <c r="AL69">
        <v>55</v>
      </c>
      <c r="AM69" s="33" t="str">
        <f t="shared" si="20"/>
        <v>37</v>
      </c>
      <c r="AO69">
        <v>442.98</v>
      </c>
      <c r="AP69">
        <v>442.625</v>
      </c>
    </row>
    <row r="70" spans="1:42" x14ac:dyDescent="0.25">
      <c r="A70" s="50" t="s">
        <v>100</v>
      </c>
      <c r="B70" s="45">
        <f>Input!I71</f>
        <v>875.48313600000006</v>
      </c>
      <c r="C70" s="6">
        <f t="shared" si="0"/>
        <v>108.68783082170543</v>
      </c>
      <c r="D70" s="6">
        <f t="shared" si="1"/>
        <v>109</v>
      </c>
      <c r="E70" s="10" t="str">
        <f t="shared" si="2"/>
        <v>6D</v>
      </c>
      <c r="F70" s="53"/>
      <c r="G70" s="11">
        <f t="shared" si="3"/>
        <v>878</v>
      </c>
      <c r="I70" s="8">
        <f>Input!J71</f>
        <v>249.44832000000002</v>
      </c>
      <c r="J70" s="6">
        <f t="shared" si="4"/>
        <v>31.040101705426359</v>
      </c>
      <c r="K70" s="6">
        <f t="shared" si="5"/>
        <v>31</v>
      </c>
      <c r="L70" s="10" t="str">
        <f t="shared" si="6"/>
        <v>1F</v>
      </c>
      <c r="M70" s="53"/>
      <c r="N70" s="11">
        <f t="shared" si="7"/>
        <v>249</v>
      </c>
      <c r="P70" s="8">
        <f>Input!K71</f>
        <v>413.60140800000005</v>
      </c>
      <c r="Q70" s="6">
        <f t="shared" si="8"/>
        <v>51.400174635658921</v>
      </c>
      <c r="R70" s="6">
        <f t="shared" si="9"/>
        <v>51</v>
      </c>
      <c r="S70" s="10" t="str">
        <f t="shared" si="10"/>
        <v>33</v>
      </c>
      <c r="T70" s="53"/>
      <c r="U70" s="11">
        <f t="shared" si="11"/>
        <v>410</v>
      </c>
      <c r="W70" s="8">
        <f>Input!L71</f>
        <v>466.70976000000002</v>
      </c>
      <c r="X70" s="6">
        <f t="shared" si="12"/>
        <v>57.987257054263566</v>
      </c>
      <c r="Y70" s="6">
        <f t="shared" si="13"/>
        <v>58</v>
      </c>
      <c r="Z70" s="10" t="str">
        <f t="shared" si="14"/>
        <v>3A</v>
      </c>
      <c r="AA70" s="53"/>
      <c r="AB70" s="11">
        <f t="shared" si="15"/>
        <v>467</v>
      </c>
      <c r="AD70" s="8">
        <f>Input!M71</f>
        <v>249.44832000000002</v>
      </c>
      <c r="AE70" s="6">
        <f t="shared" si="16"/>
        <v>31.040101705426359</v>
      </c>
      <c r="AF70" s="6">
        <f t="shared" si="17"/>
        <v>31</v>
      </c>
      <c r="AG70" s="10" t="str">
        <f t="shared" si="18"/>
        <v>1F</v>
      </c>
      <c r="AH70" s="53"/>
      <c r="AI70" s="11">
        <f t="shared" si="19"/>
        <v>249</v>
      </c>
      <c r="AL70">
        <v>56</v>
      </c>
      <c r="AM70" s="33" t="str">
        <f t="shared" si="20"/>
        <v>38</v>
      </c>
      <c r="AO70">
        <v>451.05</v>
      </c>
      <c r="AP70">
        <v>450.6875</v>
      </c>
    </row>
    <row r="71" spans="1:42" x14ac:dyDescent="0.25">
      <c r="A71" s="50" t="s">
        <v>101</v>
      </c>
      <c r="B71" s="45">
        <f>Input!I72</f>
        <v>907.67001600000003</v>
      </c>
      <c r="C71" s="6">
        <f t="shared" si="0"/>
        <v>112.68000198449613</v>
      </c>
      <c r="D71" s="6">
        <f t="shared" si="1"/>
        <v>113</v>
      </c>
      <c r="E71" s="10" t="str">
        <f t="shared" si="2"/>
        <v>71</v>
      </c>
      <c r="F71" s="53"/>
      <c r="G71" s="11">
        <f t="shared" si="3"/>
        <v>910</v>
      </c>
      <c r="I71" s="8">
        <f>Input!J72</f>
        <v>249.44832000000002</v>
      </c>
      <c r="J71" s="6">
        <f t="shared" si="4"/>
        <v>31.040101705426359</v>
      </c>
      <c r="K71" s="6">
        <f t="shared" si="5"/>
        <v>31</v>
      </c>
      <c r="L71" s="10" t="str">
        <f t="shared" si="6"/>
        <v>1F</v>
      </c>
      <c r="M71" s="53"/>
      <c r="N71" s="11">
        <f t="shared" si="7"/>
        <v>249</v>
      </c>
      <c r="P71" s="8">
        <f>Input!K72</f>
        <v>413.60140800000005</v>
      </c>
      <c r="Q71" s="6">
        <f t="shared" si="8"/>
        <v>51.400174635658921</v>
      </c>
      <c r="R71" s="6">
        <f t="shared" si="9"/>
        <v>51</v>
      </c>
      <c r="S71" s="10" t="str">
        <f t="shared" si="10"/>
        <v>33</v>
      </c>
      <c r="T71" s="53"/>
      <c r="U71" s="11">
        <f t="shared" si="11"/>
        <v>410</v>
      </c>
      <c r="W71" s="8">
        <f>Input!L72</f>
        <v>466.70976000000002</v>
      </c>
      <c r="X71" s="6">
        <f t="shared" si="12"/>
        <v>57.987257054263566</v>
      </c>
      <c r="Y71" s="6">
        <f t="shared" si="13"/>
        <v>58</v>
      </c>
      <c r="Z71" s="10" t="str">
        <f t="shared" si="14"/>
        <v>3A</v>
      </c>
      <c r="AA71" s="53"/>
      <c r="AB71" s="11">
        <f t="shared" si="15"/>
        <v>467</v>
      </c>
      <c r="AD71" s="8">
        <f>Input!M72</f>
        <v>249.44832000000002</v>
      </c>
      <c r="AE71" s="6">
        <f t="shared" si="16"/>
        <v>31.040101705426359</v>
      </c>
      <c r="AF71" s="6">
        <f t="shared" si="17"/>
        <v>31</v>
      </c>
      <c r="AG71" s="10" t="str">
        <f t="shared" si="18"/>
        <v>1F</v>
      </c>
      <c r="AH71" s="53"/>
      <c r="AI71" s="11">
        <f t="shared" si="19"/>
        <v>249</v>
      </c>
      <c r="AL71">
        <v>57</v>
      </c>
      <c r="AM71" s="33" t="str">
        <f t="shared" si="20"/>
        <v>39</v>
      </c>
      <c r="AO71">
        <v>459.12</v>
      </c>
      <c r="AP71">
        <v>458.75</v>
      </c>
    </row>
    <row r="72" spans="1:42" x14ac:dyDescent="0.25">
      <c r="A72" s="50" t="s">
        <v>102</v>
      </c>
      <c r="B72" s="45">
        <f>Input!I73</f>
        <v>907.67001600000003</v>
      </c>
      <c r="C72" s="6">
        <f t="shared" si="0"/>
        <v>112.68000198449613</v>
      </c>
      <c r="D72" s="6">
        <f t="shared" si="1"/>
        <v>113</v>
      </c>
      <c r="E72" s="10" t="str">
        <f t="shared" si="2"/>
        <v>71</v>
      </c>
      <c r="F72" s="53"/>
      <c r="G72" s="11">
        <f t="shared" si="3"/>
        <v>910</v>
      </c>
      <c r="I72" s="8">
        <f>Input!J73</f>
        <v>249.44832000000002</v>
      </c>
      <c r="J72" s="6">
        <f t="shared" si="4"/>
        <v>31.040101705426359</v>
      </c>
      <c r="K72" s="6">
        <f t="shared" si="5"/>
        <v>31</v>
      </c>
      <c r="L72" s="10" t="str">
        <f t="shared" si="6"/>
        <v>1F</v>
      </c>
      <c r="M72" s="53"/>
      <c r="N72" s="11">
        <f t="shared" si="7"/>
        <v>249</v>
      </c>
      <c r="P72" s="8">
        <f>Input!K73</f>
        <v>413.60140800000005</v>
      </c>
      <c r="Q72" s="6">
        <f t="shared" si="8"/>
        <v>51.400174635658921</v>
      </c>
      <c r="R72" s="6">
        <f t="shared" si="9"/>
        <v>51</v>
      </c>
      <c r="S72" s="10" t="str">
        <f t="shared" si="10"/>
        <v>33</v>
      </c>
      <c r="T72" s="53"/>
      <c r="U72" s="11">
        <f t="shared" si="11"/>
        <v>410</v>
      </c>
      <c r="W72" s="8">
        <f>Input!L73</f>
        <v>466.70976000000002</v>
      </c>
      <c r="X72" s="6">
        <f t="shared" si="12"/>
        <v>57.987257054263566</v>
      </c>
      <c r="Y72" s="6">
        <f t="shared" si="13"/>
        <v>58</v>
      </c>
      <c r="Z72" s="10" t="str">
        <f t="shared" si="14"/>
        <v>3A</v>
      </c>
      <c r="AA72" s="53"/>
      <c r="AB72" s="11">
        <f t="shared" si="15"/>
        <v>467</v>
      </c>
      <c r="AD72" s="8">
        <f>Input!M73</f>
        <v>249.44832000000002</v>
      </c>
      <c r="AE72" s="6">
        <f t="shared" si="16"/>
        <v>31.040101705426359</v>
      </c>
      <c r="AF72" s="6">
        <f t="shared" si="17"/>
        <v>31</v>
      </c>
      <c r="AG72" s="10" t="str">
        <f t="shared" si="18"/>
        <v>1F</v>
      </c>
      <c r="AH72" s="53"/>
      <c r="AI72" s="11">
        <f t="shared" si="19"/>
        <v>249</v>
      </c>
      <c r="AL72">
        <v>58</v>
      </c>
      <c r="AM72" s="33" t="str">
        <f t="shared" si="20"/>
        <v>3A</v>
      </c>
      <c r="AO72">
        <v>467.19</v>
      </c>
      <c r="AP72">
        <v>466.8125</v>
      </c>
    </row>
    <row r="73" spans="1:42" x14ac:dyDescent="0.25">
      <c r="A73" s="50" t="s">
        <v>103</v>
      </c>
      <c r="B73" s="45">
        <f>Input!I74</f>
        <v>915.71673600000008</v>
      </c>
      <c r="C73" s="6">
        <f t="shared" si="0"/>
        <v>113.67804477519381</v>
      </c>
      <c r="D73" s="6">
        <f t="shared" si="1"/>
        <v>114</v>
      </c>
      <c r="E73" s="10" t="str">
        <f t="shared" si="2"/>
        <v>72</v>
      </c>
      <c r="F73" s="53"/>
      <c r="G73" s="11">
        <f t="shared" si="3"/>
        <v>918</v>
      </c>
      <c r="I73" s="8">
        <f>Input!J74</f>
        <v>249.44832000000002</v>
      </c>
      <c r="J73" s="6">
        <f t="shared" si="4"/>
        <v>31.040101705426359</v>
      </c>
      <c r="K73" s="6">
        <f t="shared" si="5"/>
        <v>31</v>
      </c>
      <c r="L73" s="10" t="str">
        <f t="shared" si="6"/>
        <v>1F</v>
      </c>
      <c r="M73" s="53"/>
      <c r="N73" s="11">
        <f t="shared" si="7"/>
        <v>249</v>
      </c>
      <c r="P73" s="8">
        <f>Input!K74</f>
        <v>413.60140800000005</v>
      </c>
      <c r="Q73" s="6">
        <f t="shared" si="8"/>
        <v>51.400174635658921</v>
      </c>
      <c r="R73" s="6">
        <f t="shared" si="9"/>
        <v>51</v>
      </c>
      <c r="S73" s="10" t="str">
        <f t="shared" si="10"/>
        <v>33</v>
      </c>
      <c r="T73" s="53"/>
      <c r="U73" s="11">
        <f t="shared" si="11"/>
        <v>410</v>
      </c>
      <c r="W73" s="8">
        <f>Input!L74</f>
        <v>466.70976000000002</v>
      </c>
      <c r="X73" s="6">
        <f t="shared" si="12"/>
        <v>57.987257054263566</v>
      </c>
      <c r="Y73" s="6">
        <f t="shared" si="13"/>
        <v>58</v>
      </c>
      <c r="Z73" s="10" t="str">
        <f t="shared" si="14"/>
        <v>3A</v>
      </c>
      <c r="AA73" s="53"/>
      <c r="AB73" s="11">
        <f t="shared" si="15"/>
        <v>467</v>
      </c>
      <c r="AD73" s="8">
        <f>Input!M74</f>
        <v>257.49504000000002</v>
      </c>
      <c r="AE73" s="6">
        <f t="shared" si="16"/>
        <v>32.038144496124033</v>
      </c>
      <c r="AF73" s="6">
        <f t="shared" si="17"/>
        <v>32</v>
      </c>
      <c r="AG73" s="10" t="str">
        <f t="shared" si="18"/>
        <v>20</v>
      </c>
      <c r="AH73" s="53"/>
      <c r="AI73" s="11">
        <f t="shared" si="19"/>
        <v>257</v>
      </c>
      <c r="AL73">
        <v>59</v>
      </c>
      <c r="AM73" s="33" t="str">
        <f t="shared" si="20"/>
        <v>3B</v>
      </c>
      <c r="AO73">
        <v>475.26</v>
      </c>
      <c r="AP73">
        <v>474.875</v>
      </c>
    </row>
    <row r="74" spans="1:42" x14ac:dyDescent="0.25">
      <c r="A74" s="50" t="s">
        <v>104</v>
      </c>
      <c r="B74" s="45">
        <f>Input!I75</f>
        <v>962.38771200000008</v>
      </c>
      <c r="C74" s="6">
        <f t="shared" si="0"/>
        <v>119.46669296124033</v>
      </c>
      <c r="D74" s="6">
        <f t="shared" si="1"/>
        <v>119</v>
      </c>
      <c r="E74" s="10" t="str">
        <f t="shared" si="2"/>
        <v>77</v>
      </c>
      <c r="F74" s="53"/>
      <c r="G74" s="11">
        <f t="shared" si="3"/>
        <v>959</v>
      </c>
      <c r="I74" s="8">
        <f>Input!J75</f>
        <v>249.44832000000002</v>
      </c>
      <c r="J74" s="6">
        <f t="shared" si="4"/>
        <v>31.040101705426359</v>
      </c>
      <c r="K74" s="6">
        <f t="shared" si="5"/>
        <v>31</v>
      </c>
      <c r="L74" s="10" t="str">
        <f t="shared" si="6"/>
        <v>1F</v>
      </c>
      <c r="M74" s="53"/>
      <c r="N74" s="11">
        <f t="shared" si="7"/>
        <v>249</v>
      </c>
      <c r="P74" s="8">
        <f>Input!K75</f>
        <v>413.60140800000005</v>
      </c>
      <c r="Q74" s="6">
        <f t="shared" si="8"/>
        <v>51.400174635658921</v>
      </c>
      <c r="R74" s="6">
        <f t="shared" si="9"/>
        <v>51</v>
      </c>
      <c r="S74" s="10" t="str">
        <f t="shared" si="10"/>
        <v>33</v>
      </c>
      <c r="T74" s="53"/>
      <c r="U74" s="11">
        <f t="shared" si="11"/>
        <v>410</v>
      </c>
      <c r="W74" s="8">
        <f>Input!L75</f>
        <v>466.70976000000002</v>
      </c>
      <c r="X74" s="6">
        <f t="shared" si="12"/>
        <v>57.987257054263566</v>
      </c>
      <c r="Y74" s="6">
        <f t="shared" si="13"/>
        <v>58</v>
      </c>
      <c r="Z74" s="10" t="str">
        <f t="shared" si="14"/>
        <v>3A</v>
      </c>
      <c r="AA74" s="53"/>
      <c r="AB74" s="11">
        <f t="shared" si="15"/>
        <v>467</v>
      </c>
      <c r="AD74" s="8">
        <f>Input!M75</f>
        <v>231.74553600000002</v>
      </c>
      <c r="AE74" s="6">
        <f t="shared" si="16"/>
        <v>28.844407565891476</v>
      </c>
      <c r="AF74" s="6">
        <f t="shared" si="17"/>
        <v>29</v>
      </c>
      <c r="AG74" s="10" t="str">
        <f t="shared" si="18"/>
        <v>1D</v>
      </c>
      <c r="AH74" s="53"/>
      <c r="AI74" s="11">
        <f t="shared" si="19"/>
        <v>233</v>
      </c>
      <c r="AL74">
        <v>60</v>
      </c>
      <c r="AM74" s="33" t="str">
        <f t="shared" si="20"/>
        <v>3C</v>
      </c>
      <c r="AO74">
        <v>483.33</v>
      </c>
      <c r="AP74">
        <v>482.9375</v>
      </c>
    </row>
    <row r="75" spans="1:42" x14ac:dyDescent="0.25">
      <c r="A75" s="49" t="s">
        <v>105</v>
      </c>
      <c r="B75" s="45">
        <f>Input!I76</f>
        <v>962.38771200000008</v>
      </c>
      <c r="C75" s="6">
        <f t="shared" ref="C75:C151" si="167">(B75-7.25)/8.0625+1</f>
        <v>119.46669296124033</v>
      </c>
      <c r="D75" s="6">
        <f t="shared" ref="D75:D151" si="168">ROUND(C75, 0)</f>
        <v>119</v>
      </c>
      <c r="E75" s="10" t="str">
        <f t="shared" ref="E75:E151" si="169">DEC2HEX(D75, 2)</f>
        <v>77</v>
      </c>
      <c r="F75" s="53"/>
      <c r="G75" s="11">
        <f t="shared" ref="G75:G151" si="170">IF(D75=0,0,ROUND(((D75-1)*(645/80)+7.25),0))</f>
        <v>959</v>
      </c>
      <c r="I75" s="8">
        <f>Input!J76</f>
        <v>249.44832000000002</v>
      </c>
      <c r="J75" s="6">
        <f t="shared" si="4"/>
        <v>31.040101705426359</v>
      </c>
      <c r="K75" s="6">
        <f t="shared" si="5"/>
        <v>31</v>
      </c>
      <c r="L75" s="10" t="str">
        <f t="shared" si="6"/>
        <v>1F</v>
      </c>
      <c r="M75" s="53"/>
      <c r="N75" s="11">
        <f t="shared" si="7"/>
        <v>249</v>
      </c>
      <c r="P75" s="8">
        <f>Input!K76</f>
        <v>413.60140800000005</v>
      </c>
      <c r="Q75" s="6">
        <f t="shared" si="8"/>
        <v>51.400174635658921</v>
      </c>
      <c r="R75" s="6">
        <f t="shared" si="9"/>
        <v>51</v>
      </c>
      <c r="S75" s="10" t="str">
        <f t="shared" si="10"/>
        <v>33</v>
      </c>
      <c r="T75" s="53"/>
      <c r="U75" s="11">
        <f t="shared" si="11"/>
        <v>410</v>
      </c>
      <c r="W75" s="8">
        <f>Input!L76</f>
        <v>466.70976000000002</v>
      </c>
      <c r="X75" s="6">
        <f t="shared" si="12"/>
        <v>57.987257054263566</v>
      </c>
      <c r="Y75" s="6">
        <f t="shared" si="13"/>
        <v>58</v>
      </c>
      <c r="Z75" s="10" t="str">
        <f t="shared" si="14"/>
        <v>3A</v>
      </c>
      <c r="AA75" s="53"/>
      <c r="AB75" s="11">
        <f t="shared" si="15"/>
        <v>467</v>
      </c>
      <c r="AD75" s="8">
        <f>Input!M76</f>
        <v>231.74553600000002</v>
      </c>
      <c r="AE75" s="6">
        <f t="shared" si="16"/>
        <v>28.844407565891476</v>
      </c>
      <c r="AF75" s="6">
        <f t="shared" si="17"/>
        <v>29</v>
      </c>
      <c r="AG75" s="10" t="str">
        <f t="shared" si="18"/>
        <v>1D</v>
      </c>
      <c r="AH75" s="53"/>
      <c r="AI75" s="11">
        <f t="shared" si="19"/>
        <v>233</v>
      </c>
      <c r="AL75">
        <v>61</v>
      </c>
      <c r="AM75" s="33" t="str">
        <f t="shared" si="20"/>
        <v>3D</v>
      </c>
      <c r="AO75">
        <v>491.4</v>
      </c>
      <c r="AP75">
        <v>491</v>
      </c>
    </row>
    <row r="76" spans="1:42" x14ac:dyDescent="0.25">
      <c r="A76" s="49" t="s">
        <v>106</v>
      </c>
      <c r="B76" s="45">
        <f>Input!I77</f>
        <v>973.65312000000006</v>
      </c>
      <c r="C76" s="6">
        <f t="shared" si="167"/>
        <v>120.86395286821705</v>
      </c>
      <c r="D76" s="6">
        <f t="shared" si="168"/>
        <v>121</v>
      </c>
      <c r="E76" s="10" t="str">
        <f t="shared" si="169"/>
        <v>79</v>
      </c>
      <c r="F76" s="53"/>
      <c r="G76" s="11">
        <f t="shared" si="170"/>
        <v>975</v>
      </c>
      <c r="I76" s="8">
        <f>Input!J77</f>
        <v>249.44832000000002</v>
      </c>
      <c r="J76" s="6">
        <f t="shared" si="4"/>
        <v>31.040101705426359</v>
      </c>
      <c r="K76" s="6">
        <f t="shared" si="5"/>
        <v>31</v>
      </c>
      <c r="L76" s="10" t="str">
        <f t="shared" si="6"/>
        <v>1F</v>
      </c>
      <c r="M76" s="53"/>
      <c r="N76" s="11">
        <f t="shared" si="7"/>
        <v>249</v>
      </c>
      <c r="P76" s="8">
        <f>Input!K77</f>
        <v>413.60140800000005</v>
      </c>
      <c r="Q76" s="6">
        <f t="shared" si="8"/>
        <v>51.400174635658921</v>
      </c>
      <c r="R76" s="6">
        <f t="shared" si="9"/>
        <v>51</v>
      </c>
      <c r="S76" s="10" t="str">
        <f t="shared" si="10"/>
        <v>33</v>
      </c>
      <c r="T76" s="53"/>
      <c r="U76" s="11">
        <f t="shared" si="11"/>
        <v>410</v>
      </c>
      <c r="W76" s="8">
        <f>Input!L77</f>
        <v>466.70976000000002</v>
      </c>
      <c r="X76" s="6">
        <f t="shared" si="12"/>
        <v>57.987257054263566</v>
      </c>
      <c r="Y76" s="6">
        <f t="shared" si="13"/>
        <v>58</v>
      </c>
      <c r="Z76" s="10" t="str">
        <f t="shared" si="14"/>
        <v>3A</v>
      </c>
      <c r="AA76" s="53"/>
      <c r="AB76" s="11">
        <f t="shared" si="15"/>
        <v>467</v>
      </c>
      <c r="AD76" s="8">
        <f>Input!M77</f>
        <v>241.40160000000003</v>
      </c>
      <c r="AE76" s="6">
        <f t="shared" si="16"/>
        <v>30.042058914728685</v>
      </c>
      <c r="AF76" s="6">
        <f t="shared" si="17"/>
        <v>30</v>
      </c>
      <c r="AG76" s="10" t="str">
        <f t="shared" si="18"/>
        <v>1E</v>
      </c>
      <c r="AH76" s="53"/>
      <c r="AI76" s="11">
        <f t="shared" si="19"/>
        <v>241</v>
      </c>
      <c r="AL76">
        <v>62</v>
      </c>
      <c r="AM76" s="33" t="str">
        <f t="shared" si="20"/>
        <v>3E</v>
      </c>
      <c r="AO76">
        <v>499.47</v>
      </c>
      <c r="AP76">
        <v>499.0625</v>
      </c>
    </row>
    <row r="77" spans="1:42" x14ac:dyDescent="0.25">
      <c r="A77" s="49" t="s">
        <v>107</v>
      </c>
      <c r="B77" s="45">
        <f>Input!I78</f>
        <v>973.65312000000006</v>
      </c>
      <c r="C77" s="6">
        <f t="shared" si="167"/>
        <v>120.86395286821705</v>
      </c>
      <c r="D77" s="6">
        <f t="shared" si="168"/>
        <v>121</v>
      </c>
      <c r="E77" s="10" t="str">
        <f t="shared" si="169"/>
        <v>79</v>
      </c>
      <c r="F77" s="53"/>
      <c r="G77" s="11">
        <f t="shared" si="170"/>
        <v>975</v>
      </c>
      <c r="I77" s="8">
        <f>Input!J78</f>
        <v>249.44832000000002</v>
      </c>
      <c r="J77" s="6">
        <f t="shared" ref="J77:J151" si="171">(I77-7.25)/8.0625+1</f>
        <v>31.040101705426359</v>
      </c>
      <c r="K77" s="6">
        <f t="shared" ref="K77:K151" si="172">ROUND(J77, 0)</f>
        <v>31</v>
      </c>
      <c r="L77" s="10" t="str">
        <f t="shared" ref="L77:L151" si="173">DEC2HEX(K77, 2)</f>
        <v>1F</v>
      </c>
      <c r="M77" s="53"/>
      <c r="N77" s="11">
        <f t="shared" ref="N77:N151" si="174">IF(K77=0,0,ROUND(((K77-1)*(645/80)+7.25),0))</f>
        <v>249</v>
      </c>
      <c r="P77" s="8">
        <f>Input!K78</f>
        <v>413.60140800000005</v>
      </c>
      <c r="Q77" s="6">
        <f t="shared" ref="Q77:Q151" si="175">(P77-7.25)/8.0625+1</f>
        <v>51.400174635658921</v>
      </c>
      <c r="R77" s="6">
        <f t="shared" ref="R77:R151" si="176">ROUND(Q77, 0)</f>
        <v>51</v>
      </c>
      <c r="S77" s="10" t="str">
        <f t="shared" ref="S77:S151" si="177">DEC2HEX(R77, 2)</f>
        <v>33</v>
      </c>
      <c r="T77" s="53"/>
      <c r="U77" s="11">
        <f t="shared" ref="U77:U151" si="178">IF(R77=0,0,ROUND(((R77-1)*(645/80)+7.25),0))</f>
        <v>410</v>
      </c>
      <c r="W77" s="8">
        <f>Input!L78</f>
        <v>466.70976000000002</v>
      </c>
      <c r="X77" s="6">
        <f t="shared" ref="X77:X151" si="179">(W77-7.25)/8.0625+1</f>
        <v>57.987257054263566</v>
      </c>
      <c r="Y77" s="6">
        <f t="shared" ref="Y77:Y151" si="180">ROUND(X77, 0)</f>
        <v>58</v>
      </c>
      <c r="Z77" s="10" t="str">
        <f t="shared" ref="Z77:Z151" si="181">DEC2HEX(Y77, 2)</f>
        <v>3A</v>
      </c>
      <c r="AA77" s="53"/>
      <c r="AB77" s="11">
        <f t="shared" ref="AB77:AB151" si="182">IF(Y77=0,0,ROUND(((Y77-1)*(645/80)+7.25),0))</f>
        <v>467</v>
      </c>
      <c r="AD77" s="8">
        <f>Input!M78</f>
        <v>257.49504000000002</v>
      </c>
      <c r="AE77" s="6">
        <f t="shared" ref="AE77:AE151" si="183">(AD77-7.25)/8.0625+1</f>
        <v>32.038144496124033</v>
      </c>
      <c r="AF77" s="6">
        <f t="shared" ref="AF77:AF151" si="184">ROUND(AE77, 0)</f>
        <v>32</v>
      </c>
      <c r="AG77" s="10" t="str">
        <f t="shared" ref="AG77:AG151" si="185">DEC2HEX(AF77, 2)</f>
        <v>20</v>
      </c>
      <c r="AH77" s="53"/>
      <c r="AI77" s="11">
        <f t="shared" ref="AI77:AI151" si="186">IF(AF77=0,0,ROUND(((AF77-1)*(645/80)+7.25),0))</f>
        <v>257</v>
      </c>
      <c r="AL77">
        <v>63</v>
      </c>
      <c r="AM77" s="33" t="str">
        <f t="shared" si="20"/>
        <v>3F</v>
      </c>
      <c r="AO77">
        <v>507.54</v>
      </c>
      <c r="AP77">
        <v>507.125</v>
      </c>
    </row>
    <row r="78" spans="1:42" x14ac:dyDescent="0.25">
      <c r="A78" s="49" t="s">
        <v>108</v>
      </c>
      <c r="B78" s="45">
        <f>Input!I79</f>
        <v>973.65312000000006</v>
      </c>
      <c r="C78" s="6">
        <f t="shared" si="167"/>
        <v>120.86395286821705</v>
      </c>
      <c r="D78" s="6">
        <f t="shared" si="168"/>
        <v>121</v>
      </c>
      <c r="E78" s="10" t="str">
        <f t="shared" si="169"/>
        <v>79</v>
      </c>
      <c r="F78" s="53"/>
      <c r="G78" s="11">
        <f t="shared" si="170"/>
        <v>975</v>
      </c>
      <c r="I78" s="8">
        <f>Input!J79</f>
        <v>249.44832000000002</v>
      </c>
      <c r="J78" s="6">
        <f t="shared" si="171"/>
        <v>31.040101705426359</v>
      </c>
      <c r="K78" s="6">
        <f t="shared" si="172"/>
        <v>31</v>
      </c>
      <c r="L78" s="10" t="str">
        <f t="shared" si="173"/>
        <v>1F</v>
      </c>
      <c r="M78" s="53"/>
      <c r="N78" s="11">
        <f t="shared" si="174"/>
        <v>249</v>
      </c>
      <c r="P78" s="8">
        <f>Input!K79</f>
        <v>413.60140800000005</v>
      </c>
      <c r="Q78" s="6">
        <f t="shared" si="175"/>
        <v>51.400174635658921</v>
      </c>
      <c r="R78" s="6">
        <f t="shared" si="176"/>
        <v>51</v>
      </c>
      <c r="S78" s="10" t="str">
        <f t="shared" si="177"/>
        <v>33</v>
      </c>
      <c r="T78" s="53"/>
      <c r="U78" s="11">
        <f t="shared" si="178"/>
        <v>410</v>
      </c>
      <c r="W78" s="8">
        <f>Input!L79</f>
        <v>466.70976000000002</v>
      </c>
      <c r="X78" s="6">
        <f t="shared" si="179"/>
        <v>57.987257054263566</v>
      </c>
      <c r="Y78" s="6">
        <f t="shared" si="180"/>
        <v>58</v>
      </c>
      <c r="Z78" s="10" t="str">
        <f t="shared" si="181"/>
        <v>3A</v>
      </c>
      <c r="AA78" s="53"/>
      <c r="AB78" s="11">
        <f t="shared" si="182"/>
        <v>467</v>
      </c>
      <c r="AD78" s="8">
        <f>Input!M79</f>
        <v>257.49504000000002</v>
      </c>
      <c r="AE78" s="6">
        <f t="shared" si="183"/>
        <v>32.038144496124033</v>
      </c>
      <c r="AF78" s="6">
        <f t="shared" si="184"/>
        <v>32</v>
      </c>
      <c r="AG78" s="10" t="str">
        <f t="shared" si="185"/>
        <v>20</v>
      </c>
      <c r="AH78" s="53"/>
      <c r="AI78" s="11">
        <f t="shared" si="186"/>
        <v>257</v>
      </c>
      <c r="AL78">
        <v>64</v>
      </c>
      <c r="AM78" s="33" t="str">
        <f t="shared" si="20"/>
        <v>40</v>
      </c>
      <c r="AO78">
        <v>515.61</v>
      </c>
      <c r="AP78">
        <v>515.1875</v>
      </c>
    </row>
    <row r="79" spans="1:42" x14ac:dyDescent="0.25">
      <c r="A79" s="49" t="s">
        <v>109</v>
      </c>
      <c r="B79" s="45">
        <f>Input!I80</f>
        <v>973.65312000000006</v>
      </c>
      <c r="C79" s="6">
        <f t="shared" si="167"/>
        <v>120.86395286821705</v>
      </c>
      <c r="D79" s="6">
        <f t="shared" si="168"/>
        <v>121</v>
      </c>
      <c r="E79" s="10" t="str">
        <f t="shared" si="169"/>
        <v>79</v>
      </c>
      <c r="F79" s="53"/>
      <c r="G79" s="11">
        <f t="shared" si="170"/>
        <v>975</v>
      </c>
      <c r="I79" s="8">
        <f>Input!J80</f>
        <v>249.44832000000002</v>
      </c>
      <c r="J79" s="6">
        <f t="shared" si="171"/>
        <v>31.040101705426359</v>
      </c>
      <c r="K79" s="6">
        <f t="shared" si="172"/>
        <v>31</v>
      </c>
      <c r="L79" s="10" t="str">
        <f t="shared" si="173"/>
        <v>1F</v>
      </c>
      <c r="M79" s="53"/>
      <c r="N79" s="11">
        <f t="shared" si="174"/>
        <v>249</v>
      </c>
      <c r="P79" s="8">
        <f>Input!K80</f>
        <v>413.60140800000005</v>
      </c>
      <c r="Q79" s="6">
        <f t="shared" si="175"/>
        <v>51.400174635658921</v>
      </c>
      <c r="R79" s="6">
        <f t="shared" si="176"/>
        <v>51</v>
      </c>
      <c r="S79" s="10" t="str">
        <f t="shared" si="177"/>
        <v>33</v>
      </c>
      <c r="T79" s="53"/>
      <c r="U79" s="11">
        <f t="shared" si="178"/>
        <v>410</v>
      </c>
      <c r="W79" s="8">
        <f>Input!L80</f>
        <v>466.70976000000002</v>
      </c>
      <c r="X79" s="6">
        <f t="shared" si="179"/>
        <v>57.987257054263566</v>
      </c>
      <c r="Y79" s="6">
        <f t="shared" si="180"/>
        <v>58</v>
      </c>
      <c r="Z79" s="10" t="str">
        <f t="shared" si="181"/>
        <v>3A</v>
      </c>
      <c r="AA79" s="53"/>
      <c r="AB79" s="11">
        <f t="shared" si="182"/>
        <v>467</v>
      </c>
      <c r="AD79" s="8">
        <f>Input!M80</f>
        <v>257.49504000000002</v>
      </c>
      <c r="AE79" s="6">
        <f t="shared" si="183"/>
        <v>32.038144496124033</v>
      </c>
      <c r="AF79" s="6">
        <f t="shared" si="184"/>
        <v>32</v>
      </c>
      <c r="AG79" s="10" t="str">
        <f t="shared" si="185"/>
        <v>20</v>
      </c>
      <c r="AH79" s="53"/>
      <c r="AI79" s="11">
        <f t="shared" si="186"/>
        <v>257</v>
      </c>
      <c r="AL79">
        <v>65</v>
      </c>
      <c r="AM79" s="33" t="str">
        <f t="shared" ref="AM79:AM114" si="187">DEC2HEX(AL79, 2)</f>
        <v>41</v>
      </c>
      <c r="AO79">
        <v>523.67999999999995</v>
      </c>
      <c r="AP79">
        <v>523.25</v>
      </c>
    </row>
    <row r="80" spans="1:42" x14ac:dyDescent="0.25">
      <c r="A80" s="49" t="s">
        <v>110</v>
      </c>
      <c r="B80" s="45">
        <f>Input!I81</f>
        <v>975</v>
      </c>
      <c r="C80" s="6">
        <f t="shared" ref="C80" si="188">(B80-7.25)/8.0625+1</f>
        <v>121.03100775193798</v>
      </c>
      <c r="D80" s="6">
        <f t="shared" ref="D80" si="189">ROUND(C80, 0)</f>
        <v>121</v>
      </c>
      <c r="E80" s="10" t="str">
        <f t="shared" ref="E80" si="190">DEC2HEX(D80, 2)</f>
        <v>79</v>
      </c>
      <c r="F80" s="53"/>
      <c r="G80" s="11">
        <f t="shared" ref="G80" si="191">IF(D80=0,0,ROUND(((D80-1)*(645/80)+7.25),0))</f>
        <v>975</v>
      </c>
      <c r="I80" s="8">
        <f>Input!J81</f>
        <v>249</v>
      </c>
      <c r="J80" s="6">
        <f t="shared" ref="J80" si="192">(I80-7.25)/8.0625+1</f>
        <v>30.984496124031008</v>
      </c>
      <c r="K80" s="6">
        <f t="shared" ref="K80" si="193">ROUND(J80, 0)</f>
        <v>31</v>
      </c>
      <c r="L80" s="10" t="str">
        <f t="shared" ref="L80" si="194">DEC2HEX(K80, 2)</f>
        <v>1F</v>
      </c>
      <c r="M80" s="53"/>
      <c r="N80" s="11">
        <f t="shared" ref="N80" si="195">IF(K80=0,0,ROUND(((K80-1)*(645/80)+7.25),0))</f>
        <v>249</v>
      </c>
      <c r="P80" s="8">
        <f>Input!K81</f>
        <v>414</v>
      </c>
      <c r="Q80" s="6">
        <f t="shared" ref="Q80" si="196">(P80-7.25)/8.0625+1</f>
        <v>51.449612403100772</v>
      </c>
      <c r="R80" s="6">
        <f t="shared" ref="R80" si="197">ROUND(Q80, 0)</f>
        <v>51</v>
      </c>
      <c r="S80" s="10" t="str">
        <f t="shared" ref="S80" si="198">DEC2HEX(R80, 2)</f>
        <v>33</v>
      </c>
      <c r="T80" s="53"/>
      <c r="U80" s="11">
        <f t="shared" ref="U80" si="199">IF(R80=0,0,ROUND(((R80-1)*(645/80)+7.25),0))</f>
        <v>410</v>
      </c>
      <c r="W80" s="8">
        <f>Input!L81</f>
        <v>467</v>
      </c>
      <c r="X80" s="6">
        <f t="shared" ref="X80" si="200">(W80-7.25)/8.0625+1</f>
        <v>58.02325581395349</v>
      </c>
      <c r="Y80" s="6">
        <f t="shared" ref="Y80" si="201">ROUND(X80, 0)</f>
        <v>58</v>
      </c>
      <c r="Z80" s="10" t="str">
        <f t="shared" ref="Z80" si="202">DEC2HEX(Y80, 2)</f>
        <v>3A</v>
      </c>
      <c r="AA80" s="53"/>
      <c r="AB80" s="11">
        <f t="shared" ref="AB80" si="203">IF(Y80=0,0,ROUND(((Y80-1)*(645/80)+7.25),0))</f>
        <v>467</v>
      </c>
      <c r="AD80" s="8">
        <f>Input!M81</f>
        <v>257</v>
      </c>
      <c r="AE80" s="6">
        <f t="shared" ref="AE80" si="204">(AD80-7.25)/8.0625+1</f>
        <v>31.976744186046513</v>
      </c>
      <c r="AF80" s="6">
        <f t="shared" ref="AF80" si="205">ROUND(AE80, 0)</f>
        <v>32</v>
      </c>
      <c r="AG80" s="10" t="str">
        <f t="shared" ref="AG80" si="206">DEC2HEX(AF80, 2)</f>
        <v>20</v>
      </c>
      <c r="AH80" s="53"/>
      <c r="AI80" s="11">
        <f t="shared" ref="AI80" si="207">IF(AF80=0,0,ROUND(((AF80-1)*(645/80)+7.25),0))</f>
        <v>257</v>
      </c>
      <c r="AL80">
        <v>66</v>
      </c>
      <c r="AM80" s="33" t="str">
        <f t="shared" ref="AM80" si="208">DEC2HEX(AL80, 2)</f>
        <v>42</v>
      </c>
      <c r="AO80">
        <v>523.67999999999995</v>
      </c>
      <c r="AP80">
        <v>523.25</v>
      </c>
    </row>
    <row r="81" spans="1:42" x14ac:dyDescent="0.25">
      <c r="A81" s="49" t="s">
        <v>111</v>
      </c>
      <c r="B81" s="45">
        <f>Input!I82</f>
        <v>997.7932800000001</v>
      </c>
      <c r="C81" s="6">
        <f t="shared" si="167"/>
        <v>123.85808124031009</v>
      </c>
      <c r="D81" s="6">
        <f t="shared" si="168"/>
        <v>124</v>
      </c>
      <c r="E81" s="10" t="str">
        <f t="shared" si="169"/>
        <v>7C</v>
      </c>
      <c r="F81" s="53"/>
      <c r="G81" s="11">
        <f t="shared" si="170"/>
        <v>999</v>
      </c>
      <c r="I81" s="8">
        <f>Input!J82</f>
        <v>286.463232</v>
      </c>
      <c r="J81" s="6">
        <f t="shared" si="171"/>
        <v>35.631098542635662</v>
      </c>
      <c r="K81" s="6">
        <f t="shared" si="172"/>
        <v>36</v>
      </c>
      <c r="L81" s="10" t="str">
        <f t="shared" si="173"/>
        <v>24</v>
      </c>
      <c r="M81" s="53"/>
      <c r="N81" s="11">
        <f t="shared" si="174"/>
        <v>289</v>
      </c>
      <c r="P81" s="8">
        <f>Input!K82</f>
        <v>431.30419200000006</v>
      </c>
      <c r="Q81" s="6">
        <f t="shared" si="175"/>
        <v>53.595868775193807</v>
      </c>
      <c r="R81" s="6">
        <f t="shared" si="176"/>
        <v>54</v>
      </c>
      <c r="S81" s="10" t="str">
        <f t="shared" si="177"/>
        <v>36</v>
      </c>
      <c r="T81" s="53"/>
      <c r="U81" s="11">
        <f t="shared" si="178"/>
        <v>435</v>
      </c>
      <c r="W81" s="8">
        <f>Input!L82</f>
        <v>444.178944</v>
      </c>
      <c r="X81" s="6">
        <f t="shared" si="179"/>
        <v>55.19273724031008</v>
      </c>
      <c r="Y81" s="6">
        <f t="shared" si="180"/>
        <v>55</v>
      </c>
      <c r="Z81" s="10" t="str">
        <f t="shared" si="181"/>
        <v>37</v>
      </c>
      <c r="AA81" s="53"/>
      <c r="AB81" s="11">
        <f t="shared" si="182"/>
        <v>443</v>
      </c>
      <c r="AD81" s="8">
        <f>Input!M82</f>
        <v>257.49504000000002</v>
      </c>
      <c r="AE81" s="6">
        <f t="shared" si="183"/>
        <v>32.038144496124033</v>
      </c>
      <c r="AF81" s="6">
        <f t="shared" si="184"/>
        <v>32</v>
      </c>
      <c r="AG81" s="10" t="str">
        <f t="shared" si="185"/>
        <v>20</v>
      </c>
      <c r="AH81" s="53"/>
      <c r="AI81" s="11">
        <f t="shared" si="186"/>
        <v>257</v>
      </c>
      <c r="AL81">
        <v>66</v>
      </c>
      <c r="AM81" s="33" t="str">
        <f t="shared" si="187"/>
        <v>42</v>
      </c>
      <c r="AO81">
        <v>531.75</v>
      </c>
      <c r="AP81">
        <v>531.3125</v>
      </c>
    </row>
    <row r="82" spans="1:42" x14ac:dyDescent="0.25">
      <c r="A82" s="49" t="s">
        <v>112</v>
      </c>
      <c r="B82" s="45">
        <f>Input!I83</f>
        <v>967.21574400000009</v>
      </c>
      <c r="C82" s="6">
        <f t="shared" si="167"/>
        <v>120.06551863565892</v>
      </c>
      <c r="D82" s="6">
        <f t="shared" si="168"/>
        <v>120</v>
      </c>
      <c r="E82" s="10" t="str">
        <f t="shared" si="169"/>
        <v>78</v>
      </c>
      <c r="F82" s="53"/>
      <c r="G82" s="11">
        <f t="shared" si="170"/>
        <v>967</v>
      </c>
      <c r="I82" s="8">
        <f>Input!J83</f>
        <v>273.58848</v>
      </c>
      <c r="J82" s="6">
        <f t="shared" si="171"/>
        <v>34.034230077519382</v>
      </c>
      <c r="K82" s="6">
        <f t="shared" si="172"/>
        <v>34</v>
      </c>
      <c r="L82" s="10" t="str">
        <f t="shared" si="173"/>
        <v>22</v>
      </c>
      <c r="M82" s="53"/>
      <c r="N82" s="11">
        <f t="shared" si="174"/>
        <v>273</v>
      </c>
      <c r="P82" s="8">
        <f>Input!K83</f>
        <v>420.03878400000002</v>
      </c>
      <c r="Q82" s="6">
        <f t="shared" si="175"/>
        <v>52.198608868217057</v>
      </c>
      <c r="R82" s="6">
        <f t="shared" si="176"/>
        <v>52</v>
      </c>
      <c r="S82" s="10" t="str">
        <f t="shared" si="177"/>
        <v>34</v>
      </c>
      <c r="T82" s="53"/>
      <c r="U82" s="11">
        <f t="shared" si="178"/>
        <v>418</v>
      </c>
      <c r="W82" s="8">
        <f>Input!L83</f>
        <v>450.61632000000003</v>
      </c>
      <c r="X82" s="6">
        <f t="shared" si="179"/>
        <v>55.991171472868224</v>
      </c>
      <c r="Y82" s="6">
        <f t="shared" si="180"/>
        <v>56</v>
      </c>
      <c r="Z82" s="10" t="str">
        <f t="shared" si="181"/>
        <v>38</v>
      </c>
      <c r="AA82" s="53"/>
      <c r="AB82" s="11">
        <f t="shared" si="182"/>
        <v>451</v>
      </c>
      <c r="AD82" s="8">
        <f>Input!M83</f>
        <v>265.54176000000001</v>
      </c>
      <c r="AE82" s="6">
        <f t="shared" si="183"/>
        <v>33.036187286821708</v>
      </c>
      <c r="AF82" s="6">
        <f t="shared" si="184"/>
        <v>33</v>
      </c>
      <c r="AG82" s="10" t="str">
        <f t="shared" si="185"/>
        <v>21</v>
      </c>
      <c r="AH82" s="53"/>
      <c r="AI82" s="11">
        <f t="shared" si="186"/>
        <v>265</v>
      </c>
      <c r="AL82">
        <v>67</v>
      </c>
      <c r="AM82" s="33" t="str">
        <f t="shared" si="187"/>
        <v>43</v>
      </c>
      <c r="AO82">
        <v>539.82000000000005</v>
      </c>
      <c r="AP82">
        <v>539.375</v>
      </c>
    </row>
    <row r="83" spans="1:42" x14ac:dyDescent="0.25">
      <c r="A83" s="49" t="s">
        <v>113</v>
      </c>
      <c r="B83" s="45">
        <f>Input!I84</f>
        <v>967.21574400000009</v>
      </c>
      <c r="C83" s="6">
        <f t="shared" si="167"/>
        <v>120.06551863565892</v>
      </c>
      <c r="D83" s="6">
        <f t="shared" si="168"/>
        <v>120</v>
      </c>
      <c r="E83" s="10" t="str">
        <f t="shared" si="169"/>
        <v>78</v>
      </c>
      <c r="F83" s="53"/>
      <c r="G83" s="11">
        <f t="shared" si="170"/>
        <v>967</v>
      </c>
      <c r="I83" s="8">
        <f>Input!J84</f>
        <v>283.24454400000002</v>
      </c>
      <c r="J83" s="6">
        <f t="shared" si="171"/>
        <v>35.231881426356594</v>
      </c>
      <c r="K83" s="6">
        <f t="shared" si="172"/>
        <v>35</v>
      </c>
      <c r="L83" s="10" t="str">
        <f t="shared" si="173"/>
        <v>23</v>
      </c>
      <c r="M83" s="53"/>
      <c r="N83" s="11">
        <f t="shared" si="174"/>
        <v>281</v>
      </c>
      <c r="P83" s="8">
        <f>Input!K84</f>
        <v>426.47616000000005</v>
      </c>
      <c r="Q83" s="6">
        <f t="shared" si="175"/>
        <v>52.997043100775201</v>
      </c>
      <c r="R83" s="6">
        <f t="shared" si="176"/>
        <v>53</v>
      </c>
      <c r="S83" s="10" t="str">
        <f t="shared" si="177"/>
        <v>35</v>
      </c>
      <c r="T83" s="53"/>
      <c r="U83" s="11">
        <f t="shared" si="178"/>
        <v>427</v>
      </c>
      <c r="W83" s="8">
        <f>Input!L84</f>
        <v>450.61632000000003</v>
      </c>
      <c r="X83" s="6">
        <f t="shared" si="179"/>
        <v>55.991171472868224</v>
      </c>
      <c r="Y83" s="6">
        <f t="shared" si="180"/>
        <v>56</v>
      </c>
      <c r="Z83" s="10" t="str">
        <f t="shared" si="181"/>
        <v>38</v>
      </c>
      <c r="AA83" s="53"/>
      <c r="AB83" s="11">
        <f t="shared" si="182"/>
        <v>451</v>
      </c>
      <c r="AD83" s="8">
        <f>Input!M84</f>
        <v>265.54176000000001</v>
      </c>
      <c r="AE83" s="6">
        <f t="shared" si="183"/>
        <v>33.036187286821708</v>
      </c>
      <c r="AF83" s="6">
        <f t="shared" si="184"/>
        <v>33</v>
      </c>
      <c r="AG83" s="10" t="str">
        <f t="shared" si="185"/>
        <v>21</v>
      </c>
      <c r="AH83" s="53"/>
      <c r="AI83" s="11">
        <f t="shared" si="186"/>
        <v>265</v>
      </c>
      <c r="AL83">
        <v>68</v>
      </c>
      <c r="AM83" s="33" t="str">
        <f t="shared" si="187"/>
        <v>44</v>
      </c>
      <c r="AO83">
        <v>547.89</v>
      </c>
      <c r="AP83">
        <v>547.4375</v>
      </c>
    </row>
    <row r="84" spans="1:42" x14ac:dyDescent="0.25">
      <c r="A84" s="49" t="s">
        <v>114</v>
      </c>
      <c r="B84" s="45">
        <f>Input!I85</f>
        <v>967.21574400000009</v>
      </c>
      <c r="C84" s="6">
        <f t="shared" si="167"/>
        <v>120.06551863565892</v>
      </c>
      <c r="D84" s="6">
        <f t="shared" si="168"/>
        <v>120</v>
      </c>
      <c r="E84" s="10" t="str">
        <f t="shared" si="169"/>
        <v>78</v>
      </c>
      <c r="F84" s="53"/>
      <c r="G84" s="11">
        <f t="shared" si="170"/>
        <v>967</v>
      </c>
      <c r="I84" s="8">
        <f>Input!J85</f>
        <v>276.80716800000005</v>
      </c>
      <c r="J84" s="6">
        <f t="shared" si="171"/>
        <v>34.433447193798457</v>
      </c>
      <c r="K84" s="6">
        <f t="shared" si="172"/>
        <v>34</v>
      </c>
      <c r="L84" s="10" t="str">
        <f t="shared" si="173"/>
        <v>22</v>
      </c>
      <c r="M84" s="53"/>
      <c r="N84" s="11">
        <f t="shared" si="174"/>
        <v>273</v>
      </c>
      <c r="P84" s="8">
        <f>Input!K85</f>
        <v>420.03878400000002</v>
      </c>
      <c r="Q84" s="6">
        <f t="shared" si="175"/>
        <v>52.198608868217057</v>
      </c>
      <c r="R84" s="6">
        <f t="shared" si="176"/>
        <v>52</v>
      </c>
      <c r="S84" s="10" t="str">
        <f t="shared" si="177"/>
        <v>34</v>
      </c>
      <c r="T84" s="53"/>
      <c r="U84" s="11">
        <f t="shared" si="178"/>
        <v>418</v>
      </c>
      <c r="W84" s="8">
        <f>Input!L85</f>
        <v>450.61632000000003</v>
      </c>
      <c r="X84" s="6">
        <f t="shared" si="179"/>
        <v>55.991171472868224</v>
      </c>
      <c r="Y84" s="6">
        <f t="shared" si="180"/>
        <v>56</v>
      </c>
      <c r="Z84" s="10" t="str">
        <f t="shared" si="181"/>
        <v>38</v>
      </c>
      <c r="AA84" s="53"/>
      <c r="AB84" s="11">
        <f t="shared" si="182"/>
        <v>451</v>
      </c>
      <c r="AD84" s="8">
        <f>Input!M85</f>
        <v>265.54176000000001</v>
      </c>
      <c r="AE84" s="6">
        <f t="shared" si="183"/>
        <v>33.036187286821708</v>
      </c>
      <c r="AF84" s="6">
        <f t="shared" si="184"/>
        <v>33</v>
      </c>
      <c r="AG84" s="10" t="str">
        <f t="shared" si="185"/>
        <v>21</v>
      </c>
      <c r="AH84" s="53"/>
      <c r="AI84" s="11">
        <f t="shared" si="186"/>
        <v>265</v>
      </c>
      <c r="AL84">
        <v>69</v>
      </c>
      <c r="AM84" s="33" t="str">
        <f t="shared" si="187"/>
        <v>45</v>
      </c>
      <c r="AO84">
        <v>555.96</v>
      </c>
      <c r="AP84">
        <v>555.5</v>
      </c>
    </row>
    <row r="85" spans="1:42" x14ac:dyDescent="0.25">
      <c r="A85" s="49" t="s">
        <v>115</v>
      </c>
      <c r="B85" s="45">
        <f>Input!I86</f>
        <v>968.82508800000005</v>
      </c>
      <c r="C85" s="6">
        <f t="shared" si="167"/>
        <v>120.26512719379845</v>
      </c>
      <c r="D85" s="6">
        <f t="shared" si="168"/>
        <v>120</v>
      </c>
      <c r="E85" s="10" t="str">
        <f t="shared" si="169"/>
        <v>78</v>
      </c>
      <c r="F85" s="53"/>
      <c r="G85" s="11">
        <f t="shared" si="170"/>
        <v>967</v>
      </c>
      <c r="I85" s="8">
        <f>Input!J86</f>
        <v>292.90060800000003</v>
      </c>
      <c r="J85" s="6">
        <f t="shared" si="171"/>
        <v>36.429532775193806</v>
      </c>
      <c r="K85" s="6">
        <f t="shared" si="172"/>
        <v>36</v>
      </c>
      <c r="L85" s="10" t="str">
        <f t="shared" si="173"/>
        <v>24</v>
      </c>
      <c r="M85" s="53"/>
      <c r="N85" s="11">
        <f t="shared" si="174"/>
        <v>289</v>
      </c>
      <c r="P85" s="8">
        <f>Input!K86</f>
        <v>434.52288000000004</v>
      </c>
      <c r="Q85" s="6">
        <f t="shared" si="175"/>
        <v>53.995085891472876</v>
      </c>
      <c r="R85" s="6">
        <f t="shared" si="176"/>
        <v>54</v>
      </c>
      <c r="S85" s="10" t="str">
        <f t="shared" si="177"/>
        <v>36</v>
      </c>
      <c r="T85" s="53"/>
      <c r="U85" s="11">
        <f t="shared" si="178"/>
        <v>435</v>
      </c>
      <c r="W85" s="8">
        <f>Input!L86</f>
        <v>450.61632000000003</v>
      </c>
      <c r="X85" s="6">
        <f t="shared" si="179"/>
        <v>55.991171472868224</v>
      </c>
      <c r="Y85" s="6">
        <f t="shared" si="180"/>
        <v>56</v>
      </c>
      <c r="Z85" s="10" t="str">
        <f t="shared" si="181"/>
        <v>38</v>
      </c>
      <c r="AA85" s="53"/>
      <c r="AB85" s="11">
        <f t="shared" si="182"/>
        <v>451</v>
      </c>
      <c r="AD85" s="8">
        <f>Input!M86</f>
        <v>273.58848</v>
      </c>
      <c r="AE85" s="6">
        <f t="shared" si="183"/>
        <v>34.034230077519382</v>
      </c>
      <c r="AF85" s="6">
        <f t="shared" si="184"/>
        <v>34</v>
      </c>
      <c r="AG85" s="10" t="str">
        <f t="shared" si="185"/>
        <v>22</v>
      </c>
      <c r="AH85" s="53"/>
      <c r="AI85" s="11">
        <f t="shared" si="186"/>
        <v>273</v>
      </c>
      <c r="AL85">
        <v>70</v>
      </c>
      <c r="AM85" s="33" t="str">
        <f t="shared" si="187"/>
        <v>46</v>
      </c>
      <c r="AO85">
        <v>564.03</v>
      </c>
      <c r="AP85">
        <v>563.5625</v>
      </c>
    </row>
    <row r="86" spans="1:42" x14ac:dyDescent="0.25">
      <c r="A86" s="49" t="s">
        <v>116</v>
      </c>
      <c r="B86" s="45">
        <f>Input!I87</f>
        <v>968.82508800000005</v>
      </c>
      <c r="C86" s="6">
        <f t="shared" si="167"/>
        <v>120.26512719379845</v>
      </c>
      <c r="D86" s="6">
        <f t="shared" si="168"/>
        <v>120</v>
      </c>
      <c r="E86" s="10" t="str">
        <f t="shared" si="169"/>
        <v>78</v>
      </c>
      <c r="F86" s="53"/>
      <c r="G86" s="11">
        <f t="shared" si="170"/>
        <v>967</v>
      </c>
      <c r="I86" s="8">
        <f>Input!J87</f>
        <v>299.33798400000001</v>
      </c>
      <c r="J86" s="6">
        <f t="shared" si="171"/>
        <v>37.227967007751936</v>
      </c>
      <c r="K86" s="6">
        <f t="shared" si="172"/>
        <v>37</v>
      </c>
      <c r="L86" s="10" t="str">
        <f t="shared" si="173"/>
        <v>25</v>
      </c>
      <c r="M86" s="53"/>
      <c r="N86" s="11">
        <f t="shared" si="174"/>
        <v>298</v>
      </c>
      <c r="P86" s="8">
        <f>Input!K87</f>
        <v>434.52288000000004</v>
      </c>
      <c r="Q86" s="6">
        <f t="shared" si="175"/>
        <v>53.995085891472876</v>
      </c>
      <c r="R86" s="6">
        <f t="shared" si="176"/>
        <v>54</v>
      </c>
      <c r="S86" s="10" t="str">
        <f t="shared" si="177"/>
        <v>36</v>
      </c>
      <c r="T86" s="53"/>
      <c r="U86" s="11">
        <f t="shared" si="178"/>
        <v>435</v>
      </c>
      <c r="W86" s="8">
        <f>Input!L87</f>
        <v>450.61632000000003</v>
      </c>
      <c r="X86" s="6">
        <f t="shared" si="179"/>
        <v>55.991171472868224</v>
      </c>
      <c r="Y86" s="6">
        <f t="shared" si="180"/>
        <v>56</v>
      </c>
      <c r="Z86" s="10" t="str">
        <f t="shared" si="181"/>
        <v>38</v>
      </c>
      <c r="AA86" s="53"/>
      <c r="AB86" s="11">
        <f t="shared" si="182"/>
        <v>451</v>
      </c>
      <c r="AD86" s="8">
        <f>Input!M87</f>
        <v>273.58848</v>
      </c>
      <c r="AE86" s="6">
        <f t="shared" si="183"/>
        <v>34.034230077519382</v>
      </c>
      <c r="AF86" s="6">
        <f t="shared" si="184"/>
        <v>34</v>
      </c>
      <c r="AG86" s="10" t="str">
        <f t="shared" si="185"/>
        <v>22</v>
      </c>
      <c r="AH86" s="53"/>
      <c r="AI86" s="11">
        <f t="shared" si="186"/>
        <v>273</v>
      </c>
      <c r="AL86">
        <v>71</v>
      </c>
      <c r="AM86" s="33" t="str">
        <f t="shared" si="187"/>
        <v>47</v>
      </c>
      <c r="AO86">
        <v>572.1</v>
      </c>
      <c r="AP86">
        <v>571.625</v>
      </c>
    </row>
    <row r="87" spans="1:42" x14ac:dyDescent="0.25">
      <c r="A87" s="49" t="s">
        <v>117</v>
      </c>
      <c r="B87" s="45">
        <f>Input!I88</f>
        <v>968.82508800000005</v>
      </c>
      <c r="C87" s="6">
        <f t="shared" si="167"/>
        <v>120.26512719379845</v>
      </c>
      <c r="D87" s="6">
        <f t="shared" si="168"/>
        <v>120</v>
      </c>
      <c r="E87" s="10" t="str">
        <f t="shared" si="169"/>
        <v>78</v>
      </c>
      <c r="F87" s="53"/>
      <c r="G87" s="11">
        <f t="shared" si="170"/>
        <v>967</v>
      </c>
      <c r="I87" s="8">
        <f>Input!J88</f>
        <v>292.90060800000003</v>
      </c>
      <c r="J87" s="6">
        <f t="shared" si="171"/>
        <v>36.429532775193806</v>
      </c>
      <c r="K87" s="6">
        <f t="shared" si="172"/>
        <v>36</v>
      </c>
      <c r="L87" s="10" t="str">
        <f t="shared" si="173"/>
        <v>24</v>
      </c>
      <c r="M87" s="53"/>
      <c r="N87" s="11">
        <f t="shared" si="174"/>
        <v>289</v>
      </c>
      <c r="P87" s="8">
        <f>Input!K88</f>
        <v>434.52288000000004</v>
      </c>
      <c r="Q87" s="6">
        <f t="shared" si="175"/>
        <v>53.995085891472876</v>
      </c>
      <c r="R87" s="6">
        <f t="shared" si="176"/>
        <v>54</v>
      </c>
      <c r="S87" s="10" t="str">
        <f t="shared" si="177"/>
        <v>36</v>
      </c>
      <c r="T87" s="53"/>
      <c r="U87" s="11">
        <f t="shared" si="178"/>
        <v>435</v>
      </c>
      <c r="W87" s="8">
        <f>Input!L88</f>
        <v>450.61632000000003</v>
      </c>
      <c r="X87" s="6">
        <f t="shared" si="179"/>
        <v>55.991171472868224</v>
      </c>
      <c r="Y87" s="6">
        <f t="shared" si="180"/>
        <v>56</v>
      </c>
      <c r="Z87" s="10" t="str">
        <f t="shared" si="181"/>
        <v>38</v>
      </c>
      <c r="AA87" s="53"/>
      <c r="AB87" s="11">
        <f t="shared" si="182"/>
        <v>451</v>
      </c>
      <c r="AD87" s="8">
        <f>Input!M88</f>
        <v>273.58848</v>
      </c>
      <c r="AE87" s="6">
        <f t="shared" si="183"/>
        <v>34.034230077519382</v>
      </c>
      <c r="AF87" s="6">
        <f t="shared" si="184"/>
        <v>34</v>
      </c>
      <c r="AG87" s="10" t="str">
        <f t="shared" si="185"/>
        <v>22</v>
      </c>
      <c r="AH87" s="53"/>
      <c r="AI87" s="11">
        <f t="shared" si="186"/>
        <v>273</v>
      </c>
      <c r="AL87">
        <v>72</v>
      </c>
      <c r="AM87" s="33" t="str">
        <f t="shared" si="187"/>
        <v>48</v>
      </c>
      <c r="AO87">
        <v>580.16999999999996</v>
      </c>
      <c r="AP87">
        <v>579.6875</v>
      </c>
    </row>
    <row r="88" spans="1:42" x14ac:dyDescent="0.25">
      <c r="A88" s="49" t="s">
        <v>118</v>
      </c>
      <c r="B88" s="45">
        <f>Input!I89</f>
        <v>996.18393600000002</v>
      </c>
      <c r="C88" s="6">
        <f t="shared" si="167"/>
        <v>123.65847268217054</v>
      </c>
      <c r="D88" s="6">
        <f t="shared" si="168"/>
        <v>124</v>
      </c>
      <c r="E88" s="10" t="str">
        <f t="shared" si="169"/>
        <v>7C</v>
      </c>
      <c r="F88" s="53"/>
      <c r="G88" s="11">
        <f t="shared" si="170"/>
        <v>999</v>
      </c>
      <c r="I88" s="8">
        <f>Input!J89</f>
        <v>289.68191999999999</v>
      </c>
      <c r="J88" s="6">
        <f t="shared" si="171"/>
        <v>36.030315658914731</v>
      </c>
      <c r="K88" s="6">
        <f t="shared" si="172"/>
        <v>36</v>
      </c>
      <c r="L88" s="10" t="str">
        <f t="shared" si="173"/>
        <v>24</v>
      </c>
      <c r="M88" s="53"/>
      <c r="N88" s="11">
        <f t="shared" si="174"/>
        <v>289</v>
      </c>
      <c r="P88" s="8">
        <f>Input!K89</f>
        <v>434.52288000000004</v>
      </c>
      <c r="Q88" s="6">
        <f t="shared" si="175"/>
        <v>53.995085891472876</v>
      </c>
      <c r="R88" s="6">
        <f t="shared" si="176"/>
        <v>54</v>
      </c>
      <c r="S88" s="10" t="str">
        <f t="shared" si="177"/>
        <v>36</v>
      </c>
      <c r="T88" s="53"/>
      <c r="U88" s="11">
        <f t="shared" si="178"/>
        <v>435</v>
      </c>
      <c r="W88" s="8">
        <f>Input!L89</f>
        <v>440.96025600000002</v>
      </c>
      <c r="X88" s="6">
        <f t="shared" si="179"/>
        <v>54.793520124031012</v>
      </c>
      <c r="Y88" s="6">
        <f t="shared" si="180"/>
        <v>55</v>
      </c>
      <c r="Z88" s="10" t="str">
        <f t="shared" si="181"/>
        <v>37</v>
      </c>
      <c r="AA88" s="53"/>
      <c r="AB88" s="11">
        <f t="shared" si="182"/>
        <v>443</v>
      </c>
      <c r="AD88" s="8">
        <f>Input!M89</f>
        <v>265.54176000000001</v>
      </c>
      <c r="AE88" s="6">
        <f t="shared" si="183"/>
        <v>33.036187286821708</v>
      </c>
      <c r="AF88" s="6">
        <f t="shared" si="184"/>
        <v>33</v>
      </c>
      <c r="AG88" s="10" t="str">
        <f t="shared" si="185"/>
        <v>21</v>
      </c>
      <c r="AH88" s="53"/>
      <c r="AI88" s="11">
        <f t="shared" si="186"/>
        <v>265</v>
      </c>
      <c r="AL88">
        <v>73</v>
      </c>
      <c r="AM88" s="33" t="str">
        <f t="shared" si="187"/>
        <v>49</v>
      </c>
      <c r="AO88">
        <v>588.24</v>
      </c>
      <c r="AP88">
        <v>587.75</v>
      </c>
    </row>
    <row r="89" spans="1:42" x14ac:dyDescent="0.25">
      <c r="A89" s="49" t="s">
        <v>119</v>
      </c>
      <c r="B89" s="45">
        <f>Input!I90</f>
        <v>996.18393600000002</v>
      </c>
      <c r="C89" s="6">
        <f t="shared" si="167"/>
        <v>123.65847268217054</v>
      </c>
      <c r="D89" s="6">
        <f t="shared" si="168"/>
        <v>124</v>
      </c>
      <c r="E89" s="10" t="str">
        <f t="shared" si="169"/>
        <v>7C</v>
      </c>
      <c r="F89" s="53"/>
      <c r="G89" s="11">
        <f t="shared" si="170"/>
        <v>999</v>
      </c>
      <c r="I89" s="8">
        <f>Input!J90</f>
        <v>289.68191999999999</v>
      </c>
      <c r="J89" s="6">
        <f t="shared" si="171"/>
        <v>36.030315658914731</v>
      </c>
      <c r="K89" s="6">
        <f t="shared" si="172"/>
        <v>36</v>
      </c>
      <c r="L89" s="10" t="str">
        <f t="shared" si="173"/>
        <v>24</v>
      </c>
      <c r="M89" s="53"/>
      <c r="N89" s="11">
        <f t="shared" si="174"/>
        <v>289</v>
      </c>
      <c r="P89" s="8">
        <f>Input!K90</f>
        <v>434.52288000000004</v>
      </c>
      <c r="Q89" s="6">
        <f t="shared" si="175"/>
        <v>53.995085891472876</v>
      </c>
      <c r="R89" s="6">
        <f t="shared" si="176"/>
        <v>54</v>
      </c>
      <c r="S89" s="10" t="str">
        <f t="shared" si="177"/>
        <v>36</v>
      </c>
      <c r="T89" s="53"/>
      <c r="U89" s="11">
        <f t="shared" si="178"/>
        <v>435</v>
      </c>
      <c r="W89" s="8">
        <f>Input!L90</f>
        <v>440.96025600000002</v>
      </c>
      <c r="X89" s="6">
        <f t="shared" si="179"/>
        <v>54.793520124031012</v>
      </c>
      <c r="Y89" s="6">
        <f t="shared" si="180"/>
        <v>55</v>
      </c>
      <c r="Z89" s="10" t="str">
        <f t="shared" si="181"/>
        <v>37</v>
      </c>
      <c r="AA89" s="53"/>
      <c r="AB89" s="11">
        <f t="shared" si="182"/>
        <v>443</v>
      </c>
      <c r="AD89" s="8">
        <f>Input!M90</f>
        <v>265.54176000000001</v>
      </c>
      <c r="AE89" s="6">
        <f t="shared" si="183"/>
        <v>33.036187286821708</v>
      </c>
      <c r="AF89" s="6">
        <f t="shared" si="184"/>
        <v>33</v>
      </c>
      <c r="AG89" s="10" t="str">
        <f t="shared" si="185"/>
        <v>21</v>
      </c>
      <c r="AH89" s="53"/>
      <c r="AI89" s="11">
        <f t="shared" si="186"/>
        <v>265</v>
      </c>
      <c r="AL89">
        <v>74</v>
      </c>
      <c r="AM89" s="33" t="str">
        <f t="shared" si="187"/>
        <v>4A</v>
      </c>
      <c r="AO89">
        <v>596.30999999999995</v>
      </c>
      <c r="AP89">
        <v>595.8125</v>
      </c>
    </row>
    <row r="90" spans="1:42" x14ac:dyDescent="0.25">
      <c r="A90" s="49" t="s">
        <v>120</v>
      </c>
      <c r="B90" s="45">
        <f>Input!I91</f>
        <v>996.18393600000002</v>
      </c>
      <c r="C90" s="6">
        <f t="shared" si="167"/>
        <v>123.65847268217054</v>
      </c>
      <c r="D90" s="6">
        <f t="shared" si="168"/>
        <v>124</v>
      </c>
      <c r="E90" s="10" t="str">
        <f t="shared" si="169"/>
        <v>7C</v>
      </c>
      <c r="F90" s="53"/>
      <c r="G90" s="11">
        <f t="shared" si="170"/>
        <v>999</v>
      </c>
      <c r="I90" s="8">
        <f>Input!J91</f>
        <v>292.90060800000003</v>
      </c>
      <c r="J90" s="6">
        <f t="shared" si="171"/>
        <v>36.429532775193806</v>
      </c>
      <c r="K90" s="6">
        <f t="shared" si="172"/>
        <v>36</v>
      </c>
      <c r="L90" s="10" t="str">
        <f t="shared" si="173"/>
        <v>24</v>
      </c>
      <c r="M90" s="53"/>
      <c r="N90" s="11">
        <f t="shared" si="174"/>
        <v>289</v>
      </c>
      <c r="P90" s="8">
        <f>Input!K91</f>
        <v>434.52288000000004</v>
      </c>
      <c r="Q90" s="6">
        <f t="shared" si="175"/>
        <v>53.995085891472876</v>
      </c>
      <c r="R90" s="6">
        <f t="shared" si="176"/>
        <v>54</v>
      </c>
      <c r="S90" s="10" t="str">
        <f t="shared" si="177"/>
        <v>36</v>
      </c>
      <c r="T90" s="53"/>
      <c r="U90" s="11">
        <f t="shared" si="178"/>
        <v>435</v>
      </c>
      <c r="W90" s="8">
        <f>Input!L91</f>
        <v>440.96025600000002</v>
      </c>
      <c r="X90" s="6">
        <f t="shared" si="179"/>
        <v>54.793520124031012</v>
      </c>
      <c r="Y90" s="6">
        <f t="shared" si="180"/>
        <v>55</v>
      </c>
      <c r="Z90" s="10" t="str">
        <f t="shared" si="181"/>
        <v>37</v>
      </c>
      <c r="AA90" s="53"/>
      <c r="AB90" s="11">
        <f t="shared" si="182"/>
        <v>443</v>
      </c>
      <c r="AD90" s="8">
        <f>Input!M91</f>
        <v>265.54176000000001</v>
      </c>
      <c r="AE90" s="6">
        <f t="shared" si="183"/>
        <v>33.036187286821708</v>
      </c>
      <c r="AF90" s="6">
        <f t="shared" si="184"/>
        <v>33</v>
      </c>
      <c r="AG90" s="10" t="str">
        <f t="shared" si="185"/>
        <v>21</v>
      </c>
      <c r="AH90" s="53"/>
      <c r="AI90" s="11">
        <f t="shared" si="186"/>
        <v>265</v>
      </c>
      <c r="AL90">
        <v>75</v>
      </c>
      <c r="AM90" s="33" t="str">
        <f t="shared" si="187"/>
        <v>4B</v>
      </c>
      <c r="AO90">
        <v>604.38</v>
      </c>
      <c r="AP90">
        <v>603.875</v>
      </c>
    </row>
    <row r="91" spans="1:42" x14ac:dyDescent="0.25">
      <c r="A91" s="50" t="s">
        <v>121</v>
      </c>
      <c r="B91" s="45">
        <f>Input!I92</f>
        <v>988.13721600000008</v>
      </c>
      <c r="C91" s="6">
        <f t="shared" si="167"/>
        <v>122.66042989147287</v>
      </c>
      <c r="D91" s="6">
        <f t="shared" si="168"/>
        <v>123</v>
      </c>
      <c r="E91" s="10" t="str">
        <f t="shared" si="169"/>
        <v>7B</v>
      </c>
      <c r="F91" s="53"/>
      <c r="G91" s="11">
        <f t="shared" si="170"/>
        <v>991</v>
      </c>
      <c r="I91" s="8">
        <f>Input!J92</f>
        <v>297.72864000000004</v>
      </c>
      <c r="J91" s="6">
        <f t="shared" si="171"/>
        <v>37.028358449612405</v>
      </c>
      <c r="K91" s="6">
        <f t="shared" si="172"/>
        <v>37</v>
      </c>
      <c r="L91" s="10" t="str">
        <f t="shared" si="173"/>
        <v>25</v>
      </c>
      <c r="M91" s="53"/>
      <c r="N91" s="11">
        <f t="shared" si="174"/>
        <v>298</v>
      </c>
      <c r="P91" s="8">
        <f>Input!K92</f>
        <v>428.08550400000001</v>
      </c>
      <c r="Q91" s="6">
        <f t="shared" si="175"/>
        <v>53.196651658914732</v>
      </c>
      <c r="R91" s="6">
        <f t="shared" si="176"/>
        <v>53</v>
      </c>
      <c r="S91" s="10" t="str">
        <f t="shared" si="177"/>
        <v>35</v>
      </c>
      <c r="T91" s="53"/>
      <c r="U91" s="11">
        <f t="shared" si="178"/>
        <v>427</v>
      </c>
      <c r="W91" s="8">
        <f>Input!L92</f>
        <v>463.49107200000003</v>
      </c>
      <c r="X91" s="6">
        <f t="shared" si="179"/>
        <v>57.588039937984497</v>
      </c>
      <c r="Y91" s="6">
        <f t="shared" si="180"/>
        <v>58</v>
      </c>
      <c r="Z91" s="10" t="str">
        <f t="shared" si="181"/>
        <v>3A</v>
      </c>
      <c r="AA91" s="53"/>
      <c r="AB91" s="11">
        <f t="shared" si="182"/>
        <v>467</v>
      </c>
      <c r="AD91" s="8">
        <f>Input!M92</f>
        <v>289.68191999999999</v>
      </c>
      <c r="AE91" s="6">
        <f t="shared" si="183"/>
        <v>36.030315658914731</v>
      </c>
      <c r="AF91" s="6">
        <f t="shared" si="184"/>
        <v>36</v>
      </c>
      <c r="AG91" s="10" t="str">
        <f t="shared" si="185"/>
        <v>24</v>
      </c>
      <c r="AH91" s="53"/>
      <c r="AI91" s="11">
        <f t="shared" si="186"/>
        <v>289</v>
      </c>
      <c r="AL91">
        <v>76</v>
      </c>
      <c r="AM91" s="33" t="str">
        <f t="shared" si="187"/>
        <v>4C</v>
      </c>
      <c r="AO91">
        <v>612.45000000000005</v>
      </c>
      <c r="AP91">
        <v>611.9375</v>
      </c>
    </row>
    <row r="92" spans="1:42" x14ac:dyDescent="0.25">
      <c r="A92" s="50" t="s">
        <v>122</v>
      </c>
      <c r="B92" s="45">
        <f>Input!I93</f>
        <v>988.13721600000008</v>
      </c>
      <c r="C92" s="6">
        <f t="shared" si="167"/>
        <v>122.66042989147287</v>
      </c>
      <c r="D92" s="6">
        <f t="shared" si="168"/>
        <v>123</v>
      </c>
      <c r="E92" s="10" t="str">
        <f t="shared" si="169"/>
        <v>7B</v>
      </c>
      <c r="F92" s="53"/>
      <c r="G92" s="11">
        <f t="shared" si="170"/>
        <v>991</v>
      </c>
      <c r="I92" s="8">
        <f>Input!J93</f>
        <v>297.72864000000004</v>
      </c>
      <c r="J92" s="6">
        <f t="shared" si="171"/>
        <v>37.028358449612405</v>
      </c>
      <c r="K92" s="6">
        <f t="shared" si="172"/>
        <v>37</v>
      </c>
      <c r="L92" s="10" t="str">
        <f t="shared" si="173"/>
        <v>25</v>
      </c>
      <c r="M92" s="53"/>
      <c r="N92" s="11">
        <f t="shared" si="174"/>
        <v>298</v>
      </c>
      <c r="P92" s="8">
        <f>Input!K93</f>
        <v>428.08550400000001</v>
      </c>
      <c r="Q92" s="6">
        <f t="shared" si="175"/>
        <v>53.196651658914732</v>
      </c>
      <c r="R92" s="6">
        <f t="shared" si="176"/>
        <v>53</v>
      </c>
      <c r="S92" s="10" t="str">
        <f t="shared" si="177"/>
        <v>35</v>
      </c>
      <c r="T92" s="53"/>
      <c r="U92" s="11">
        <f t="shared" si="178"/>
        <v>427</v>
      </c>
      <c r="W92" s="8">
        <f>Input!L93</f>
        <v>463.49107200000003</v>
      </c>
      <c r="X92" s="6">
        <f t="shared" si="179"/>
        <v>57.588039937984497</v>
      </c>
      <c r="Y92" s="6">
        <f t="shared" si="180"/>
        <v>58</v>
      </c>
      <c r="Z92" s="10" t="str">
        <f t="shared" si="181"/>
        <v>3A</v>
      </c>
      <c r="AA92" s="53"/>
      <c r="AB92" s="11">
        <f t="shared" si="182"/>
        <v>467</v>
      </c>
      <c r="AD92" s="8">
        <f>Input!M93</f>
        <v>289.68191999999999</v>
      </c>
      <c r="AE92" s="6">
        <f t="shared" si="183"/>
        <v>36.030315658914731</v>
      </c>
      <c r="AF92" s="6">
        <f t="shared" si="184"/>
        <v>36</v>
      </c>
      <c r="AG92" s="10" t="str">
        <f t="shared" si="185"/>
        <v>24</v>
      </c>
      <c r="AH92" s="53"/>
      <c r="AI92" s="11">
        <f t="shared" si="186"/>
        <v>289</v>
      </c>
      <c r="AL92">
        <v>77</v>
      </c>
      <c r="AM92" s="33" t="str">
        <f t="shared" si="187"/>
        <v>4D</v>
      </c>
      <c r="AO92">
        <v>620.52</v>
      </c>
      <c r="AP92">
        <v>620</v>
      </c>
    </row>
    <row r="93" spans="1:42" x14ac:dyDescent="0.25">
      <c r="A93" s="50" t="s">
        <v>123</v>
      </c>
      <c r="B93" s="45">
        <f>Input!I94</f>
        <v>988.13721600000008</v>
      </c>
      <c r="C93" s="6">
        <f t="shared" si="167"/>
        <v>122.66042989147287</v>
      </c>
      <c r="D93" s="6">
        <f t="shared" si="168"/>
        <v>123</v>
      </c>
      <c r="E93" s="10" t="str">
        <f t="shared" si="169"/>
        <v>7B</v>
      </c>
      <c r="F93" s="53"/>
      <c r="G93" s="11">
        <f t="shared" si="170"/>
        <v>991</v>
      </c>
      <c r="I93" s="8">
        <f>Input!J94</f>
        <v>297.72864000000004</v>
      </c>
      <c r="J93" s="6">
        <f t="shared" si="171"/>
        <v>37.028358449612405</v>
      </c>
      <c r="K93" s="6">
        <f t="shared" si="172"/>
        <v>37</v>
      </c>
      <c r="L93" s="10" t="str">
        <f t="shared" si="173"/>
        <v>25</v>
      </c>
      <c r="M93" s="53"/>
      <c r="N93" s="11">
        <f t="shared" si="174"/>
        <v>298</v>
      </c>
      <c r="P93" s="8">
        <f>Input!K94</f>
        <v>428.08550400000001</v>
      </c>
      <c r="Q93" s="6">
        <f t="shared" si="175"/>
        <v>53.196651658914732</v>
      </c>
      <c r="R93" s="6">
        <f t="shared" si="176"/>
        <v>53</v>
      </c>
      <c r="S93" s="10" t="str">
        <f t="shared" si="177"/>
        <v>35</v>
      </c>
      <c r="T93" s="53"/>
      <c r="U93" s="11">
        <f t="shared" si="178"/>
        <v>427</v>
      </c>
      <c r="W93" s="8">
        <f>Input!L94</f>
        <v>463.49107200000003</v>
      </c>
      <c r="X93" s="6">
        <f t="shared" si="179"/>
        <v>57.588039937984497</v>
      </c>
      <c r="Y93" s="6">
        <f t="shared" si="180"/>
        <v>58</v>
      </c>
      <c r="Z93" s="10" t="str">
        <f t="shared" si="181"/>
        <v>3A</v>
      </c>
      <c r="AA93" s="53"/>
      <c r="AB93" s="11">
        <f t="shared" si="182"/>
        <v>467</v>
      </c>
      <c r="AD93" s="8">
        <f>Input!M94</f>
        <v>289.68191999999999</v>
      </c>
      <c r="AE93" s="6">
        <f t="shared" si="183"/>
        <v>36.030315658914731</v>
      </c>
      <c r="AF93" s="6">
        <f t="shared" si="184"/>
        <v>36</v>
      </c>
      <c r="AG93" s="10" t="str">
        <f t="shared" si="185"/>
        <v>24</v>
      </c>
      <c r="AH93" s="53"/>
      <c r="AI93" s="11">
        <f t="shared" si="186"/>
        <v>289</v>
      </c>
      <c r="AL93">
        <v>78</v>
      </c>
      <c r="AM93" s="33" t="str">
        <f t="shared" si="187"/>
        <v>4E</v>
      </c>
      <c r="AO93">
        <v>628.59</v>
      </c>
      <c r="AP93">
        <v>628.0625</v>
      </c>
    </row>
    <row r="94" spans="1:42" x14ac:dyDescent="0.25">
      <c r="A94" s="50" t="s">
        <v>124</v>
      </c>
      <c r="B94" s="45">
        <f>Input!I95</f>
        <v>988.13721600000008</v>
      </c>
      <c r="C94" s="6">
        <f t="shared" si="167"/>
        <v>122.66042989147287</v>
      </c>
      <c r="D94" s="6">
        <f t="shared" si="168"/>
        <v>123</v>
      </c>
      <c r="E94" s="10" t="str">
        <f t="shared" si="169"/>
        <v>7B</v>
      </c>
      <c r="F94" s="53"/>
      <c r="G94" s="11">
        <f t="shared" si="170"/>
        <v>991</v>
      </c>
      <c r="I94" s="8">
        <f>Input!J95</f>
        <v>302.55667200000005</v>
      </c>
      <c r="J94" s="6">
        <f t="shared" si="171"/>
        <v>37.627184124031011</v>
      </c>
      <c r="K94" s="6">
        <f t="shared" si="172"/>
        <v>38</v>
      </c>
      <c r="L94" s="10" t="str">
        <f t="shared" si="173"/>
        <v>26</v>
      </c>
      <c r="M94" s="53"/>
      <c r="N94" s="11">
        <f t="shared" si="174"/>
        <v>306</v>
      </c>
      <c r="P94" s="8">
        <f>Input!K95</f>
        <v>428.08550400000001</v>
      </c>
      <c r="Q94" s="6">
        <f t="shared" si="175"/>
        <v>53.196651658914732</v>
      </c>
      <c r="R94" s="6">
        <f t="shared" si="176"/>
        <v>53</v>
      </c>
      <c r="S94" s="10" t="str">
        <f t="shared" si="177"/>
        <v>35</v>
      </c>
      <c r="T94" s="53"/>
      <c r="U94" s="11">
        <f t="shared" si="178"/>
        <v>427</v>
      </c>
      <c r="W94" s="8">
        <f>Input!L95</f>
        <v>463.49107200000003</v>
      </c>
      <c r="X94" s="6">
        <f t="shared" si="179"/>
        <v>57.588039937984497</v>
      </c>
      <c r="Y94" s="6">
        <f t="shared" si="180"/>
        <v>58</v>
      </c>
      <c r="Z94" s="10" t="str">
        <f t="shared" si="181"/>
        <v>3A</v>
      </c>
      <c r="AA94" s="53"/>
      <c r="AB94" s="11">
        <f t="shared" si="182"/>
        <v>467</v>
      </c>
      <c r="AD94" s="8">
        <f>Input!M95</f>
        <v>289.68191999999999</v>
      </c>
      <c r="AE94" s="6">
        <f t="shared" si="183"/>
        <v>36.030315658914731</v>
      </c>
      <c r="AF94" s="6">
        <f t="shared" si="184"/>
        <v>36</v>
      </c>
      <c r="AG94" s="10" t="str">
        <f t="shared" si="185"/>
        <v>24</v>
      </c>
      <c r="AH94" s="53"/>
      <c r="AI94" s="11">
        <f t="shared" si="186"/>
        <v>289</v>
      </c>
      <c r="AL94">
        <v>79</v>
      </c>
      <c r="AM94" s="33" t="str">
        <f t="shared" si="187"/>
        <v>4F</v>
      </c>
      <c r="AO94">
        <v>636.66</v>
      </c>
      <c r="AP94">
        <v>636.125</v>
      </c>
    </row>
    <row r="95" spans="1:42" x14ac:dyDescent="0.25">
      <c r="A95" s="66" t="s">
        <v>125</v>
      </c>
      <c r="B95" s="45">
        <f>Input!I96</f>
        <v>988.13721600000008</v>
      </c>
      <c r="C95" s="6">
        <f t="shared" ref="C95" si="209">(B95-7.25)/8.0625+1</f>
        <v>122.66042989147287</v>
      </c>
      <c r="D95" s="6">
        <f t="shared" ref="D95" si="210">ROUND(C95, 0)</f>
        <v>123</v>
      </c>
      <c r="E95" s="10" t="str">
        <f t="shared" ref="E95" si="211">DEC2HEX(D95, 2)</f>
        <v>7B</v>
      </c>
      <c r="F95" s="53"/>
      <c r="G95" s="11">
        <f t="shared" ref="G95" si="212">IF(D95=0,0,ROUND(((D95-1)*(645/80)+7.25),0))</f>
        <v>991</v>
      </c>
      <c r="I95" s="8">
        <f>Input!J96</f>
        <v>302.55667200000005</v>
      </c>
      <c r="J95" s="6">
        <f t="shared" ref="J95" si="213">(I95-7.25)/8.0625+1</f>
        <v>37.627184124031011</v>
      </c>
      <c r="K95" s="6">
        <f t="shared" ref="K95" si="214">ROUND(J95, 0)</f>
        <v>38</v>
      </c>
      <c r="L95" s="10" t="str">
        <f t="shared" ref="L95" si="215">DEC2HEX(K95, 2)</f>
        <v>26</v>
      </c>
      <c r="M95" s="53"/>
      <c r="N95" s="11">
        <f t="shared" ref="N95" si="216">IF(K95=0,0,ROUND(((K95-1)*(645/80)+7.25),0))</f>
        <v>306</v>
      </c>
      <c r="P95" s="8">
        <f>Input!K96</f>
        <v>428.08550400000001</v>
      </c>
      <c r="Q95" s="6">
        <f t="shared" ref="Q95" si="217">(P95-7.25)/8.0625+1</f>
        <v>53.196651658914732</v>
      </c>
      <c r="R95" s="6">
        <f t="shared" ref="R95" si="218">ROUND(Q95, 0)</f>
        <v>53</v>
      </c>
      <c r="S95" s="10" t="str">
        <f t="shared" ref="S95" si="219">DEC2HEX(R95, 2)</f>
        <v>35</v>
      </c>
      <c r="T95" s="53"/>
      <c r="U95" s="11">
        <f t="shared" ref="U95" si="220">IF(R95=0,0,ROUND(((R95-1)*(645/80)+7.25),0))</f>
        <v>427</v>
      </c>
      <c r="W95" s="8">
        <f>Input!L96</f>
        <v>463.49107200000003</v>
      </c>
      <c r="X95" s="6">
        <f t="shared" ref="X95" si="221">(W95-7.25)/8.0625+1</f>
        <v>57.588039937984497</v>
      </c>
      <c r="Y95" s="6">
        <f t="shared" ref="Y95" si="222">ROUND(X95, 0)</f>
        <v>58</v>
      </c>
      <c r="Z95" s="10" t="str">
        <f t="shared" ref="Z95" si="223">DEC2HEX(Y95, 2)</f>
        <v>3A</v>
      </c>
      <c r="AA95" s="53"/>
      <c r="AB95" s="11">
        <f t="shared" ref="AB95" si="224">IF(Y95=0,0,ROUND(((Y95-1)*(645/80)+7.25),0))</f>
        <v>467</v>
      </c>
      <c r="AD95" s="8">
        <f>Input!M96</f>
        <v>289.68191999999999</v>
      </c>
      <c r="AE95" s="6">
        <f t="shared" ref="AE95" si="225">(AD95-7.25)/8.0625+1</f>
        <v>36.030315658914731</v>
      </c>
      <c r="AF95" s="6">
        <f t="shared" ref="AF95" si="226">ROUND(AE95, 0)</f>
        <v>36</v>
      </c>
      <c r="AG95" s="10" t="str">
        <f t="shared" ref="AG95" si="227">DEC2HEX(AF95, 2)</f>
        <v>24</v>
      </c>
      <c r="AH95" s="53"/>
      <c r="AI95" s="11">
        <f t="shared" ref="AI95" si="228">IF(AF95=0,0,ROUND(((AF95-1)*(645/80)+7.25),0))</f>
        <v>289</v>
      </c>
    </row>
    <row r="96" spans="1:42" x14ac:dyDescent="0.25">
      <c r="A96" s="50" t="s">
        <v>126</v>
      </c>
      <c r="B96" s="45">
        <f>Input!I97</f>
        <v>988.13721600000008</v>
      </c>
      <c r="C96" s="6">
        <f t="shared" si="167"/>
        <v>122.66042989147287</v>
      </c>
      <c r="D96" s="6">
        <f t="shared" si="168"/>
        <v>123</v>
      </c>
      <c r="E96" s="10" t="str">
        <f t="shared" si="169"/>
        <v>7B</v>
      </c>
      <c r="F96" s="53"/>
      <c r="G96" s="11">
        <f t="shared" si="170"/>
        <v>991</v>
      </c>
      <c r="I96" s="8">
        <f>Input!J97</f>
        <v>297.72864000000004</v>
      </c>
      <c r="J96" s="6">
        <f t="shared" si="171"/>
        <v>37.028358449612405</v>
      </c>
      <c r="K96" s="6">
        <f t="shared" si="172"/>
        <v>37</v>
      </c>
      <c r="L96" s="10" t="str">
        <f t="shared" si="173"/>
        <v>25</v>
      </c>
      <c r="M96" s="53"/>
      <c r="N96" s="11">
        <f t="shared" si="174"/>
        <v>298</v>
      </c>
      <c r="P96" s="8">
        <f>Input!K97</f>
        <v>428.08550400000001</v>
      </c>
      <c r="Q96" s="6">
        <f t="shared" si="175"/>
        <v>53.196651658914732</v>
      </c>
      <c r="R96" s="6">
        <f t="shared" si="176"/>
        <v>53</v>
      </c>
      <c r="S96" s="10" t="str">
        <f t="shared" si="177"/>
        <v>35</v>
      </c>
      <c r="T96" s="53"/>
      <c r="U96" s="11">
        <f t="shared" si="178"/>
        <v>427</v>
      </c>
      <c r="W96" s="8">
        <f>Input!L97</f>
        <v>463.49107200000003</v>
      </c>
      <c r="X96" s="6">
        <f t="shared" si="179"/>
        <v>57.588039937984497</v>
      </c>
      <c r="Y96" s="6">
        <f t="shared" si="180"/>
        <v>58</v>
      </c>
      <c r="Z96" s="10" t="str">
        <f t="shared" si="181"/>
        <v>3A</v>
      </c>
      <c r="AA96" s="53"/>
      <c r="AB96" s="11">
        <f t="shared" si="182"/>
        <v>467</v>
      </c>
      <c r="AD96" s="8">
        <f>Input!M97</f>
        <v>289.68191999999999</v>
      </c>
      <c r="AE96" s="6">
        <f t="shared" si="183"/>
        <v>36.030315658914731</v>
      </c>
      <c r="AF96" s="6">
        <f t="shared" si="184"/>
        <v>36</v>
      </c>
      <c r="AG96" s="10" t="str">
        <f t="shared" si="185"/>
        <v>24</v>
      </c>
      <c r="AH96" s="53"/>
      <c r="AI96" s="11">
        <f t="shared" si="186"/>
        <v>289</v>
      </c>
      <c r="AL96">
        <v>80</v>
      </c>
      <c r="AM96" s="33" t="str">
        <f t="shared" si="187"/>
        <v>50</v>
      </c>
      <c r="AO96">
        <v>644.73</v>
      </c>
      <c r="AP96">
        <v>644.1875</v>
      </c>
    </row>
    <row r="97" spans="1:42" x14ac:dyDescent="0.25">
      <c r="A97" s="50" t="s">
        <v>127</v>
      </c>
      <c r="B97" s="45">
        <f>Input!I98</f>
        <v>1005.84</v>
      </c>
      <c r="C97" s="6">
        <f t="shared" si="167"/>
        <v>124.85612403100775</v>
      </c>
      <c r="D97" s="6">
        <f t="shared" si="168"/>
        <v>125</v>
      </c>
      <c r="E97" s="10" t="str">
        <f t="shared" si="169"/>
        <v>7D</v>
      </c>
      <c r="F97" s="53"/>
      <c r="G97" s="11">
        <f t="shared" si="170"/>
        <v>1007</v>
      </c>
      <c r="I97" s="8">
        <f>Input!J98</f>
        <v>289.68191999999999</v>
      </c>
      <c r="J97" s="6">
        <f t="shared" si="171"/>
        <v>36.030315658914731</v>
      </c>
      <c r="K97" s="6">
        <f t="shared" si="172"/>
        <v>36</v>
      </c>
      <c r="L97" s="10" t="str">
        <f t="shared" si="173"/>
        <v>24</v>
      </c>
      <c r="M97" s="53"/>
      <c r="N97" s="11">
        <f t="shared" si="174"/>
        <v>289</v>
      </c>
      <c r="P97" s="8">
        <f>Input!K98</f>
        <v>450.61632000000003</v>
      </c>
      <c r="Q97" s="6">
        <f t="shared" si="175"/>
        <v>55.991171472868224</v>
      </c>
      <c r="R97" s="6">
        <f t="shared" si="176"/>
        <v>56</v>
      </c>
      <c r="S97" s="10" t="str">
        <f t="shared" si="177"/>
        <v>38</v>
      </c>
      <c r="T97" s="53"/>
      <c r="U97" s="11">
        <f t="shared" si="178"/>
        <v>451</v>
      </c>
      <c r="W97" s="8">
        <f>Input!L98</f>
        <v>476.36582400000003</v>
      </c>
      <c r="X97" s="6">
        <f t="shared" si="179"/>
        <v>59.184908403100778</v>
      </c>
      <c r="Y97" s="6">
        <f t="shared" si="180"/>
        <v>59</v>
      </c>
      <c r="Z97" s="10" t="str">
        <f t="shared" si="181"/>
        <v>3B</v>
      </c>
      <c r="AA97" s="53"/>
      <c r="AB97" s="11">
        <f t="shared" si="182"/>
        <v>475</v>
      </c>
      <c r="AD97" s="8">
        <f>Input!M98</f>
        <v>273.58848</v>
      </c>
      <c r="AE97" s="6">
        <f t="shared" si="183"/>
        <v>34.034230077519382</v>
      </c>
      <c r="AF97" s="6">
        <f t="shared" si="184"/>
        <v>34</v>
      </c>
      <c r="AG97" s="10" t="str">
        <f t="shared" si="185"/>
        <v>22</v>
      </c>
      <c r="AH97" s="53"/>
      <c r="AI97" s="11">
        <f t="shared" si="186"/>
        <v>273</v>
      </c>
      <c r="AL97">
        <v>81</v>
      </c>
      <c r="AM97" s="33" t="str">
        <f t="shared" si="187"/>
        <v>51</v>
      </c>
      <c r="AO97">
        <v>652.79999999999995</v>
      </c>
      <c r="AP97">
        <v>652.25</v>
      </c>
    </row>
    <row r="98" spans="1:42" x14ac:dyDescent="0.25">
      <c r="A98" s="50" t="s">
        <v>128</v>
      </c>
      <c r="B98" s="45">
        <f>Input!I99</f>
        <v>1005.84</v>
      </c>
      <c r="C98" s="6">
        <f t="shared" si="167"/>
        <v>124.85612403100775</v>
      </c>
      <c r="D98" s="6">
        <f t="shared" si="168"/>
        <v>125</v>
      </c>
      <c r="E98" s="10" t="str">
        <f t="shared" si="169"/>
        <v>7D</v>
      </c>
      <c r="F98" s="53"/>
      <c r="G98" s="11">
        <f t="shared" si="170"/>
        <v>1007</v>
      </c>
      <c r="I98" s="8">
        <f>Input!J99</f>
        <v>289.68191999999999</v>
      </c>
      <c r="J98" s="6">
        <f t="shared" si="171"/>
        <v>36.030315658914731</v>
      </c>
      <c r="K98" s="6">
        <f t="shared" si="172"/>
        <v>36</v>
      </c>
      <c r="L98" s="10" t="str">
        <f t="shared" si="173"/>
        <v>24</v>
      </c>
      <c r="M98" s="53"/>
      <c r="N98" s="11">
        <f t="shared" si="174"/>
        <v>289</v>
      </c>
      <c r="P98" s="8">
        <f>Input!K99</f>
        <v>450.61632000000003</v>
      </c>
      <c r="Q98" s="6">
        <f t="shared" si="175"/>
        <v>55.991171472868224</v>
      </c>
      <c r="R98" s="6">
        <f t="shared" si="176"/>
        <v>56</v>
      </c>
      <c r="S98" s="10" t="str">
        <f t="shared" si="177"/>
        <v>38</v>
      </c>
      <c r="T98" s="53"/>
      <c r="U98" s="11">
        <f t="shared" si="178"/>
        <v>451</v>
      </c>
      <c r="W98" s="8">
        <f>Input!L99</f>
        <v>476.36582400000003</v>
      </c>
      <c r="X98" s="6">
        <f t="shared" si="179"/>
        <v>59.184908403100778</v>
      </c>
      <c r="Y98" s="6">
        <f t="shared" si="180"/>
        <v>59</v>
      </c>
      <c r="Z98" s="10" t="str">
        <f t="shared" si="181"/>
        <v>3B</v>
      </c>
      <c r="AA98" s="53"/>
      <c r="AB98" s="11">
        <f t="shared" si="182"/>
        <v>475</v>
      </c>
      <c r="AD98" s="8">
        <f>Input!M99</f>
        <v>289.68191999999999</v>
      </c>
      <c r="AE98" s="6">
        <f t="shared" si="183"/>
        <v>36.030315658914731</v>
      </c>
      <c r="AF98" s="6">
        <f t="shared" si="184"/>
        <v>36</v>
      </c>
      <c r="AG98" s="10" t="str">
        <f t="shared" si="185"/>
        <v>24</v>
      </c>
      <c r="AH98" s="53"/>
      <c r="AI98" s="11">
        <f t="shared" si="186"/>
        <v>289</v>
      </c>
      <c r="AL98">
        <v>82</v>
      </c>
      <c r="AM98" s="33" t="str">
        <f t="shared" si="187"/>
        <v>52</v>
      </c>
      <c r="AO98">
        <v>660.87</v>
      </c>
      <c r="AP98">
        <v>660.3125</v>
      </c>
    </row>
    <row r="99" spans="1:42" x14ac:dyDescent="0.25">
      <c r="A99" s="50" t="s">
        <v>129</v>
      </c>
      <c r="B99" s="45">
        <f>Input!I100</f>
        <v>933.41952000000003</v>
      </c>
      <c r="C99" s="6">
        <f t="shared" si="167"/>
        <v>115.87373891472869</v>
      </c>
      <c r="D99" s="6">
        <f t="shared" si="168"/>
        <v>116</v>
      </c>
      <c r="E99" s="10" t="str">
        <f t="shared" si="169"/>
        <v>74</v>
      </c>
      <c r="F99" s="53"/>
      <c r="G99" s="11">
        <f t="shared" si="170"/>
        <v>934</v>
      </c>
      <c r="I99" s="8">
        <f>Input!J100</f>
        <v>231.74553600000002</v>
      </c>
      <c r="J99" s="6">
        <f t="shared" si="171"/>
        <v>28.844407565891476</v>
      </c>
      <c r="K99" s="6">
        <f t="shared" si="172"/>
        <v>29</v>
      </c>
      <c r="L99" s="10" t="str">
        <f t="shared" si="173"/>
        <v>1D</v>
      </c>
      <c r="M99" s="53"/>
      <c r="N99" s="11">
        <f t="shared" si="174"/>
        <v>233</v>
      </c>
      <c r="P99" s="8">
        <f>Input!K100</f>
        <v>399.11731200000003</v>
      </c>
      <c r="Q99" s="6">
        <f t="shared" si="175"/>
        <v>49.603697612403103</v>
      </c>
      <c r="R99" s="6">
        <f t="shared" si="176"/>
        <v>50</v>
      </c>
      <c r="S99" s="10" t="str">
        <f t="shared" si="177"/>
        <v>32</v>
      </c>
      <c r="T99" s="53"/>
      <c r="U99" s="11">
        <f t="shared" si="178"/>
        <v>402</v>
      </c>
      <c r="W99" s="8">
        <f>Input!L100</f>
        <v>440.96025600000002</v>
      </c>
      <c r="X99" s="6">
        <f t="shared" si="179"/>
        <v>54.793520124031012</v>
      </c>
      <c r="Y99" s="6">
        <f t="shared" si="180"/>
        <v>55</v>
      </c>
      <c r="Z99" s="10" t="str">
        <f t="shared" si="181"/>
        <v>37</v>
      </c>
      <c r="AA99" s="53"/>
      <c r="AB99" s="11">
        <f t="shared" si="182"/>
        <v>443</v>
      </c>
      <c r="AD99" s="8">
        <f>Input!M100</f>
        <v>257.49504000000002</v>
      </c>
      <c r="AE99" s="6">
        <f t="shared" si="183"/>
        <v>32.038144496124033</v>
      </c>
      <c r="AF99" s="6">
        <f t="shared" si="184"/>
        <v>32</v>
      </c>
      <c r="AG99" s="10" t="str">
        <f t="shared" si="185"/>
        <v>20</v>
      </c>
      <c r="AH99" s="53"/>
      <c r="AI99" s="11">
        <f t="shared" si="186"/>
        <v>257</v>
      </c>
      <c r="AL99">
        <v>83</v>
      </c>
      <c r="AM99" s="33" t="str">
        <f t="shared" si="187"/>
        <v>53</v>
      </c>
      <c r="AO99">
        <v>668.94</v>
      </c>
      <c r="AP99">
        <v>668.375</v>
      </c>
    </row>
    <row r="100" spans="1:42" x14ac:dyDescent="0.25">
      <c r="A100" s="50" t="s">
        <v>130</v>
      </c>
      <c r="B100" s="45">
        <f>Input!I101</f>
        <v>933.41952000000003</v>
      </c>
      <c r="C100" s="6">
        <f t="shared" si="167"/>
        <v>115.87373891472869</v>
      </c>
      <c r="D100" s="6">
        <f t="shared" si="168"/>
        <v>116</v>
      </c>
      <c r="E100" s="10" t="str">
        <f t="shared" si="169"/>
        <v>74</v>
      </c>
      <c r="F100" s="53"/>
      <c r="G100" s="11">
        <f t="shared" si="170"/>
        <v>934</v>
      </c>
      <c r="I100" s="8">
        <f>Input!J101</f>
        <v>231.74553600000002</v>
      </c>
      <c r="J100" s="6">
        <f t="shared" si="171"/>
        <v>28.844407565891476</v>
      </c>
      <c r="K100" s="6">
        <f t="shared" si="172"/>
        <v>29</v>
      </c>
      <c r="L100" s="10" t="str">
        <f t="shared" si="173"/>
        <v>1D</v>
      </c>
      <c r="M100" s="53"/>
      <c r="N100" s="11">
        <f t="shared" si="174"/>
        <v>233</v>
      </c>
      <c r="P100" s="8">
        <f>Input!K101</f>
        <v>399.11731200000003</v>
      </c>
      <c r="Q100" s="6">
        <f t="shared" si="175"/>
        <v>49.603697612403103</v>
      </c>
      <c r="R100" s="6">
        <f t="shared" si="176"/>
        <v>50</v>
      </c>
      <c r="S100" s="10" t="str">
        <f t="shared" si="177"/>
        <v>32</v>
      </c>
      <c r="T100" s="53"/>
      <c r="U100" s="11">
        <f t="shared" si="178"/>
        <v>402</v>
      </c>
      <c r="W100" s="8">
        <f>Input!L101</f>
        <v>440.96025600000002</v>
      </c>
      <c r="X100" s="6">
        <f t="shared" si="179"/>
        <v>54.793520124031012</v>
      </c>
      <c r="Y100" s="6">
        <f t="shared" si="180"/>
        <v>55</v>
      </c>
      <c r="Z100" s="10" t="str">
        <f t="shared" si="181"/>
        <v>37</v>
      </c>
      <c r="AA100" s="53"/>
      <c r="AB100" s="11">
        <f t="shared" si="182"/>
        <v>443</v>
      </c>
      <c r="AD100" s="8">
        <f>Input!M101</f>
        <v>257.49504000000002</v>
      </c>
      <c r="AE100" s="6">
        <f t="shared" si="183"/>
        <v>32.038144496124033</v>
      </c>
      <c r="AF100" s="6">
        <f t="shared" si="184"/>
        <v>32</v>
      </c>
      <c r="AG100" s="10" t="str">
        <f t="shared" si="185"/>
        <v>20</v>
      </c>
      <c r="AH100" s="53"/>
      <c r="AI100" s="11">
        <f t="shared" si="186"/>
        <v>257</v>
      </c>
      <c r="AL100">
        <v>84</v>
      </c>
      <c r="AM100" s="33" t="str">
        <f t="shared" si="187"/>
        <v>54</v>
      </c>
      <c r="AO100">
        <v>677.01</v>
      </c>
      <c r="AP100">
        <v>676.4375</v>
      </c>
    </row>
    <row r="101" spans="1:42" x14ac:dyDescent="0.25">
      <c r="A101" s="50" t="s">
        <v>131</v>
      </c>
      <c r="B101" s="45">
        <f>Input!I102</f>
        <v>941.46624000000008</v>
      </c>
      <c r="C101" s="6">
        <f t="shared" si="167"/>
        <v>116.87178170542637</v>
      </c>
      <c r="D101" s="6">
        <f t="shared" si="168"/>
        <v>117</v>
      </c>
      <c r="E101" s="10" t="str">
        <f t="shared" si="169"/>
        <v>75</v>
      </c>
      <c r="F101" s="53"/>
      <c r="G101" s="11">
        <f t="shared" si="170"/>
        <v>943</v>
      </c>
      <c r="I101" s="8">
        <f>Input!J102</f>
        <v>234.964224</v>
      </c>
      <c r="J101" s="6">
        <f t="shared" si="171"/>
        <v>29.243624682170545</v>
      </c>
      <c r="K101" s="6">
        <f t="shared" si="172"/>
        <v>29</v>
      </c>
      <c r="L101" s="10" t="str">
        <f t="shared" si="173"/>
        <v>1D</v>
      </c>
      <c r="M101" s="53"/>
      <c r="N101" s="11">
        <f t="shared" si="174"/>
        <v>233</v>
      </c>
      <c r="P101" s="8">
        <f>Input!K102</f>
        <v>399.11731200000003</v>
      </c>
      <c r="Q101" s="6">
        <f t="shared" si="175"/>
        <v>49.603697612403103</v>
      </c>
      <c r="R101" s="6">
        <f t="shared" si="176"/>
        <v>50</v>
      </c>
      <c r="S101" s="10" t="str">
        <f t="shared" si="177"/>
        <v>32</v>
      </c>
      <c r="T101" s="53"/>
      <c r="U101" s="11">
        <f t="shared" si="178"/>
        <v>402</v>
      </c>
      <c r="W101" s="8">
        <f>Input!L102</f>
        <v>440.96025600000002</v>
      </c>
      <c r="X101" s="6">
        <f t="shared" si="179"/>
        <v>54.793520124031012</v>
      </c>
      <c r="Y101" s="6">
        <f t="shared" si="180"/>
        <v>55</v>
      </c>
      <c r="Z101" s="10" t="str">
        <f t="shared" si="181"/>
        <v>37</v>
      </c>
      <c r="AA101" s="53"/>
      <c r="AB101" s="11">
        <f t="shared" si="182"/>
        <v>443</v>
      </c>
      <c r="AD101" s="8">
        <f>Input!M102</f>
        <v>265.54176000000001</v>
      </c>
      <c r="AE101" s="6">
        <f t="shared" si="183"/>
        <v>33.036187286821708</v>
      </c>
      <c r="AF101" s="6">
        <f t="shared" si="184"/>
        <v>33</v>
      </c>
      <c r="AG101" s="10" t="str">
        <f t="shared" si="185"/>
        <v>21</v>
      </c>
      <c r="AH101" s="53"/>
      <c r="AI101" s="11">
        <f t="shared" si="186"/>
        <v>265</v>
      </c>
      <c r="AL101">
        <v>85</v>
      </c>
      <c r="AM101" s="33" t="str">
        <f t="shared" si="187"/>
        <v>55</v>
      </c>
      <c r="AO101">
        <v>685.08</v>
      </c>
      <c r="AP101">
        <v>684.5</v>
      </c>
    </row>
    <row r="102" spans="1:42" x14ac:dyDescent="0.25">
      <c r="A102" s="50" t="s">
        <v>132</v>
      </c>
      <c r="B102" s="45">
        <f>Input!I103</f>
        <v>914.10739200000012</v>
      </c>
      <c r="C102" s="6">
        <f t="shared" si="167"/>
        <v>113.47843621705428</v>
      </c>
      <c r="D102" s="6">
        <f t="shared" si="168"/>
        <v>113</v>
      </c>
      <c r="E102" s="10" t="str">
        <f t="shared" si="169"/>
        <v>71</v>
      </c>
      <c r="F102" s="53"/>
      <c r="G102" s="11">
        <f t="shared" si="170"/>
        <v>910</v>
      </c>
      <c r="I102" s="8">
        <f>Input!J103</f>
        <v>241.40160000000003</v>
      </c>
      <c r="J102" s="6">
        <f t="shared" si="171"/>
        <v>30.042058914728685</v>
      </c>
      <c r="K102" s="6">
        <f t="shared" si="172"/>
        <v>30</v>
      </c>
      <c r="L102" s="10" t="str">
        <f t="shared" si="173"/>
        <v>1E</v>
      </c>
      <c r="M102" s="53"/>
      <c r="N102" s="11">
        <f t="shared" si="174"/>
        <v>241</v>
      </c>
      <c r="P102" s="8">
        <f>Input!K103</f>
        <v>411.99206400000003</v>
      </c>
      <c r="Q102" s="6">
        <f t="shared" si="175"/>
        <v>51.200566077519383</v>
      </c>
      <c r="R102" s="6">
        <f t="shared" si="176"/>
        <v>51</v>
      </c>
      <c r="S102" s="10" t="str">
        <f t="shared" si="177"/>
        <v>33</v>
      </c>
      <c r="T102" s="53"/>
      <c r="U102" s="11">
        <f t="shared" si="178"/>
        <v>410</v>
      </c>
      <c r="W102" s="8">
        <f>Input!L103</f>
        <v>450.61632000000003</v>
      </c>
      <c r="X102" s="6">
        <f t="shared" si="179"/>
        <v>55.991171472868224</v>
      </c>
      <c r="Y102" s="6">
        <f t="shared" si="180"/>
        <v>56</v>
      </c>
      <c r="Z102" s="10" t="str">
        <f t="shared" si="181"/>
        <v>38</v>
      </c>
      <c r="AA102" s="53"/>
      <c r="AB102" s="11">
        <f t="shared" si="182"/>
        <v>451</v>
      </c>
      <c r="AD102" s="8">
        <f>Input!M103</f>
        <v>249.44832000000002</v>
      </c>
      <c r="AE102" s="6">
        <f t="shared" si="183"/>
        <v>31.040101705426359</v>
      </c>
      <c r="AF102" s="6">
        <f t="shared" si="184"/>
        <v>31</v>
      </c>
      <c r="AG102" s="10" t="str">
        <f t="shared" si="185"/>
        <v>1F</v>
      </c>
      <c r="AH102" s="53"/>
      <c r="AI102" s="11">
        <f t="shared" si="186"/>
        <v>249</v>
      </c>
      <c r="AL102">
        <v>86</v>
      </c>
      <c r="AM102" s="33" t="str">
        <f t="shared" si="187"/>
        <v>56</v>
      </c>
      <c r="AO102">
        <v>693.15</v>
      </c>
      <c r="AP102">
        <v>692.5625</v>
      </c>
    </row>
    <row r="103" spans="1:42" x14ac:dyDescent="0.25">
      <c r="A103" s="50" t="s">
        <v>133</v>
      </c>
      <c r="B103" s="45">
        <f>Input!I104</f>
        <v>914.10739200000012</v>
      </c>
      <c r="C103" s="6">
        <f t="shared" si="167"/>
        <v>113.47843621705428</v>
      </c>
      <c r="D103" s="6">
        <f t="shared" si="168"/>
        <v>113</v>
      </c>
      <c r="E103" s="10" t="str">
        <f t="shared" si="169"/>
        <v>71</v>
      </c>
      <c r="F103" s="53"/>
      <c r="G103" s="11">
        <f t="shared" si="170"/>
        <v>910</v>
      </c>
      <c r="I103" s="8">
        <f>Input!J104</f>
        <v>247.838976</v>
      </c>
      <c r="J103" s="6">
        <f t="shared" si="171"/>
        <v>30.840493147286821</v>
      </c>
      <c r="K103" s="6">
        <f t="shared" si="172"/>
        <v>31</v>
      </c>
      <c r="L103" s="10" t="str">
        <f t="shared" si="173"/>
        <v>1F</v>
      </c>
      <c r="M103" s="53"/>
      <c r="N103" s="11">
        <f t="shared" si="174"/>
        <v>249</v>
      </c>
      <c r="P103" s="8">
        <f>Input!K104</f>
        <v>411.99206400000003</v>
      </c>
      <c r="Q103" s="6">
        <f t="shared" si="175"/>
        <v>51.200566077519383</v>
      </c>
      <c r="R103" s="6">
        <f t="shared" si="176"/>
        <v>51</v>
      </c>
      <c r="S103" s="10" t="str">
        <f t="shared" si="177"/>
        <v>33</v>
      </c>
      <c r="T103" s="53"/>
      <c r="U103" s="11">
        <f t="shared" si="178"/>
        <v>410</v>
      </c>
      <c r="W103" s="8">
        <f>Input!L104</f>
        <v>450.61632000000003</v>
      </c>
      <c r="X103" s="6">
        <f t="shared" si="179"/>
        <v>55.991171472868224</v>
      </c>
      <c r="Y103" s="6">
        <f t="shared" si="180"/>
        <v>56</v>
      </c>
      <c r="Z103" s="10" t="str">
        <f t="shared" si="181"/>
        <v>38</v>
      </c>
      <c r="AA103" s="53"/>
      <c r="AB103" s="11">
        <f t="shared" si="182"/>
        <v>451</v>
      </c>
      <c r="AD103" s="8">
        <f>Input!M104</f>
        <v>257.49504000000002</v>
      </c>
      <c r="AE103" s="6">
        <f t="shared" si="183"/>
        <v>32.038144496124033</v>
      </c>
      <c r="AF103" s="6">
        <f t="shared" si="184"/>
        <v>32</v>
      </c>
      <c r="AG103" s="10" t="str">
        <f t="shared" si="185"/>
        <v>20</v>
      </c>
      <c r="AH103" s="53"/>
      <c r="AI103" s="11">
        <f t="shared" si="186"/>
        <v>257</v>
      </c>
      <c r="AL103">
        <v>87</v>
      </c>
      <c r="AM103" s="33" t="str">
        <f t="shared" si="187"/>
        <v>57</v>
      </c>
      <c r="AO103">
        <v>701.22</v>
      </c>
      <c r="AP103">
        <v>700.625</v>
      </c>
    </row>
    <row r="104" spans="1:42" x14ac:dyDescent="0.25">
      <c r="A104" s="66" t="s">
        <v>134</v>
      </c>
      <c r="B104" s="45">
        <f>Input!I105</f>
        <v>914.10739200000012</v>
      </c>
      <c r="C104" s="6">
        <f t="shared" ref="C104" si="229">(B104-7.25)/8.0625+1</f>
        <v>113.47843621705428</v>
      </c>
      <c r="D104" s="6">
        <f t="shared" ref="D104" si="230">ROUND(C104, 0)</f>
        <v>113</v>
      </c>
      <c r="E104" s="10" t="str">
        <f t="shared" ref="E104" si="231">DEC2HEX(D104, 2)</f>
        <v>71</v>
      </c>
      <c r="F104" s="53"/>
      <c r="G104" s="11">
        <f t="shared" ref="G104" si="232">IF(D104=0,0,ROUND(((D104-1)*(645/80)+7.25),0))</f>
        <v>910</v>
      </c>
      <c r="I104" s="8">
        <f>Input!J105</f>
        <v>247.838976</v>
      </c>
      <c r="J104" s="6">
        <f t="shared" ref="J104" si="233">(I104-7.25)/8.0625+1</f>
        <v>30.840493147286821</v>
      </c>
      <c r="K104" s="6">
        <f t="shared" ref="K104" si="234">ROUND(J104, 0)</f>
        <v>31</v>
      </c>
      <c r="L104" s="10" t="str">
        <f t="shared" ref="L104" si="235">DEC2HEX(K104, 2)</f>
        <v>1F</v>
      </c>
      <c r="M104" s="53"/>
      <c r="N104" s="11">
        <f t="shared" ref="N104" si="236">IF(K104=0,0,ROUND(((K104-1)*(645/80)+7.25),0))</f>
        <v>249</v>
      </c>
      <c r="P104" s="8">
        <f>Input!K105</f>
        <v>411.99206400000003</v>
      </c>
      <c r="Q104" s="6">
        <f t="shared" ref="Q104" si="237">(P104-7.25)/8.0625+1</f>
        <v>51.200566077519383</v>
      </c>
      <c r="R104" s="6">
        <f t="shared" ref="R104" si="238">ROUND(Q104, 0)</f>
        <v>51</v>
      </c>
      <c r="S104" s="10" t="str">
        <f t="shared" ref="S104" si="239">DEC2HEX(R104, 2)</f>
        <v>33</v>
      </c>
      <c r="T104" s="53"/>
      <c r="U104" s="11">
        <f t="shared" ref="U104" si="240">IF(R104=0,0,ROUND(((R104-1)*(645/80)+7.25),0))</f>
        <v>410</v>
      </c>
      <c r="W104" s="8">
        <f>Input!L105</f>
        <v>450.61632000000003</v>
      </c>
      <c r="X104" s="6">
        <f t="shared" ref="X104" si="241">(W104-7.25)/8.0625+1</f>
        <v>55.991171472868224</v>
      </c>
      <c r="Y104" s="6">
        <f t="shared" ref="Y104" si="242">ROUND(X104, 0)</f>
        <v>56</v>
      </c>
      <c r="Z104" s="10" t="str">
        <f t="shared" ref="Z104" si="243">DEC2HEX(Y104, 2)</f>
        <v>38</v>
      </c>
      <c r="AA104" s="53"/>
      <c r="AB104" s="11">
        <f t="shared" ref="AB104" si="244">IF(Y104=0,0,ROUND(((Y104-1)*(645/80)+7.25),0))</f>
        <v>451</v>
      </c>
      <c r="AD104" s="8">
        <f>Input!M105</f>
        <v>257.49504000000002</v>
      </c>
      <c r="AE104" s="6">
        <f t="shared" ref="AE104" si="245">(AD104-7.25)/8.0625+1</f>
        <v>32.038144496124033</v>
      </c>
      <c r="AF104" s="6">
        <f t="shared" ref="AF104" si="246">ROUND(AE104, 0)</f>
        <v>32</v>
      </c>
      <c r="AG104" s="10" t="str">
        <f t="shared" ref="AG104" si="247">DEC2HEX(AF104, 2)</f>
        <v>20</v>
      </c>
      <c r="AH104" s="53"/>
      <c r="AI104" s="11">
        <f t="shared" ref="AI104" si="248">IF(AF104=0,0,ROUND(((AF104-1)*(645/80)+7.25),0))</f>
        <v>257</v>
      </c>
    </row>
    <row r="105" spans="1:42" x14ac:dyDescent="0.25">
      <c r="A105" s="50" t="s">
        <v>135</v>
      </c>
      <c r="B105" s="45">
        <f>Input!I106</f>
        <v>914.10739200000012</v>
      </c>
      <c r="C105" s="6">
        <f t="shared" si="167"/>
        <v>113.47843621705428</v>
      </c>
      <c r="D105" s="6">
        <f t="shared" si="168"/>
        <v>113</v>
      </c>
      <c r="E105" s="10" t="str">
        <f t="shared" si="169"/>
        <v>71</v>
      </c>
      <c r="F105" s="53"/>
      <c r="G105" s="11">
        <f t="shared" si="170"/>
        <v>910</v>
      </c>
      <c r="I105" s="8">
        <f>Input!J106</f>
        <v>247.838976</v>
      </c>
      <c r="J105" s="6">
        <f t="shared" si="171"/>
        <v>30.840493147286821</v>
      </c>
      <c r="K105" s="6">
        <f t="shared" si="172"/>
        <v>31</v>
      </c>
      <c r="L105" s="10" t="str">
        <f t="shared" si="173"/>
        <v>1F</v>
      </c>
      <c r="M105" s="53"/>
      <c r="N105" s="11">
        <f t="shared" si="174"/>
        <v>249</v>
      </c>
      <c r="P105" s="8">
        <f>Input!K106</f>
        <v>411.99206400000003</v>
      </c>
      <c r="Q105" s="6">
        <f t="shared" si="175"/>
        <v>51.200566077519383</v>
      </c>
      <c r="R105" s="6">
        <f t="shared" si="176"/>
        <v>51</v>
      </c>
      <c r="S105" s="10" t="str">
        <f t="shared" si="177"/>
        <v>33</v>
      </c>
      <c r="T105" s="53"/>
      <c r="U105" s="11">
        <f t="shared" si="178"/>
        <v>410</v>
      </c>
      <c r="W105" s="8">
        <f>Input!L106</f>
        <v>450.61632000000003</v>
      </c>
      <c r="X105" s="6">
        <f t="shared" si="179"/>
        <v>55.991171472868224</v>
      </c>
      <c r="Y105" s="6">
        <f t="shared" si="180"/>
        <v>56</v>
      </c>
      <c r="Z105" s="10" t="str">
        <f t="shared" si="181"/>
        <v>38</v>
      </c>
      <c r="AA105" s="53"/>
      <c r="AB105" s="11">
        <f t="shared" si="182"/>
        <v>451</v>
      </c>
      <c r="AD105" s="8">
        <f>Input!M106</f>
        <v>257.49504000000002</v>
      </c>
      <c r="AE105" s="6">
        <f t="shared" si="183"/>
        <v>32.038144496124033</v>
      </c>
      <c r="AF105" s="6">
        <f t="shared" si="184"/>
        <v>32</v>
      </c>
      <c r="AG105" s="10" t="str">
        <f t="shared" si="185"/>
        <v>20</v>
      </c>
      <c r="AH105" s="53"/>
      <c r="AI105" s="11">
        <f t="shared" si="186"/>
        <v>257</v>
      </c>
      <c r="AL105">
        <v>88</v>
      </c>
      <c r="AM105" s="33" t="str">
        <f t="shared" si="187"/>
        <v>58</v>
      </c>
      <c r="AO105">
        <v>709.29</v>
      </c>
      <c r="AP105">
        <v>708.6875</v>
      </c>
    </row>
    <row r="106" spans="1:42" x14ac:dyDescent="0.25">
      <c r="A106" s="50" t="s">
        <v>136</v>
      </c>
      <c r="B106" s="45">
        <f>Input!I107</f>
        <v>933.41952000000003</v>
      </c>
      <c r="C106" s="6">
        <f t="shared" si="167"/>
        <v>115.87373891472869</v>
      </c>
      <c r="D106" s="6">
        <f t="shared" si="168"/>
        <v>116</v>
      </c>
      <c r="E106" s="10" t="str">
        <f t="shared" si="169"/>
        <v>74</v>
      </c>
      <c r="F106" s="53"/>
      <c r="G106" s="11">
        <f t="shared" si="170"/>
        <v>934</v>
      </c>
      <c r="I106" s="8">
        <f>Input!J107</f>
        <v>251.05766400000002</v>
      </c>
      <c r="J106" s="6">
        <f t="shared" si="171"/>
        <v>31.239710263565893</v>
      </c>
      <c r="K106" s="6">
        <f t="shared" si="172"/>
        <v>31</v>
      </c>
      <c r="L106" s="10" t="str">
        <f t="shared" si="173"/>
        <v>1F</v>
      </c>
      <c r="M106" s="53"/>
      <c r="N106" s="11">
        <f t="shared" si="174"/>
        <v>249</v>
      </c>
      <c r="P106" s="8">
        <f>Input!K107</f>
        <v>424.86681600000003</v>
      </c>
      <c r="Q106" s="6">
        <f t="shared" si="175"/>
        <v>52.797434542635663</v>
      </c>
      <c r="R106" s="6">
        <f t="shared" si="176"/>
        <v>53</v>
      </c>
      <c r="S106" s="10" t="str">
        <f t="shared" si="177"/>
        <v>35</v>
      </c>
      <c r="T106" s="53"/>
      <c r="U106" s="11">
        <f t="shared" si="178"/>
        <v>427</v>
      </c>
      <c r="W106" s="8">
        <f>Input!L107</f>
        <v>453.83500800000002</v>
      </c>
      <c r="X106" s="6">
        <f t="shared" si="179"/>
        <v>56.390388589147285</v>
      </c>
      <c r="Y106" s="6">
        <f t="shared" si="180"/>
        <v>56</v>
      </c>
      <c r="Z106" s="10" t="str">
        <f t="shared" si="181"/>
        <v>38</v>
      </c>
      <c r="AA106" s="53"/>
      <c r="AB106" s="11">
        <f t="shared" si="182"/>
        <v>451</v>
      </c>
      <c r="AD106" s="8">
        <f>Input!M107</f>
        <v>273.58848</v>
      </c>
      <c r="AE106" s="6">
        <f t="shared" si="183"/>
        <v>34.034230077519382</v>
      </c>
      <c r="AF106" s="6">
        <f t="shared" si="184"/>
        <v>34</v>
      </c>
      <c r="AG106" s="10" t="str">
        <f t="shared" si="185"/>
        <v>22</v>
      </c>
      <c r="AH106" s="53"/>
      <c r="AI106" s="11">
        <f t="shared" si="186"/>
        <v>273</v>
      </c>
      <c r="AL106">
        <v>89</v>
      </c>
      <c r="AM106" s="33" t="str">
        <f t="shared" si="187"/>
        <v>59</v>
      </c>
      <c r="AO106">
        <v>717.36</v>
      </c>
      <c r="AP106">
        <v>716.75</v>
      </c>
    </row>
    <row r="107" spans="1:42" x14ac:dyDescent="0.25">
      <c r="A107" s="50" t="s">
        <v>137</v>
      </c>
      <c r="B107" s="45">
        <f>Input!I108</f>
        <v>949.51296000000002</v>
      </c>
      <c r="C107" s="6">
        <f t="shared" ref="C107:C109" si="249">(B107-7.25)/8.0625+1</f>
        <v>117.86982449612404</v>
      </c>
      <c r="D107" s="6">
        <f t="shared" ref="D107:D109" si="250">ROUND(C107, 0)</f>
        <v>118</v>
      </c>
      <c r="E107" s="10" t="str">
        <f t="shared" ref="E107:E109" si="251">DEC2HEX(D107, 2)</f>
        <v>76</v>
      </c>
      <c r="F107" s="53"/>
      <c r="G107" s="11">
        <f t="shared" ref="G107:G109" si="252">IF(D107=0,0,ROUND(((D107-1)*(645/80)+7.25),0))</f>
        <v>951</v>
      </c>
      <c r="I107" s="8">
        <f>Input!J108</f>
        <v>267.15110400000003</v>
      </c>
      <c r="J107" s="6">
        <f t="shared" ref="J107:J109" si="253">(I107-7.25)/8.0625+1</f>
        <v>33.235795844961245</v>
      </c>
      <c r="K107" s="6">
        <f t="shared" ref="K107:K109" si="254">ROUND(J107, 0)</f>
        <v>33</v>
      </c>
      <c r="L107" s="10" t="str">
        <f t="shared" ref="L107:L109" si="255">DEC2HEX(K107, 2)</f>
        <v>21</v>
      </c>
      <c r="M107" s="53"/>
      <c r="N107" s="11">
        <f t="shared" ref="N107:N109" si="256">IF(K107=0,0,ROUND(((K107-1)*(645/80)+7.25),0))</f>
        <v>265</v>
      </c>
      <c r="P107" s="8">
        <f>Input!K108</f>
        <v>447.39763200000004</v>
      </c>
      <c r="Q107" s="6">
        <f t="shared" ref="Q107:Q109" si="257">(P107-7.25)/8.0625+1</f>
        <v>55.591954356589156</v>
      </c>
      <c r="R107" s="6">
        <f t="shared" ref="R107:R109" si="258">ROUND(Q107, 0)</f>
        <v>56</v>
      </c>
      <c r="S107" s="10" t="str">
        <f t="shared" ref="S107:S109" si="259">DEC2HEX(R107, 2)</f>
        <v>38</v>
      </c>
      <c r="T107" s="53"/>
      <c r="U107" s="11">
        <f t="shared" ref="U107:U109" si="260">IF(R107=0,0,ROUND(((R107-1)*(645/80)+7.25),0))</f>
        <v>451</v>
      </c>
      <c r="W107" s="8">
        <f>Input!L108</f>
        <v>460.27238400000005</v>
      </c>
      <c r="X107" s="6">
        <f t="shared" ref="X107:X109" si="261">(W107-7.25)/8.0625+1</f>
        <v>57.188822821705429</v>
      </c>
      <c r="Y107" s="6">
        <f t="shared" ref="Y107:Y109" si="262">ROUND(X107, 0)</f>
        <v>57</v>
      </c>
      <c r="Z107" s="10" t="str">
        <f t="shared" ref="Z107:Z109" si="263">DEC2HEX(Y107, 2)</f>
        <v>39</v>
      </c>
      <c r="AA107" s="53"/>
      <c r="AB107" s="11">
        <f t="shared" ref="AB107:AB109" si="264">IF(Y107=0,0,ROUND(((Y107-1)*(645/80)+7.25),0))</f>
        <v>459</v>
      </c>
      <c r="AD107" s="8">
        <f>Input!M108</f>
        <v>249.44832000000002</v>
      </c>
      <c r="AE107" s="6">
        <f t="shared" ref="AE107:AE109" si="265">(AD107-7.25)/8.0625+1</f>
        <v>31.040101705426359</v>
      </c>
      <c r="AF107" s="6">
        <f t="shared" ref="AF107:AF109" si="266">ROUND(AE107, 0)</f>
        <v>31</v>
      </c>
      <c r="AG107" s="10" t="str">
        <f t="shared" ref="AG107:AG109" si="267">DEC2HEX(AF107, 2)</f>
        <v>1F</v>
      </c>
      <c r="AH107" s="53"/>
      <c r="AI107" s="11">
        <f t="shared" ref="AI107:AI109" si="268">IF(AF107=0,0,ROUND(((AF107-1)*(645/80)+7.25),0))</f>
        <v>249</v>
      </c>
    </row>
    <row r="108" spans="1:42" x14ac:dyDescent="0.25">
      <c r="A108" s="49" t="s">
        <v>138</v>
      </c>
      <c r="B108" s="45">
        <f>Input!I109</f>
        <v>949.51296000000002</v>
      </c>
      <c r="C108" s="6">
        <f t="shared" si="249"/>
        <v>117.86982449612404</v>
      </c>
      <c r="D108" s="6">
        <f t="shared" si="250"/>
        <v>118</v>
      </c>
      <c r="E108" s="10" t="str">
        <f t="shared" si="251"/>
        <v>76</v>
      </c>
      <c r="F108" s="53"/>
      <c r="G108" s="11">
        <f t="shared" si="252"/>
        <v>951</v>
      </c>
      <c r="I108" s="8">
        <f>Input!J109</f>
        <v>267.15110400000003</v>
      </c>
      <c r="J108" s="6">
        <f t="shared" si="253"/>
        <v>33.235795844961245</v>
      </c>
      <c r="K108" s="6">
        <f t="shared" si="254"/>
        <v>33</v>
      </c>
      <c r="L108" s="10" t="str">
        <f t="shared" si="255"/>
        <v>21</v>
      </c>
      <c r="M108" s="53"/>
      <c r="N108" s="11">
        <f t="shared" si="256"/>
        <v>265</v>
      </c>
      <c r="P108" s="8">
        <f>Input!K109</f>
        <v>447.39763200000004</v>
      </c>
      <c r="Q108" s="6">
        <f t="shared" si="257"/>
        <v>55.591954356589156</v>
      </c>
      <c r="R108" s="6">
        <f t="shared" si="258"/>
        <v>56</v>
      </c>
      <c r="S108" s="10" t="str">
        <f t="shared" si="259"/>
        <v>38</v>
      </c>
      <c r="T108" s="53"/>
      <c r="U108" s="11">
        <f t="shared" si="260"/>
        <v>451</v>
      </c>
      <c r="W108" s="8">
        <f>Input!L109</f>
        <v>460.27238400000005</v>
      </c>
      <c r="X108" s="6">
        <f t="shared" si="261"/>
        <v>57.188822821705429</v>
      </c>
      <c r="Y108" s="6">
        <f t="shared" si="262"/>
        <v>57</v>
      </c>
      <c r="Z108" s="10" t="str">
        <f t="shared" si="263"/>
        <v>39</v>
      </c>
      <c r="AA108" s="53"/>
      <c r="AB108" s="11">
        <f t="shared" si="264"/>
        <v>459</v>
      </c>
      <c r="AD108" s="8">
        <f>Input!M109</f>
        <v>249.44832000000002</v>
      </c>
      <c r="AE108" s="6">
        <f t="shared" si="265"/>
        <v>31.040101705426359</v>
      </c>
      <c r="AF108" s="6">
        <f t="shared" si="266"/>
        <v>31</v>
      </c>
      <c r="AG108" s="10" t="str">
        <f t="shared" si="267"/>
        <v>1F</v>
      </c>
      <c r="AH108" s="53"/>
      <c r="AI108" s="11">
        <f t="shared" si="268"/>
        <v>249</v>
      </c>
    </row>
    <row r="109" spans="1:42" x14ac:dyDescent="0.25">
      <c r="A109" s="49" t="s">
        <v>139</v>
      </c>
      <c r="B109" s="45">
        <f>Input!I110</f>
        <v>949.51296000000002</v>
      </c>
      <c r="C109" s="6">
        <f t="shared" si="249"/>
        <v>117.86982449612404</v>
      </c>
      <c r="D109" s="6">
        <f t="shared" si="250"/>
        <v>118</v>
      </c>
      <c r="E109" s="10" t="str">
        <f t="shared" si="251"/>
        <v>76</v>
      </c>
      <c r="F109" s="53"/>
      <c r="G109" s="11">
        <f t="shared" si="252"/>
        <v>951</v>
      </c>
      <c r="I109" s="8">
        <f>Input!J110</f>
        <v>267.15110400000003</v>
      </c>
      <c r="J109" s="6">
        <f t="shared" si="253"/>
        <v>33.235795844961245</v>
      </c>
      <c r="K109" s="6">
        <f t="shared" si="254"/>
        <v>33</v>
      </c>
      <c r="L109" s="10" t="str">
        <f t="shared" si="255"/>
        <v>21</v>
      </c>
      <c r="M109" s="53"/>
      <c r="N109" s="11">
        <f t="shared" si="256"/>
        <v>265</v>
      </c>
      <c r="P109" s="8">
        <f>Input!K110</f>
        <v>447.39763200000004</v>
      </c>
      <c r="Q109" s="6">
        <f t="shared" si="257"/>
        <v>55.591954356589156</v>
      </c>
      <c r="R109" s="6">
        <f t="shared" si="258"/>
        <v>56</v>
      </c>
      <c r="S109" s="10" t="str">
        <f t="shared" si="259"/>
        <v>38</v>
      </c>
      <c r="T109" s="53"/>
      <c r="U109" s="11">
        <f t="shared" si="260"/>
        <v>451</v>
      </c>
      <c r="W109" s="8">
        <f>Input!L110</f>
        <v>460.27238400000005</v>
      </c>
      <c r="X109" s="6">
        <f t="shared" si="261"/>
        <v>57.188822821705429</v>
      </c>
      <c r="Y109" s="6">
        <f t="shared" si="262"/>
        <v>57</v>
      </c>
      <c r="Z109" s="10" t="str">
        <f t="shared" si="263"/>
        <v>39</v>
      </c>
      <c r="AA109" s="53"/>
      <c r="AB109" s="11">
        <f t="shared" si="264"/>
        <v>459</v>
      </c>
      <c r="AD109" s="8">
        <f>Input!M110</f>
        <v>249.44832000000002</v>
      </c>
      <c r="AE109" s="6">
        <f t="shared" si="265"/>
        <v>31.040101705426359</v>
      </c>
      <c r="AF109" s="6">
        <f t="shared" si="266"/>
        <v>31</v>
      </c>
      <c r="AG109" s="10" t="str">
        <f t="shared" si="267"/>
        <v>1F</v>
      </c>
      <c r="AH109" s="53"/>
      <c r="AI109" s="11">
        <f t="shared" si="268"/>
        <v>249</v>
      </c>
      <c r="AL109">
        <v>90</v>
      </c>
      <c r="AM109" s="33" t="str">
        <f t="shared" si="187"/>
        <v>5A</v>
      </c>
      <c r="AO109">
        <v>725.43000000000097</v>
      </c>
      <c r="AP109">
        <v>724.8125</v>
      </c>
    </row>
    <row r="110" spans="1:42" x14ac:dyDescent="0.25">
      <c r="A110" s="49" t="s">
        <v>140</v>
      </c>
      <c r="B110" s="45">
        <f>Input!I111</f>
        <v>949.51296000000002</v>
      </c>
      <c r="C110" s="6">
        <f t="shared" si="167"/>
        <v>117.86982449612404</v>
      </c>
      <c r="D110" s="6">
        <f t="shared" si="168"/>
        <v>118</v>
      </c>
      <c r="E110" s="10" t="str">
        <f t="shared" si="169"/>
        <v>76</v>
      </c>
      <c r="F110" s="53"/>
      <c r="G110" s="11">
        <f t="shared" si="170"/>
        <v>951</v>
      </c>
      <c r="I110" s="8">
        <f>Input!J111</f>
        <v>276.80716800000005</v>
      </c>
      <c r="J110" s="6">
        <f t="shared" si="171"/>
        <v>34.433447193798457</v>
      </c>
      <c r="K110" s="6">
        <f t="shared" si="172"/>
        <v>34</v>
      </c>
      <c r="L110" s="10" t="str">
        <f t="shared" si="173"/>
        <v>22</v>
      </c>
      <c r="M110" s="53"/>
      <c r="N110" s="11">
        <f t="shared" si="174"/>
        <v>273</v>
      </c>
      <c r="P110" s="8">
        <f>Input!K111</f>
        <v>447.39763200000004</v>
      </c>
      <c r="Q110" s="6">
        <f t="shared" si="175"/>
        <v>55.591954356589156</v>
      </c>
      <c r="R110" s="6">
        <f t="shared" si="176"/>
        <v>56</v>
      </c>
      <c r="S110" s="10" t="str">
        <f t="shared" si="177"/>
        <v>38</v>
      </c>
      <c r="T110" s="53"/>
      <c r="U110" s="11">
        <f t="shared" si="178"/>
        <v>451</v>
      </c>
      <c r="W110" s="8">
        <f>Input!L111</f>
        <v>460.27238400000005</v>
      </c>
      <c r="X110" s="6">
        <f t="shared" si="179"/>
        <v>57.188822821705429</v>
      </c>
      <c r="Y110" s="6">
        <f t="shared" si="180"/>
        <v>57</v>
      </c>
      <c r="Z110" s="10" t="str">
        <f t="shared" si="181"/>
        <v>39</v>
      </c>
      <c r="AA110" s="53"/>
      <c r="AB110" s="11">
        <f t="shared" si="182"/>
        <v>459</v>
      </c>
      <c r="AD110" s="8">
        <f>Input!M111</f>
        <v>273.58848</v>
      </c>
      <c r="AE110" s="6">
        <f t="shared" si="183"/>
        <v>34.034230077519382</v>
      </c>
      <c r="AF110" s="6">
        <f t="shared" si="184"/>
        <v>34</v>
      </c>
      <c r="AG110" s="10" t="str">
        <f t="shared" si="185"/>
        <v>22</v>
      </c>
      <c r="AH110" s="53"/>
      <c r="AI110" s="11">
        <f t="shared" si="186"/>
        <v>273</v>
      </c>
      <c r="AL110">
        <v>91</v>
      </c>
      <c r="AM110" s="33" t="str">
        <f t="shared" si="187"/>
        <v>5B</v>
      </c>
      <c r="AO110">
        <v>733.50000000000102</v>
      </c>
      <c r="AP110">
        <v>732.875</v>
      </c>
    </row>
    <row r="111" spans="1:42" x14ac:dyDescent="0.25">
      <c r="A111" s="64" t="s">
        <v>141</v>
      </c>
      <c r="B111" s="45">
        <f>Input!I112</f>
        <v>949.51296000000002</v>
      </c>
      <c r="C111" s="6">
        <f t="shared" si="167"/>
        <v>117.86982449612404</v>
      </c>
      <c r="D111" s="6">
        <f t="shared" si="168"/>
        <v>118</v>
      </c>
      <c r="E111" s="10" t="str">
        <f t="shared" si="169"/>
        <v>76</v>
      </c>
      <c r="F111" s="53"/>
      <c r="G111" s="11">
        <f t="shared" si="170"/>
        <v>951</v>
      </c>
      <c r="I111" s="8">
        <f>Input!J112</f>
        <v>276.80716800000005</v>
      </c>
      <c r="J111" s="6">
        <f t="shared" si="171"/>
        <v>34.433447193798457</v>
      </c>
      <c r="K111" s="6">
        <f t="shared" si="172"/>
        <v>34</v>
      </c>
      <c r="L111" s="10" t="str">
        <f t="shared" si="173"/>
        <v>22</v>
      </c>
      <c r="M111" s="53"/>
      <c r="N111" s="11">
        <f t="shared" si="174"/>
        <v>273</v>
      </c>
      <c r="P111" s="8">
        <f>Input!K112</f>
        <v>447.39763200000004</v>
      </c>
      <c r="Q111" s="6">
        <f t="shared" si="175"/>
        <v>55.591954356589156</v>
      </c>
      <c r="R111" s="6">
        <f t="shared" si="176"/>
        <v>56</v>
      </c>
      <c r="S111" s="10" t="str">
        <f t="shared" si="177"/>
        <v>38</v>
      </c>
      <c r="T111" s="53"/>
      <c r="U111" s="11">
        <f t="shared" si="178"/>
        <v>451</v>
      </c>
      <c r="W111" s="8">
        <f>Input!L112</f>
        <v>460.27238400000005</v>
      </c>
      <c r="X111" s="6">
        <f t="shared" si="179"/>
        <v>57.188822821705429</v>
      </c>
      <c r="Y111" s="6">
        <f t="shared" si="180"/>
        <v>57</v>
      </c>
      <c r="Z111" s="10" t="str">
        <f t="shared" si="181"/>
        <v>39</v>
      </c>
      <c r="AA111" s="53"/>
      <c r="AB111" s="11">
        <f t="shared" si="182"/>
        <v>459</v>
      </c>
      <c r="AD111" s="8">
        <f>Input!M112</f>
        <v>273.58848</v>
      </c>
      <c r="AE111" s="6">
        <f t="shared" si="183"/>
        <v>34.034230077519382</v>
      </c>
      <c r="AF111" s="6">
        <f t="shared" si="184"/>
        <v>34</v>
      </c>
      <c r="AG111" s="10" t="str">
        <f t="shared" si="185"/>
        <v>22</v>
      </c>
      <c r="AH111" s="53"/>
      <c r="AI111" s="11">
        <f t="shared" si="186"/>
        <v>273</v>
      </c>
    </row>
    <row r="112" spans="1:42" x14ac:dyDescent="0.25">
      <c r="A112" s="49" t="s">
        <v>142</v>
      </c>
      <c r="B112" s="45">
        <f>Input!I113</f>
        <v>949.51296000000002</v>
      </c>
      <c r="C112" s="6">
        <f t="shared" si="167"/>
        <v>117.86982449612404</v>
      </c>
      <c r="D112" s="6">
        <f t="shared" si="168"/>
        <v>118</v>
      </c>
      <c r="E112" s="10" t="str">
        <f t="shared" si="169"/>
        <v>76</v>
      </c>
      <c r="F112" s="53"/>
      <c r="G112" s="11">
        <f t="shared" si="170"/>
        <v>951</v>
      </c>
      <c r="I112" s="8">
        <f>Input!J113</f>
        <v>276.80716800000005</v>
      </c>
      <c r="J112" s="6">
        <f t="shared" si="171"/>
        <v>34.433447193798457</v>
      </c>
      <c r="K112" s="6">
        <f t="shared" si="172"/>
        <v>34</v>
      </c>
      <c r="L112" s="10" t="str">
        <f t="shared" si="173"/>
        <v>22</v>
      </c>
      <c r="M112" s="53"/>
      <c r="N112" s="11">
        <f t="shared" si="174"/>
        <v>273</v>
      </c>
      <c r="P112" s="8">
        <f>Input!K113</f>
        <v>447.39763200000004</v>
      </c>
      <c r="Q112" s="6">
        <f t="shared" si="175"/>
        <v>55.591954356589156</v>
      </c>
      <c r="R112" s="6">
        <f t="shared" si="176"/>
        <v>56</v>
      </c>
      <c r="S112" s="10" t="str">
        <f t="shared" si="177"/>
        <v>38</v>
      </c>
      <c r="T112" s="53"/>
      <c r="U112" s="11">
        <f t="shared" si="178"/>
        <v>451</v>
      </c>
      <c r="W112" s="8">
        <f>Input!L113</f>
        <v>460.27238400000005</v>
      </c>
      <c r="X112" s="6">
        <f t="shared" si="179"/>
        <v>57.188822821705429</v>
      </c>
      <c r="Y112" s="6">
        <f t="shared" si="180"/>
        <v>57</v>
      </c>
      <c r="Z112" s="10" t="str">
        <f t="shared" si="181"/>
        <v>39</v>
      </c>
      <c r="AA112" s="53"/>
      <c r="AB112" s="11">
        <f t="shared" si="182"/>
        <v>459</v>
      </c>
      <c r="AD112" s="8">
        <f>Input!M113</f>
        <v>273.58848</v>
      </c>
      <c r="AE112" s="6">
        <f t="shared" si="183"/>
        <v>34.034230077519382</v>
      </c>
      <c r="AF112" s="6">
        <f t="shared" si="184"/>
        <v>34</v>
      </c>
      <c r="AG112" s="10" t="str">
        <f t="shared" si="185"/>
        <v>22</v>
      </c>
      <c r="AH112" s="53"/>
      <c r="AI112" s="11">
        <f t="shared" si="186"/>
        <v>273</v>
      </c>
      <c r="AL112">
        <v>92</v>
      </c>
      <c r="AM112" s="33" t="str">
        <f t="shared" si="187"/>
        <v>5C</v>
      </c>
      <c r="AO112">
        <v>741.57000000000096</v>
      </c>
      <c r="AP112">
        <v>740.9375</v>
      </c>
    </row>
    <row r="113" spans="1:42" x14ac:dyDescent="0.25">
      <c r="A113" s="49" t="s">
        <v>143</v>
      </c>
      <c r="B113" s="45">
        <f>Input!I114</f>
        <v>944.68492800000001</v>
      </c>
      <c r="C113" s="6">
        <f t="shared" si="167"/>
        <v>117.27099882170543</v>
      </c>
      <c r="D113" s="6">
        <f t="shared" si="168"/>
        <v>117</v>
      </c>
      <c r="E113" s="10" t="str">
        <f t="shared" si="169"/>
        <v>75</v>
      </c>
      <c r="F113" s="53"/>
      <c r="G113" s="11">
        <f t="shared" si="170"/>
        <v>943</v>
      </c>
      <c r="I113" s="8">
        <f>Input!J114</f>
        <v>254.27635200000003</v>
      </c>
      <c r="J113" s="6">
        <f t="shared" si="171"/>
        <v>31.638927379844965</v>
      </c>
      <c r="K113" s="6">
        <f t="shared" si="172"/>
        <v>32</v>
      </c>
      <c r="L113" s="10" t="str">
        <f t="shared" si="173"/>
        <v>20</v>
      </c>
      <c r="M113" s="53"/>
      <c r="N113" s="11">
        <f t="shared" si="174"/>
        <v>257</v>
      </c>
      <c r="P113" s="8">
        <f>Input!K114</f>
        <v>421.64812800000004</v>
      </c>
      <c r="Q113" s="6">
        <f t="shared" si="175"/>
        <v>52.398217426356595</v>
      </c>
      <c r="R113" s="6">
        <f t="shared" si="176"/>
        <v>52</v>
      </c>
      <c r="S113" s="10" t="str">
        <f t="shared" si="177"/>
        <v>34</v>
      </c>
      <c r="T113" s="53"/>
      <c r="U113" s="11">
        <f t="shared" si="178"/>
        <v>418</v>
      </c>
      <c r="W113" s="8">
        <f>Input!L114</f>
        <v>426.47616000000005</v>
      </c>
      <c r="X113" s="6">
        <f t="shared" si="179"/>
        <v>52.997043100775201</v>
      </c>
      <c r="Y113" s="6">
        <f t="shared" si="180"/>
        <v>53</v>
      </c>
      <c r="Z113" s="10" t="str">
        <f t="shared" si="181"/>
        <v>35</v>
      </c>
      <c r="AA113" s="53"/>
      <c r="AB113" s="11">
        <f t="shared" si="182"/>
        <v>427</v>
      </c>
      <c r="AD113" s="8">
        <f>Input!M114</f>
        <v>257.49504000000002</v>
      </c>
      <c r="AE113" s="6">
        <f t="shared" si="183"/>
        <v>32.038144496124033</v>
      </c>
      <c r="AF113" s="6">
        <f t="shared" si="184"/>
        <v>32</v>
      </c>
      <c r="AG113" s="10" t="str">
        <f t="shared" si="185"/>
        <v>20</v>
      </c>
      <c r="AH113" s="53"/>
      <c r="AI113" s="11">
        <f t="shared" si="186"/>
        <v>257</v>
      </c>
      <c r="AL113">
        <v>94</v>
      </c>
      <c r="AM113" s="33" t="str">
        <f t="shared" si="187"/>
        <v>5E</v>
      </c>
      <c r="AO113">
        <v>757.71000000000095</v>
      </c>
      <c r="AP113">
        <v>757.0625</v>
      </c>
    </row>
    <row r="114" spans="1:42" x14ac:dyDescent="0.25">
      <c r="A114" s="50" t="s">
        <v>144</v>
      </c>
      <c r="B114" s="45">
        <f>Input!I115</f>
        <v>944.68492800000001</v>
      </c>
      <c r="C114" s="6">
        <f t="shared" si="167"/>
        <v>117.27099882170543</v>
      </c>
      <c r="D114" s="6">
        <f t="shared" si="168"/>
        <v>117</v>
      </c>
      <c r="E114" s="10" t="str">
        <f t="shared" si="169"/>
        <v>75</v>
      </c>
      <c r="F114" s="53"/>
      <c r="G114" s="11">
        <f t="shared" si="170"/>
        <v>943</v>
      </c>
      <c r="I114" s="8">
        <f>Input!J115</f>
        <v>254.27635200000003</v>
      </c>
      <c r="J114" s="6">
        <f t="shared" si="171"/>
        <v>31.638927379844965</v>
      </c>
      <c r="K114" s="6">
        <f t="shared" si="172"/>
        <v>32</v>
      </c>
      <c r="L114" s="10" t="str">
        <f t="shared" si="173"/>
        <v>20</v>
      </c>
      <c r="M114" s="53"/>
      <c r="N114" s="11">
        <f t="shared" si="174"/>
        <v>257</v>
      </c>
      <c r="P114" s="8">
        <f>Input!K115</f>
        <v>421.64812800000004</v>
      </c>
      <c r="Q114" s="6">
        <f t="shared" si="175"/>
        <v>52.398217426356595</v>
      </c>
      <c r="R114" s="6">
        <f t="shared" si="176"/>
        <v>52</v>
      </c>
      <c r="S114" s="10" t="str">
        <f t="shared" si="177"/>
        <v>34</v>
      </c>
      <c r="T114" s="53"/>
      <c r="U114" s="11">
        <f t="shared" si="178"/>
        <v>418</v>
      </c>
      <c r="W114" s="8">
        <f>Input!L115</f>
        <v>426.47616000000005</v>
      </c>
      <c r="X114" s="6">
        <f t="shared" si="179"/>
        <v>52.997043100775201</v>
      </c>
      <c r="Y114" s="6">
        <f t="shared" si="180"/>
        <v>53</v>
      </c>
      <c r="Z114" s="10" t="str">
        <f t="shared" si="181"/>
        <v>35</v>
      </c>
      <c r="AA114" s="53"/>
      <c r="AB114" s="11">
        <f t="shared" si="182"/>
        <v>427</v>
      </c>
      <c r="AD114" s="8">
        <f>Input!M115</f>
        <v>257.49504000000002</v>
      </c>
      <c r="AE114" s="6">
        <f t="shared" si="183"/>
        <v>32.038144496124033</v>
      </c>
      <c r="AF114" s="6">
        <f t="shared" si="184"/>
        <v>32</v>
      </c>
      <c r="AG114" s="10" t="str">
        <f t="shared" si="185"/>
        <v>20</v>
      </c>
      <c r="AH114" s="53"/>
      <c r="AI114" s="11">
        <f t="shared" si="186"/>
        <v>257</v>
      </c>
      <c r="AL114">
        <v>95</v>
      </c>
      <c r="AM114" s="33" t="str">
        <f t="shared" si="187"/>
        <v>5F</v>
      </c>
      <c r="AO114">
        <v>765.780000000001</v>
      </c>
      <c r="AP114">
        <v>765.125</v>
      </c>
    </row>
    <row r="115" spans="1:42" x14ac:dyDescent="0.25">
      <c r="A115" s="66" t="s">
        <v>146</v>
      </c>
      <c r="B115" s="45">
        <f>Input!I116</f>
        <v>809.50003200000003</v>
      </c>
      <c r="C115" s="6">
        <f t="shared" ref="C115" si="269">(B115-7.25)/8.0625+1</f>
        <v>100.50387993798449</v>
      </c>
      <c r="D115" s="6">
        <f t="shared" ref="D115" si="270">ROUND(C115, 0)</f>
        <v>101</v>
      </c>
      <c r="E115" s="10" t="str">
        <f t="shared" ref="E115" si="271">DEC2HEX(D115, 2)</f>
        <v>65</v>
      </c>
      <c r="F115" s="53"/>
      <c r="G115" s="11">
        <f t="shared" ref="G115" si="272">IF(D115=0,0,ROUND(((D115-1)*(645/80)+7.25),0))</f>
        <v>814</v>
      </c>
      <c r="I115" s="8">
        <f>Input!J116</f>
        <v>249.44832000000002</v>
      </c>
      <c r="J115" s="6">
        <f t="shared" ref="J115" si="273">(I115-7.25)/8.0625+1</f>
        <v>31.040101705426359</v>
      </c>
      <c r="K115" s="6">
        <f t="shared" ref="K115" si="274">ROUND(J115, 0)</f>
        <v>31</v>
      </c>
      <c r="L115" s="10" t="str">
        <f t="shared" ref="L115" si="275">DEC2HEX(K115, 2)</f>
        <v>1F</v>
      </c>
      <c r="M115" s="53"/>
      <c r="N115" s="11">
        <f t="shared" ref="N115" si="276">IF(K115=0,0,ROUND(((K115-1)*(645/80)+7.25),0))</f>
        <v>249</v>
      </c>
      <c r="P115" s="8">
        <f>Input!K116</f>
        <v>386.24256000000003</v>
      </c>
      <c r="Q115" s="6">
        <f t="shared" ref="Q115" si="277">(P115-7.25)/8.0625+1</f>
        <v>48.006829147286822</v>
      </c>
      <c r="R115" s="6">
        <f t="shared" ref="R115" si="278">ROUND(Q115, 0)</f>
        <v>48</v>
      </c>
      <c r="S115" s="10" t="str">
        <f t="shared" ref="S115" si="279">DEC2HEX(R115, 2)</f>
        <v>30</v>
      </c>
      <c r="T115" s="53"/>
      <c r="U115" s="11">
        <f t="shared" ref="U115" si="280">IF(R115=0,0,ROUND(((R115-1)*(645/80)+7.25),0))</f>
        <v>386</v>
      </c>
      <c r="W115" s="8">
        <f>Input!L116</f>
        <v>323.47814400000004</v>
      </c>
      <c r="X115" s="6">
        <f t="shared" ref="X115" si="281">(W115-7.25)/8.0625+1</f>
        <v>40.222095379844966</v>
      </c>
      <c r="Y115" s="6">
        <f t="shared" ref="Y115" si="282">ROUND(X115, 0)</f>
        <v>40</v>
      </c>
      <c r="Z115" s="10" t="str">
        <f t="shared" ref="Z115" si="283">DEC2HEX(Y115, 2)</f>
        <v>28</v>
      </c>
      <c r="AA115" s="53"/>
      <c r="AB115" s="11">
        <f t="shared" ref="AB115" si="284">IF(Y115=0,0,ROUND(((Y115-1)*(645/80)+7.25),0))</f>
        <v>322</v>
      </c>
      <c r="AD115" s="8">
        <f>Input!M116</f>
        <v>217.26144000000002</v>
      </c>
      <c r="AE115" s="6">
        <f t="shared" ref="AE115" si="285">(AD115-7.25)/8.0625+1</f>
        <v>27.047930542635662</v>
      </c>
      <c r="AF115" s="6">
        <f t="shared" ref="AF115" si="286">ROUND(AE115, 0)</f>
        <v>27</v>
      </c>
      <c r="AG115" s="10" t="str">
        <f t="shared" ref="AG115" si="287">DEC2HEX(AF115, 2)</f>
        <v>1B</v>
      </c>
      <c r="AH115" s="53"/>
      <c r="AI115" s="11">
        <f t="shared" ref="AI115" si="288">IF(AF115=0,0,ROUND(((AF115-1)*(645/80)+7.25),0))</f>
        <v>217</v>
      </c>
      <c r="AL115">
        <v>96</v>
      </c>
      <c r="AM115" s="33" t="str">
        <f t="shared" ref="AM115:AM151" si="289">DEC2HEX(AL115, 2)</f>
        <v>60</v>
      </c>
      <c r="AO115">
        <v>773.85000000000105</v>
      </c>
      <c r="AP115">
        <v>773.1875</v>
      </c>
    </row>
    <row r="116" spans="1:42" x14ac:dyDescent="0.25">
      <c r="A116" s="66" t="s">
        <v>147</v>
      </c>
      <c r="B116" s="45">
        <f>Input!I117</f>
        <v>809.50003200000003</v>
      </c>
      <c r="C116" s="6">
        <f t="shared" ref="C116:C118" si="290">(B116-7.25)/8.0625+1</f>
        <v>100.50387993798449</v>
      </c>
      <c r="D116" s="6">
        <f t="shared" ref="D116:D118" si="291">ROUND(C116, 0)</f>
        <v>101</v>
      </c>
      <c r="E116" s="10" t="str">
        <f t="shared" ref="E116:E118" si="292">DEC2HEX(D116, 2)</f>
        <v>65</v>
      </c>
      <c r="F116" s="53"/>
      <c r="G116" s="11">
        <f t="shared" ref="G116:G118" si="293">IF(D116=0,0,ROUND(((D116-1)*(645/80)+7.25),0))</f>
        <v>814</v>
      </c>
      <c r="I116" s="8">
        <f>Input!J117</f>
        <v>249.44832000000002</v>
      </c>
      <c r="J116" s="6">
        <f t="shared" ref="J116:J118" si="294">(I116-7.25)/8.0625+1</f>
        <v>31.040101705426359</v>
      </c>
      <c r="K116" s="6">
        <f t="shared" ref="K116:K118" si="295">ROUND(J116, 0)</f>
        <v>31</v>
      </c>
      <c r="L116" s="10" t="str">
        <f t="shared" ref="L116:L118" si="296">DEC2HEX(K116, 2)</f>
        <v>1F</v>
      </c>
      <c r="M116" s="53"/>
      <c r="N116" s="11">
        <f t="shared" ref="N116:N118" si="297">IF(K116=0,0,ROUND(((K116-1)*(645/80)+7.25),0))</f>
        <v>249</v>
      </c>
      <c r="P116" s="8">
        <f>Input!K117</f>
        <v>386.24256000000003</v>
      </c>
      <c r="Q116" s="6">
        <f t="shared" ref="Q116:Q118" si="298">(P116-7.25)/8.0625+1</f>
        <v>48.006829147286822</v>
      </c>
      <c r="R116" s="6">
        <f t="shared" ref="R116:R118" si="299">ROUND(Q116, 0)</f>
        <v>48</v>
      </c>
      <c r="S116" s="10" t="str">
        <f t="shared" ref="S116:S118" si="300">DEC2HEX(R116, 2)</f>
        <v>30</v>
      </c>
      <c r="T116" s="53"/>
      <c r="U116" s="11">
        <f t="shared" ref="U116:U118" si="301">IF(R116=0,0,ROUND(((R116-1)*(645/80)+7.25),0))</f>
        <v>386</v>
      </c>
      <c r="W116" s="8">
        <f>Input!L117</f>
        <v>323.47814400000004</v>
      </c>
      <c r="X116" s="6">
        <f t="shared" ref="X116:X118" si="302">(W116-7.25)/8.0625+1</f>
        <v>40.222095379844966</v>
      </c>
      <c r="Y116" s="6">
        <f t="shared" ref="Y116:Y118" si="303">ROUND(X116, 0)</f>
        <v>40</v>
      </c>
      <c r="Z116" s="10" t="str">
        <f t="shared" ref="Z116:Z118" si="304">DEC2HEX(Y116, 2)</f>
        <v>28</v>
      </c>
      <c r="AA116" s="53"/>
      <c r="AB116" s="11">
        <f t="shared" ref="AB116:AB118" si="305">IF(Y116=0,0,ROUND(((Y116-1)*(645/80)+7.25),0))</f>
        <v>322</v>
      </c>
      <c r="AD116" s="8">
        <f>Input!M117</f>
        <v>217.26144000000002</v>
      </c>
      <c r="AE116" s="6">
        <f t="shared" ref="AE116:AE118" si="306">(AD116-7.25)/8.0625+1</f>
        <v>27.047930542635662</v>
      </c>
      <c r="AF116" s="6">
        <f t="shared" ref="AF116:AF118" si="307">ROUND(AE116, 0)</f>
        <v>27</v>
      </c>
      <c r="AG116" s="10" t="str">
        <f t="shared" ref="AG116:AG118" si="308">DEC2HEX(AF116, 2)</f>
        <v>1B</v>
      </c>
      <c r="AH116" s="53"/>
      <c r="AI116" s="11">
        <f t="shared" ref="AI116:AI118" si="309">IF(AF116=0,0,ROUND(((AF116-1)*(645/80)+7.25),0))</f>
        <v>217</v>
      </c>
      <c r="AL116">
        <v>97</v>
      </c>
      <c r="AM116" s="33" t="str">
        <f t="shared" ref="AM116:AM118" si="310">DEC2HEX(AL116, 2)</f>
        <v>61</v>
      </c>
      <c r="AO116">
        <v>773.85000000000105</v>
      </c>
      <c r="AP116">
        <v>773.1875</v>
      </c>
    </row>
    <row r="117" spans="1:42" x14ac:dyDescent="0.25">
      <c r="A117" s="66" t="s">
        <v>148</v>
      </c>
      <c r="B117" s="45">
        <f>Input!I118</f>
        <v>809.50003200000003</v>
      </c>
      <c r="C117" s="6">
        <f t="shared" si="290"/>
        <v>100.50387993798449</v>
      </c>
      <c r="D117" s="6">
        <f t="shared" si="291"/>
        <v>101</v>
      </c>
      <c r="E117" s="10" t="str">
        <f t="shared" si="292"/>
        <v>65</v>
      </c>
      <c r="F117" s="53"/>
      <c r="G117" s="11">
        <f t="shared" si="293"/>
        <v>814</v>
      </c>
      <c r="I117" s="8">
        <f>Input!J118</f>
        <v>249.44832000000002</v>
      </c>
      <c r="J117" s="6">
        <f t="shared" si="294"/>
        <v>31.040101705426359</v>
      </c>
      <c r="K117" s="6">
        <f t="shared" si="295"/>
        <v>31</v>
      </c>
      <c r="L117" s="10" t="str">
        <f t="shared" si="296"/>
        <v>1F</v>
      </c>
      <c r="M117" s="53"/>
      <c r="N117" s="11">
        <f t="shared" si="297"/>
        <v>249</v>
      </c>
      <c r="P117" s="8">
        <f>Input!K118</f>
        <v>386.24256000000003</v>
      </c>
      <c r="Q117" s="6">
        <f t="shared" si="298"/>
        <v>48.006829147286822</v>
      </c>
      <c r="R117" s="6">
        <f t="shared" si="299"/>
        <v>48</v>
      </c>
      <c r="S117" s="10" t="str">
        <f t="shared" si="300"/>
        <v>30</v>
      </c>
      <c r="T117" s="53"/>
      <c r="U117" s="11">
        <f t="shared" si="301"/>
        <v>386</v>
      </c>
      <c r="W117" s="8">
        <f>Input!L118</f>
        <v>323.47814400000004</v>
      </c>
      <c r="X117" s="6">
        <f t="shared" si="302"/>
        <v>40.222095379844966</v>
      </c>
      <c r="Y117" s="6">
        <f t="shared" si="303"/>
        <v>40</v>
      </c>
      <c r="Z117" s="10" t="str">
        <f t="shared" si="304"/>
        <v>28</v>
      </c>
      <c r="AA117" s="53"/>
      <c r="AB117" s="11">
        <f t="shared" si="305"/>
        <v>322</v>
      </c>
      <c r="AD117" s="8">
        <f>Input!M118</f>
        <v>217.26144000000002</v>
      </c>
      <c r="AE117" s="6">
        <f t="shared" si="306"/>
        <v>27.047930542635662</v>
      </c>
      <c r="AF117" s="6">
        <f t="shared" si="307"/>
        <v>27</v>
      </c>
      <c r="AG117" s="10" t="str">
        <f t="shared" si="308"/>
        <v>1B</v>
      </c>
      <c r="AH117" s="53"/>
      <c r="AI117" s="11">
        <f t="shared" si="309"/>
        <v>217</v>
      </c>
      <c r="AL117">
        <v>98</v>
      </c>
      <c r="AM117" s="33" t="str">
        <f t="shared" si="310"/>
        <v>62</v>
      </c>
      <c r="AO117">
        <v>773.85000000000105</v>
      </c>
      <c r="AP117">
        <v>773.1875</v>
      </c>
    </row>
    <row r="118" spans="1:42" x14ac:dyDescent="0.25">
      <c r="A118" s="66" t="s">
        <v>149</v>
      </c>
      <c r="B118" s="45">
        <f>Input!I119</f>
        <v>809.50003200000003</v>
      </c>
      <c r="C118" s="6">
        <f t="shared" si="290"/>
        <v>100.50387993798449</v>
      </c>
      <c r="D118" s="6">
        <f t="shared" si="291"/>
        <v>101</v>
      </c>
      <c r="E118" s="10" t="str">
        <f t="shared" si="292"/>
        <v>65</v>
      </c>
      <c r="F118" s="53"/>
      <c r="G118" s="11">
        <f t="shared" si="293"/>
        <v>814</v>
      </c>
      <c r="I118" s="8">
        <f>Input!J119</f>
        <v>249.44832000000002</v>
      </c>
      <c r="J118" s="6">
        <f t="shared" si="294"/>
        <v>31.040101705426359</v>
      </c>
      <c r="K118" s="6">
        <f t="shared" si="295"/>
        <v>31</v>
      </c>
      <c r="L118" s="10" t="str">
        <f t="shared" si="296"/>
        <v>1F</v>
      </c>
      <c r="M118" s="53"/>
      <c r="N118" s="11">
        <f t="shared" si="297"/>
        <v>249</v>
      </c>
      <c r="P118" s="8">
        <f>Input!K119</f>
        <v>386.24256000000003</v>
      </c>
      <c r="Q118" s="6">
        <f t="shared" si="298"/>
        <v>48.006829147286822</v>
      </c>
      <c r="R118" s="6">
        <f t="shared" si="299"/>
        <v>48</v>
      </c>
      <c r="S118" s="10" t="str">
        <f t="shared" si="300"/>
        <v>30</v>
      </c>
      <c r="T118" s="53"/>
      <c r="U118" s="11">
        <f t="shared" si="301"/>
        <v>386</v>
      </c>
      <c r="W118" s="8">
        <f>Input!L119</f>
        <v>323.47814400000004</v>
      </c>
      <c r="X118" s="6">
        <f t="shared" si="302"/>
        <v>40.222095379844966</v>
      </c>
      <c r="Y118" s="6">
        <f t="shared" si="303"/>
        <v>40</v>
      </c>
      <c r="Z118" s="10" t="str">
        <f t="shared" si="304"/>
        <v>28</v>
      </c>
      <c r="AA118" s="53"/>
      <c r="AB118" s="11">
        <f t="shared" si="305"/>
        <v>322</v>
      </c>
      <c r="AD118" s="8">
        <f>Input!M119</f>
        <v>217.26144000000002</v>
      </c>
      <c r="AE118" s="6">
        <f t="shared" si="306"/>
        <v>27.047930542635662</v>
      </c>
      <c r="AF118" s="6">
        <f t="shared" si="307"/>
        <v>27</v>
      </c>
      <c r="AG118" s="10" t="str">
        <f t="shared" si="308"/>
        <v>1B</v>
      </c>
      <c r="AH118" s="53"/>
      <c r="AI118" s="11">
        <f t="shared" si="309"/>
        <v>217</v>
      </c>
      <c r="AL118">
        <v>99</v>
      </c>
      <c r="AM118" s="33" t="str">
        <f t="shared" si="310"/>
        <v>63</v>
      </c>
      <c r="AO118">
        <v>773.85000000000105</v>
      </c>
      <c r="AP118">
        <v>773.1875</v>
      </c>
    </row>
    <row r="119" spans="1:42" x14ac:dyDescent="0.25">
      <c r="A119" s="66" t="s">
        <v>150</v>
      </c>
      <c r="B119" s="45">
        <f>Input!I120</f>
        <v>828.81216000000006</v>
      </c>
      <c r="C119" s="6">
        <f t="shared" ref="C119:C126" si="311">(B119-7.25)/8.0625+1</f>
        <v>102.89918263565892</v>
      </c>
      <c r="D119" s="6">
        <f t="shared" ref="D119:D126" si="312">ROUND(C119, 0)</f>
        <v>103</v>
      </c>
      <c r="E119" s="10" t="str">
        <f t="shared" ref="E119:E126" si="313">DEC2HEX(D119, 2)</f>
        <v>67</v>
      </c>
      <c r="F119" s="53"/>
      <c r="G119" s="11">
        <f t="shared" ref="G119:G126" si="314">IF(D119=0,0,ROUND(((D119-1)*(645/80)+7.25),0))</f>
        <v>830</v>
      </c>
      <c r="I119" s="8">
        <f>Input!J120</f>
        <v>249.44832000000002</v>
      </c>
      <c r="J119" s="6">
        <f t="shared" ref="J119:J126" si="315">(I119-7.25)/8.0625+1</f>
        <v>31.040101705426359</v>
      </c>
      <c r="K119" s="6">
        <f t="shared" ref="K119:K126" si="316">ROUND(J119, 0)</f>
        <v>31</v>
      </c>
      <c r="L119" s="10" t="str">
        <f t="shared" ref="L119:L126" si="317">DEC2HEX(K119, 2)</f>
        <v>1F</v>
      </c>
      <c r="M119" s="53"/>
      <c r="N119" s="11">
        <f t="shared" ref="N119:N126" si="318">IF(K119=0,0,ROUND(((K119-1)*(645/80)+7.25),0))</f>
        <v>249</v>
      </c>
      <c r="P119" s="8">
        <f>Input!K120</f>
        <v>386.24256000000003</v>
      </c>
      <c r="Q119" s="6">
        <f t="shared" ref="Q119:Q126" si="319">(P119-7.25)/8.0625+1</f>
        <v>48.006829147286822</v>
      </c>
      <c r="R119" s="6">
        <f t="shared" ref="R119:R126" si="320">ROUND(Q119, 0)</f>
        <v>48</v>
      </c>
      <c r="S119" s="10" t="str">
        <f t="shared" ref="S119:S126" si="321">DEC2HEX(R119, 2)</f>
        <v>30</v>
      </c>
      <c r="T119" s="53"/>
      <c r="U119" s="11">
        <f t="shared" ref="U119:U126" si="322">IF(R119=0,0,ROUND(((R119-1)*(645/80)+7.25),0))</f>
        <v>386</v>
      </c>
      <c r="W119" s="8">
        <f>Input!L120</f>
        <v>323.47814400000004</v>
      </c>
      <c r="X119" s="6">
        <f t="shared" ref="X119:X126" si="323">(W119-7.25)/8.0625+1</f>
        <v>40.222095379844966</v>
      </c>
      <c r="Y119" s="6">
        <f t="shared" ref="Y119:Y126" si="324">ROUND(X119, 0)</f>
        <v>40</v>
      </c>
      <c r="Z119" s="10" t="str">
        <f t="shared" ref="Z119:Z126" si="325">DEC2HEX(Y119, 2)</f>
        <v>28</v>
      </c>
      <c r="AA119" s="53"/>
      <c r="AB119" s="11">
        <f t="shared" ref="AB119:AB126" si="326">IF(Y119=0,0,ROUND(((Y119-1)*(645/80)+7.25),0))</f>
        <v>322</v>
      </c>
      <c r="AD119" s="8">
        <f>Input!M120</f>
        <v>249.44832000000002</v>
      </c>
      <c r="AE119" s="6">
        <f t="shared" ref="AE119:AE126" si="327">(AD119-7.25)/8.0625+1</f>
        <v>31.040101705426359</v>
      </c>
      <c r="AF119" s="6">
        <f t="shared" ref="AF119:AF126" si="328">ROUND(AE119, 0)</f>
        <v>31</v>
      </c>
      <c r="AG119" s="10" t="str">
        <f t="shared" ref="AG119:AG126" si="329">DEC2HEX(AF119, 2)</f>
        <v>1F</v>
      </c>
      <c r="AH119" s="53"/>
      <c r="AI119" s="11">
        <f t="shared" ref="AI119:AI126" si="330">IF(AF119=0,0,ROUND(((AF119-1)*(645/80)+7.25),0))</f>
        <v>249</v>
      </c>
      <c r="AL119">
        <v>100</v>
      </c>
      <c r="AM119" s="33" t="str">
        <f t="shared" ref="AM119:AM126" si="331">DEC2HEX(AL119, 2)</f>
        <v>64</v>
      </c>
      <c r="AO119">
        <v>773.85000000000105</v>
      </c>
      <c r="AP119">
        <v>773.1875</v>
      </c>
    </row>
    <row r="120" spans="1:42" x14ac:dyDescent="0.25">
      <c r="A120" s="66" t="s">
        <v>151</v>
      </c>
      <c r="B120" s="45">
        <f>Input!I121</f>
        <v>828.81216000000006</v>
      </c>
      <c r="C120" s="6">
        <f t="shared" si="311"/>
        <v>102.89918263565892</v>
      </c>
      <c r="D120" s="6">
        <f t="shared" si="312"/>
        <v>103</v>
      </c>
      <c r="E120" s="10" t="str">
        <f t="shared" si="313"/>
        <v>67</v>
      </c>
      <c r="F120" s="53"/>
      <c r="G120" s="11">
        <f t="shared" si="314"/>
        <v>830</v>
      </c>
      <c r="I120" s="8">
        <f>Input!J121</f>
        <v>249.44832000000002</v>
      </c>
      <c r="J120" s="6">
        <f t="shared" si="315"/>
        <v>31.040101705426359</v>
      </c>
      <c r="K120" s="6">
        <f t="shared" si="316"/>
        <v>31</v>
      </c>
      <c r="L120" s="10" t="str">
        <f t="shared" si="317"/>
        <v>1F</v>
      </c>
      <c r="M120" s="53"/>
      <c r="N120" s="11">
        <f t="shared" si="318"/>
        <v>249</v>
      </c>
      <c r="P120" s="8">
        <f>Input!K121</f>
        <v>386.24256000000003</v>
      </c>
      <c r="Q120" s="6">
        <f t="shared" si="319"/>
        <v>48.006829147286822</v>
      </c>
      <c r="R120" s="6">
        <f t="shared" si="320"/>
        <v>48</v>
      </c>
      <c r="S120" s="10" t="str">
        <f t="shared" si="321"/>
        <v>30</v>
      </c>
      <c r="T120" s="53"/>
      <c r="U120" s="11">
        <f t="shared" si="322"/>
        <v>386</v>
      </c>
      <c r="W120" s="8">
        <f>Input!L121</f>
        <v>323.47814400000004</v>
      </c>
      <c r="X120" s="6">
        <f t="shared" si="323"/>
        <v>40.222095379844966</v>
      </c>
      <c r="Y120" s="6">
        <f t="shared" si="324"/>
        <v>40</v>
      </c>
      <c r="Z120" s="10" t="str">
        <f t="shared" si="325"/>
        <v>28</v>
      </c>
      <c r="AA120" s="53"/>
      <c r="AB120" s="11">
        <f t="shared" si="326"/>
        <v>322</v>
      </c>
      <c r="AD120" s="8">
        <f>Input!M121</f>
        <v>249.44832000000002</v>
      </c>
      <c r="AE120" s="6">
        <f t="shared" si="327"/>
        <v>31.040101705426359</v>
      </c>
      <c r="AF120" s="6">
        <f t="shared" si="328"/>
        <v>31</v>
      </c>
      <c r="AG120" s="10" t="str">
        <f t="shared" si="329"/>
        <v>1F</v>
      </c>
      <c r="AH120" s="53"/>
      <c r="AI120" s="11">
        <f t="shared" si="330"/>
        <v>249</v>
      </c>
      <c r="AL120">
        <v>101</v>
      </c>
      <c r="AM120" s="33" t="str">
        <f t="shared" si="331"/>
        <v>65</v>
      </c>
      <c r="AO120">
        <v>773.85000000000105</v>
      </c>
      <c r="AP120">
        <v>773.1875</v>
      </c>
    </row>
    <row r="121" spans="1:42" x14ac:dyDescent="0.25">
      <c r="A121" s="66" t="s">
        <v>152</v>
      </c>
      <c r="B121" s="45">
        <f>Input!I122</f>
        <v>849.73363200000006</v>
      </c>
      <c r="C121" s="6">
        <f t="shared" si="311"/>
        <v>105.49409389147287</v>
      </c>
      <c r="D121" s="6">
        <f t="shared" si="312"/>
        <v>105</v>
      </c>
      <c r="E121" s="10" t="str">
        <f t="shared" si="313"/>
        <v>69</v>
      </c>
      <c r="F121" s="53"/>
      <c r="G121" s="11">
        <f t="shared" si="314"/>
        <v>846</v>
      </c>
      <c r="I121" s="8">
        <f>Input!J122</f>
        <v>249.44832000000002</v>
      </c>
      <c r="J121" s="6">
        <f t="shared" si="315"/>
        <v>31.040101705426359</v>
      </c>
      <c r="K121" s="6">
        <f t="shared" si="316"/>
        <v>31</v>
      </c>
      <c r="L121" s="10" t="str">
        <f t="shared" si="317"/>
        <v>1F</v>
      </c>
      <c r="M121" s="53"/>
      <c r="N121" s="11">
        <f t="shared" si="318"/>
        <v>249</v>
      </c>
      <c r="P121" s="8">
        <f>Input!K122</f>
        <v>386.24256000000003</v>
      </c>
      <c r="Q121" s="6">
        <f t="shared" si="319"/>
        <v>48.006829147286822</v>
      </c>
      <c r="R121" s="6">
        <f t="shared" si="320"/>
        <v>48</v>
      </c>
      <c r="S121" s="10" t="str">
        <f t="shared" si="321"/>
        <v>30</v>
      </c>
      <c r="T121" s="53"/>
      <c r="U121" s="11">
        <f t="shared" si="322"/>
        <v>386</v>
      </c>
      <c r="W121" s="8">
        <f>Input!L122</f>
        <v>323.47814400000004</v>
      </c>
      <c r="X121" s="6">
        <f t="shared" si="323"/>
        <v>40.222095379844966</v>
      </c>
      <c r="Y121" s="6">
        <f t="shared" si="324"/>
        <v>40</v>
      </c>
      <c r="Z121" s="10" t="str">
        <f t="shared" si="325"/>
        <v>28</v>
      </c>
      <c r="AA121" s="53"/>
      <c r="AB121" s="11">
        <f t="shared" si="326"/>
        <v>322</v>
      </c>
      <c r="AD121" s="8">
        <f>Input!M122</f>
        <v>262.32307200000002</v>
      </c>
      <c r="AE121" s="6">
        <f t="shared" si="327"/>
        <v>32.636970170542639</v>
      </c>
      <c r="AF121" s="6">
        <f t="shared" si="328"/>
        <v>33</v>
      </c>
      <c r="AG121" s="10" t="str">
        <f t="shared" si="329"/>
        <v>21</v>
      </c>
      <c r="AH121" s="53"/>
      <c r="AI121" s="11">
        <f t="shared" si="330"/>
        <v>265</v>
      </c>
      <c r="AL121">
        <v>102</v>
      </c>
      <c r="AM121" s="33" t="str">
        <f t="shared" si="331"/>
        <v>66</v>
      </c>
      <c r="AO121">
        <v>773.85000000000105</v>
      </c>
      <c r="AP121">
        <v>773.1875</v>
      </c>
    </row>
    <row r="122" spans="1:42" x14ac:dyDescent="0.25">
      <c r="A122" s="66" t="s">
        <v>153</v>
      </c>
      <c r="B122" s="45">
        <f>Input!I123</f>
        <v>849.73363200000006</v>
      </c>
      <c r="C122" s="6">
        <f t="shared" si="311"/>
        <v>105.49409389147287</v>
      </c>
      <c r="D122" s="6">
        <f t="shared" si="312"/>
        <v>105</v>
      </c>
      <c r="E122" s="10" t="str">
        <f t="shared" si="313"/>
        <v>69</v>
      </c>
      <c r="F122" s="53"/>
      <c r="G122" s="11">
        <f t="shared" si="314"/>
        <v>846</v>
      </c>
      <c r="I122" s="8">
        <f>Input!J123</f>
        <v>249.44832000000002</v>
      </c>
      <c r="J122" s="6">
        <f t="shared" si="315"/>
        <v>31.040101705426359</v>
      </c>
      <c r="K122" s="6">
        <f t="shared" si="316"/>
        <v>31</v>
      </c>
      <c r="L122" s="10" t="str">
        <f t="shared" si="317"/>
        <v>1F</v>
      </c>
      <c r="M122" s="53"/>
      <c r="N122" s="11">
        <f t="shared" si="318"/>
        <v>249</v>
      </c>
      <c r="P122" s="8">
        <f>Input!K123</f>
        <v>386.24256000000003</v>
      </c>
      <c r="Q122" s="6">
        <f t="shared" si="319"/>
        <v>48.006829147286822</v>
      </c>
      <c r="R122" s="6">
        <f t="shared" si="320"/>
        <v>48</v>
      </c>
      <c r="S122" s="10" t="str">
        <f t="shared" si="321"/>
        <v>30</v>
      </c>
      <c r="T122" s="53"/>
      <c r="U122" s="11">
        <f t="shared" si="322"/>
        <v>386</v>
      </c>
      <c r="W122" s="8">
        <f>Input!L123</f>
        <v>323.47814400000004</v>
      </c>
      <c r="X122" s="6">
        <f t="shared" si="323"/>
        <v>40.222095379844966</v>
      </c>
      <c r="Y122" s="6">
        <f t="shared" si="324"/>
        <v>40</v>
      </c>
      <c r="Z122" s="10" t="str">
        <f t="shared" si="325"/>
        <v>28</v>
      </c>
      <c r="AA122" s="53"/>
      <c r="AB122" s="11">
        <f t="shared" si="326"/>
        <v>322</v>
      </c>
      <c r="AD122" s="8">
        <f>Input!M123</f>
        <v>262.32307200000002</v>
      </c>
      <c r="AE122" s="6">
        <f t="shared" si="327"/>
        <v>32.636970170542639</v>
      </c>
      <c r="AF122" s="6">
        <f t="shared" si="328"/>
        <v>33</v>
      </c>
      <c r="AG122" s="10" t="str">
        <f t="shared" si="329"/>
        <v>21</v>
      </c>
      <c r="AH122" s="53"/>
      <c r="AI122" s="11">
        <f t="shared" si="330"/>
        <v>265</v>
      </c>
      <c r="AL122">
        <v>103</v>
      </c>
      <c r="AM122" s="33" t="str">
        <f t="shared" si="331"/>
        <v>67</v>
      </c>
      <c r="AO122">
        <v>773.85000000000105</v>
      </c>
      <c r="AP122">
        <v>773.1875</v>
      </c>
    </row>
    <row r="123" spans="1:42" x14ac:dyDescent="0.25">
      <c r="A123" s="66" t="s">
        <v>154</v>
      </c>
      <c r="B123" s="45">
        <f>Input!I124</f>
        <v>849.73363200000006</v>
      </c>
      <c r="C123" s="6">
        <f t="shared" si="311"/>
        <v>105.49409389147287</v>
      </c>
      <c r="D123" s="6">
        <f t="shared" si="312"/>
        <v>105</v>
      </c>
      <c r="E123" s="10" t="str">
        <f t="shared" si="313"/>
        <v>69</v>
      </c>
      <c r="F123" s="53"/>
      <c r="G123" s="11">
        <f t="shared" si="314"/>
        <v>846</v>
      </c>
      <c r="I123" s="8">
        <f>Input!J124</f>
        <v>249.44832000000002</v>
      </c>
      <c r="J123" s="6">
        <f t="shared" si="315"/>
        <v>31.040101705426359</v>
      </c>
      <c r="K123" s="6">
        <f t="shared" si="316"/>
        <v>31</v>
      </c>
      <c r="L123" s="10" t="str">
        <f t="shared" si="317"/>
        <v>1F</v>
      </c>
      <c r="M123" s="53"/>
      <c r="N123" s="11">
        <f t="shared" si="318"/>
        <v>249</v>
      </c>
      <c r="P123" s="8">
        <f>Input!K124</f>
        <v>386.24256000000003</v>
      </c>
      <c r="Q123" s="6">
        <f t="shared" si="319"/>
        <v>48.006829147286822</v>
      </c>
      <c r="R123" s="6">
        <f t="shared" si="320"/>
        <v>48</v>
      </c>
      <c r="S123" s="10" t="str">
        <f t="shared" si="321"/>
        <v>30</v>
      </c>
      <c r="T123" s="53"/>
      <c r="U123" s="11">
        <f t="shared" si="322"/>
        <v>386</v>
      </c>
      <c r="W123" s="8">
        <f>Input!L124</f>
        <v>323.47814400000004</v>
      </c>
      <c r="X123" s="6">
        <f t="shared" si="323"/>
        <v>40.222095379844966</v>
      </c>
      <c r="Y123" s="6">
        <f t="shared" si="324"/>
        <v>40</v>
      </c>
      <c r="Z123" s="10" t="str">
        <f t="shared" si="325"/>
        <v>28</v>
      </c>
      <c r="AA123" s="53"/>
      <c r="AB123" s="11">
        <f t="shared" si="326"/>
        <v>322</v>
      </c>
      <c r="AD123" s="8">
        <f>Input!M124</f>
        <v>265.54176000000001</v>
      </c>
      <c r="AE123" s="6">
        <f t="shared" si="327"/>
        <v>33.036187286821708</v>
      </c>
      <c r="AF123" s="6">
        <f t="shared" si="328"/>
        <v>33</v>
      </c>
      <c r="AG123" s="10" t="str">
        <f t="shared" si="329"/>
        <v>21</v>
      </c>
      <c r="AH123" s="53"/>
      <c r="AI123" s="11">
        <f t="shared" si="330"/>
        <v>265</v>
      </c>
      <c r="AL123">
        <v>104</v>
      </c>
      <c r="AM123" s="33" t="str">
        <f t="shared" si="331"/>
        <v>68</v>
      </c>
      <c r="AO123">
        <v>773.85000000000105</v>
      </c>
      <c r="AP123">
        <v>773.1875</v>
      </c>
    </row>
    <row r="124" spans="1:42" x14ac:dyDescent="0.25">
      <c r="A124" s="66" t="s">
        <v>155</v>
      </c>
      <c r="B124" s="45">
        <f>Input!I125</f>
        <v>849.73363200000006</v>
      </c>
      <c r="C124" s="6">
        <f t="shared" ref="C124" si="332">(B124-7.25)/8.0625+1</f>
        <v>105.49409389147287</v>
      </c>
      <c r="D124" s="6">
        <f t="shared" ref="D124" si="333">ROUND(C124, 0)</f>
        <v>105</v>
      </c>
      <c r="E124" s="10" t="str">
        <f t="shared" ref="E124" si="334">DEC2HEX(D124, 2)</f>
        <v>69</v>
      </c>
      <c r="F124" s="53"/>
      <c r="G124" s="11">
        <f t="shared" ref="G124" si="335">IF(D124=0,0,ROUND(((D124-1)*(645/80)+7.25),0))</f>
        <v>846</v>
      </c>
      <c r="I124" s="8">
        <f>Input!J125</f>
        <v>249.44832000000002</v>
      </c>
      <c r="J124" s="6">
        <f t="shared" ref="J124" si="336">(I124-7.25)/8.0625+1</f>
        <v>31.040101705426359</v>
      </c>
      <c r="K124" s="6">
        <f t="shared" ref="K124" si="337">ROUND(J124, 0)</f>
        <v>31</v>
      </c>
      <c r="L124" s="10" t="str">
        <f t="shared" ref="L124" si="338">DEC2HEX(K124, 2)</f>
        <v>1F</v>
      </c>
      <c r="M124" s="53"/>
      <c r="N124" s="11">
        <f t="shared" ref="N124" si="339">IF(K124=0,0,ROUND(((K124-1)*(645/80)+7.25),0))</f>
        <v>249</v>
      </c>
      <c r="P124" s="8">
        <f>Input!K125</f>
        <v>386.24256000000003</v>
      </c>
      <c r="Q124" s="6">
        <f t="shared" ref="Q124" si="340">(P124-7.25)/8.0625+1</f>
        <v>48.006829147286822</v>
      </c>
      <c r="R124" s="6">
        <f t="shared" ref="R124" si="341">ROUND(Q124, 0)</f>
        <v>48</v>
      </c>
      <c r="S124" s="10" t="str">
        <f t="shared" ref="S124" si="342">DEC2HEX(R124, 2)</f>
        <v>30</v>
      </c>
      <c r="T124" s="53"/>
      <c r="U124" s="11">
        <f t="shared" ref="U124" si="343">IF(R124=0,0,ROUND(((R124-1)*(645/80)+7.25),0))</f>
        <v>386</v>
      </c>
      <c r="W124" s="8">
        <f>Input!L125</f>
        <v>323.47814400000004</v>
      </c>
      <c r="X124" s="6">
        <f t="shared" ref="X124" si="344">(W124-7.25)/8.0625+1</f>
        <v>40.222095379844966</v>
      </c>
      <c r="Y124" s="6">
        <f t="shared" ref="Y124" si="345">ROUND(X124, 0)</f>
        <v>40</v>
      </c>
      <c r="Z124" s="10" t="str">
        <f t="shared" ref="Z124" si="346">DEC2HEX(Y124, 2)</f>
        <v>28</v>
      </c>
      <c r="AA124" s="53"/>
      <c r="AB124" s="11">
        <f t="shared" ref="AB124" si="347">IF(Y124=0,0,ROUND(((Y124-1)*(645/80)+7.25),0))</f>
        <v>322</v>
      </c>
      <c r="AD124" s="8">
        <f>Input!M125</f>
        <v>265.54176000000001</v>
      </c>
      <c r="AE124" s="6">
        <f t="shared" ref="AE124" si="348">(AD124-7.25)/8.0625+1</f>
        <v>33.036187286821708</v>
      </c>
      <c r="AF124" s="6">
        <f t="shared" ref="AF124" si="349">ROUND(AE124, 0)</f>
        <v>33</v>
      </c>
      <c r="AG124" s="10" t="str">
        <f t="shared" ref="AG124" si="350">DEC2HEX(AF124, 2)</f>
        <v>21</v>
      </c>
      <c r="AH124" s="53"/>
      <c r="AI124" s="11">
        <f t="shared" ref="AI124" si="351">IF(AF124=0,0,ROUND(((AF124-1)*(645/80)+7.25),0))</f>
        <v>265</v>
      </c>
      <c r="AL124">
        <v>105</v>
      </c>
      <c r="AM124" s="33" t="str">
        <f t="shared" ref="AM124" si="352">DEC2HEX(AL124, 2)</f>
        <v>69</v>
      </c>
      <c r="AO124">
        <v>773.85000000000105</v>
      </c>
      <c r="AP124">
        <v>773.1875</v>
      </c>
    </row>
    <row r="125" spans="1:42" x14ac:dyDescent="0.25">
      <c r="A125" s="66" t="s">
        <v>156</v>
      </c>
      <c r="B125" s="45">
        <f>Input!I126</f>
        <v>828.81216000000006</v>
      </c>
      <c r="C125" s="6">
        <f t="shared" si="311"/>
        <v>102.89918263565892</v>
      </c>
      <c r="D125" s="6">
        <f t="shared" si="312"/>
        <v>103</v>
      </c>
      <c r="E125" s="10" t="str">
        <f t="shared" si="313"/>
        <v>67</v>
      </c>
      <c r="F125" s="53"/>
      <c r="G125" s="11">
        <f t="shared" si="314"/>
        <v>830</v>
      </c>
      <c r="I125" s="8">
        <f>Input!J126</f>
        <v>249.44832000000002</v>
      </c>
      <c r="J125" s="6">
        <f t="shared" si="315"/>
        <v>31.040101705426359</v>
      </c>
      <c r="K125" s="6">
        <f t="shared" si="316"/>
        <v>31</v>
      </c>
      <c r="L125" s="10" t="str">
        <f t="shared" si="317"/>
        <v>1F</v>
      </c>
      <c r="M125" s="53"/>
      <c r="N125" s="11">
        <f t="shared" si="318"/>
        <v>249</v>
      </c>
      <c r="P125" s="8">
        <f>Input!K126</f>
        <v>386.24256000000003</v>
      </c>
      <c r="Q125" s="6">
        <f t="shared" si="319"/>
        <v>48.006829147286822</v>
      </c>
      <c r="R125" s="6">
        <f t="shared" si="320"/>
        <v>48</v>
      </c>
      <c r="S125" s="10" t="str">
        <f t="shared" si="321"/>
        <v>30</v>
      </c>
      <c r="T125" s="53"/>
      <c r="U125" s="11">
        <f t="shared" si="322"/>
        <v>386</v>
      </c>
      <c r="W125" s="8">
        <f>Input!L126</f>
        <v>323.47814400000004</v>
      </c>
      <c r="X125" s="6">
        <f t="shared" si="323"/>
        <v>40.222095379844966</v>
      </c>
      <c r="Y125" s="6">
        <f t="shared" si="324"/>
        <v>40</v>
      </c>
      <c r="Z125" s="10" t="str">
        <f t="shared" si="325"/>
        <v>28</v>
      </c>
      <c r="AA125" s="53"/>
      <c r="AB125" s="11">
        <f t="shared" si="326"/>
        <v>322</v>
      </c>
      <c r="AD125" s="8">
        <f>Input!M126</f>
        <v>265.54176000000001</v>
      </c>
      <c r="AE125" s="6">
        <f t="shared" si="327"/>
        <v>33.036187286821708</v>
      </c>
      <c r="AF125" s="6">
        <f t="shared" si="328"/>
        <v>33</v>
      </c>
      <c r="AG125" s="10" t="str">
        <f t="shared" si="329"/>
        <v>21</v>
      </c>
      <c r="AH125" s="53"/>
      <c r="AI125" s="11">
        <f t="shared" si="330"/>
        <v>265</v>
      </c>
      <c r="AL125">
        <v>105</v>
      </c>
      <c r="AM125" s="33" t="str">
        <f t="shared" si="331"/>
        <v>69</v>
      </c>
      <c r="AO125">
        <v>773.85000000000105</v>
      </c>
      <c r="AP125">
        <v>773.1875</v>
      </c>
    </row>
    <row r="126" spans="1:42" x14ac:dyDescent="0.25">
      <c r="A126" s="66" t="s">
        <v>157</v>
      </c>
      <c r="B126" s="45">
        <f>Input!I127</f>
        <v>828.81216000000006</v>
      </c>
      <c r="C126" s="6">
        <f t="shared" si="311"/>
        <v>102.89918263565892</v>
      </c>
      <c r="D126" s="6">
        <f t="shared" si="312"/>
        <v>103</v>
      </c>
      <c r="E126" s="10" t="str">
        <f t="shared" si="313"/>
        <v>67</v>
      </c>
      <c r="F126" s="53"/>
      <c r="G126" s="11">
        <f t="shared" si="314"/>
        <v>830</v>
      </c>
      <c r="I126" s="8">
        <f>Input!J127</f>
        <v>249.44832000000002</v>
      </c>
      <c r="J126" s="6">
        <f t="shared" si="315"/>
        <v>31.040101705426359</v>
      </c>
      <c r="K126" s="6">
        <f t="shared" si="316"/>
        <v>31</v>
      </c>
      <c r="L126" s="10" t="str">
        <f t="shared" si="317"/>
        <v>1F</v>
      </c>
      <c r="M126" s="53"/>
      <c r="N126" s="11">
        <f t="shared" si="318"/>
        <v>249</v>
      </c>
      <c r="P126" s="8">
        <f>Input!K127</f>
        <v>386.24256000000003</v>
      </c>
      <c r="Q126" s="6">
        <f t="shared" si="319"/>
        <v>48.006829147286822</v>
      </c>
      <c r="R126" s="6">
        <f t="shared" si="320"/>
        <v>48</v>
      </c>
      <c r="S126" s="10" t="str">
        <f t="shared" si="321"/>
        <v>30</v>
      </c>
      <c r="T126" s="53"/>
      <c r="U126" s="11">
        <f t="shared" si="322"/>
        <v>386</v>
      </c>
      <c r="W126" s="8">
        <f>Input!L127</f>
        <v>323.47814400000004</v>
      </c>
      <c r="X126" s="6">
        <f t="shared" si="323"/>
        <v>40.222095379844966</v>
      </c>
      <c r="Y126" s="6">
        <f t="shared" si="324"/>
        <v>40</v>
      </c>
      <c r="Z126" s="10" t="str">
        <f t="shared" si="325"/>
        <v>28</v>
      </c>
      <c r="AA126" s="53"/>
      <c r="AB126" s="11">
        <f t="shared" si="326"/>
        <v>322</v>
      </c>
      <c r="AD126" s="8">
        <f>Input!M127</f>
        <v>265.54176000000001</v>
      </c>
      <c r="AE126" s="6">
        <f t="shared" si="327"/>
        <v>33.036187286821708</v>
      </c>
      <c r="AF126" s="6">
        <f t="shared" si="328"/>
        <v>33</v>
      </c>
      <c r="AG126" s="10" t="str">
        <f t="shared" si="329"/>
        <v>21</v>
      </c>
      <c r="AH126" s="53"/>
      <c r="AI126" s="11">
        <f t="shared" si="330"/>
        <v>265</v>
      </c>
      <c r="AL126">
        <v>106</v>
      </c>
      <c r="AM126" s="33" t="str">
        <f t="shared" si="331"/>
        <v>6A</v>
      </c>
      <c r="AO126">
        <v>773.85000000000105</v>
      </c>
      <c r="AP126">
        <v>773.1875</v>
      </c>
    </row>
    <row r="127" spans="1:42" x14ac:dyDescent="0.25">
      <c r="A127" s="50" t="s">
        <v>158</v>
      </c>
      <c r="B127" s="45">
        <f>Input!I128</f>
        <v>498.89664000000005</v>
      </c>
      <c r="C127" s="6">
        <f t="shared" si="167"/>
        <v>61.97942821705427</v>
      </c>
      <c r="D127" s="6">
        <f t="shared" si="168"/>
        <v>62</v>
      </c>
      <c r="E127" s="10" t="str">
        <f t="shared" si="169"/>
        <v>3E</v>
      </c>
      <c r="F127" s="53"/>
      <c r="G127" s="11">
        <f t="shared" si="170"/>
        <v>499</v>
      </c>
      <c r="I127" s="8">
        <f>Input!J128</f>
        <v>231.74553600000002</v>
      </c>
      <c r="J127" s="6">
        <f t="shared" si="171"/>
        <v>28.844407565891476</v>
      </c>
      <c r="K127" s="6">
        <f t="shared" si="172"/>
        <v>29</v>
      </c>
      <c r="L127" s="10" t="str">
        <f t="shared" si="173"/>
        <v>1D</v>
      </c>
      <c r="M127" s="53"/>
      <c r="N127" s="11">
        <f t="shared" si="174"/>
        <v>233</v>
      </c>
      <c r="P127" s="8">
        <f>Input!K128</f>
        <v>323.47814400000004</v>
      </c>
      <c r="Q127" s="6">
        <f t="shared" si="175"/>
        <v>40.222095379844966</v>
      </c>
      <c r="R127" s="6">
        <f t="shared" si="176"/>
        <v>40</v>
      </c>
      <c r="S127" s="10" t="str">
        <f t="shared" si="177"/>
        <v>28</v>
      </c>
      <c r="T127" s="53"/>
      <c r="U127" s="11">
        <f t="shared" si="178"/>
        <v>322</v>
      </c>
      <c r="W127" s="8">
        <f>Input!L128</f>
        <v>294.509952</v>
      </c>
      <c r="X127" s="6">
        <f t="shared" si="179"/>
        <v>36.629141333333337</v>
      </c>
      <c r="Y127" s="6">
        <f t="shared" si="180"/>
        <v>37</v>
      </c>
      <c r="Z127" s="10" t="str">
        <f t="shared" si="181"/>
        <v>25</v>
      </c>
      <c r="AA127" s="53"/>
      <c r="AB127" s="11">
        <f t="shared" si="182"/>
        <v>298</v>
      </c>
      <c r="AD127" s="8">
        <f>Input!M128</f>
        <v>202.77734400000003</v>
      </c>
      <c r="AE127" s="6">
        <f t="shared" si="183"/>
        <v>25.251453519379847</v>
      </c>
      <c r="AF127" s="6">
        <f t="shared" si="184"/>
        <v>25</v>
      </c>
      <c r="AG127" s="10" t="str">
        <f t="shared" si="185"/>
        <v>19</v>
      </c>
      <c r="AH127" s="53"/>
      <c r="AI127" s="11">
        <f t="shared" si="186"/>
        <v>201</v>
      </c>
      <c r="AL127">
        <v>99</v>
      </c>
      <c r="AM127" s="33" t="str">
        <f t="shared" si="289"/>
        <v>63</v>
      </c>
      <c r="AO127">
        <v>798.06000000000097</v>
      </c>
      <c r="AP127">
        <v>797.375</v>
      </c>
    </row>
    <row r="128" spans="1:42" x14ac:dyDescent="0.25">
      <c r="A128" s="50" t="s">
        <v>159</v>
      </c>
      <c r="B128" s="45">
        <f>Input!I129</f>
        <v>543.95827200000008</v>
      </c>
      <c r="C128" s="6">
        <f t="shared" si="167"/>
        <v>67.568467844961248</v>
      </c>
      <c r="D128" s="6">
        <f t="shared" si="168"/>
        <v>68</v>
      </c>
      <c r="E128" s="10" t="str">
        <f t="shared" si="169"/>
        <v>44</v>
      </c>
      <c r="F128" s="53"/>
      <c r="G128" s="11">
        <f t="shared" si="170"/>
        <v>547</v>
      </c>
      <c r="I128" s="8">
        <f>Input!J129</f>
        <v>231.74553600000002</v>
      </c>
      <c r="J128" s="6">
        <f t="shared" si="171"/>
        <v>28.844407565891476</v>
      </c>
      <c r="K128" s="6">
        <f t="shared" si="172"/>
        <v>29</v>
      </c>
      <c r="L128" s="10" t="str">
        <f t="shared" si="173"/>
        <v>1D</v>
      </c>
      <c r="M128" s="53"/>
      <c r="N128" s="11">
        <f t="shared" si="174"/>
        <v>233</v>
      </c>
      <c r="P128" s="8">
        <f>Input!K129</f>
        <v>323.47814400000004</v>
      </c>
      <c r="Q128" s="6">
        <f t="shared" si="175"/>
        <v>40.222095379844966</v>
      </c>
      <c r="R128" s="6">
        <f t="shared" si="176"/>
        <v>40</v>
      </c>
      <c r="S128" s="10" t="str">
        <f t="shared" si="177"/>
        <v>28</v>
      </c>
      <c r="T128" s="53"/>
      <c r="U128" s="11">
        <f t="shared" si="178"/>
        <v>322</v>
      </c>
      <c r="W128" s="8">
        <f>Input!L129</f>
        <v>294.509952</v>
      </c>
      <c r="X128" s="6">
        <f t="shared" si="179"/>
        <v>36.629141333333337</v>
      </c>
      <c r="Y128" s="6">
        <f t="shared" si="180"/>
        <v>37</v>
      </c>
      <c r="Z128" s="10" t="str">
        <f t="shared" si="181"/>
        <v>25</v>
      </c>
      <c r="AA128" s="53"/>
      <c r="AB128" s="11">
        <f t="shared" si="182"/>
        <v>298</v>
      </c>
      <c r="AD128" s="8">
        <f>Input!M129</f>
        <v>202.77734400000003</v>
      </c>
      <c r="AE128" s="6">
        <f t="shared" si="183"/>
        <v>25.251453519379847</v>
      </c>
      <c r="AF128" s="6">
        <f t="shared" si="184"/>
        <v>25</v>
      </c>
      <c r="AG128" s="10" t="str">
        <f t="shared" si="185"/>
        <v>19</v>
      </c>
      <c r="AH128" s="53"/>
      <c r="AI128" s="11">
        <f t="shared" si="186"/>
        <v>201</v>
      </c>
      <c r="AL128">
        <v>100</v>
      </c>
      <c r="AM128" s="33" t="str">
        <f t="shared" si="289"/>
        <v>64</v>
      </c>
      <c r="AO128">
        <v>806.13000000000102</v>
      </c>
      <c r="AP128">
        <v>805.4375</v>
      </c>
    </row>
    <row r="129" spans="1:42" x14ac:dyDescent="0.25">
      <c r="A129" s="50" t="s">
        <v>160</v>
      </c>
      <c r="B129" s="45">
        <f>Input!I130</f>
        <v>531.08352000000002</v>
      </c>
      <c r="C129" s="6">
        <f t="shared" si="167"/>
        <v>65.97159937984496</v>
      </c>
      <c r="D129" s="6">
        <f t="shared" si="168"/>
        <v>66</v>
      </c>
      <c r="E129" s="10" t="str">
        <f t="shared" si="169"/>
        <v>42</v>
      </c>
      <c r="F129" s="53"/>
      <c r="G129" s="11">
        <f t="shared" si="170"/>
        <v>531</v>
      </c>
      <c r="I129" s="8">
        <f>Input!J130</f>
        <v>238.18291200000002</v>
      </c>
      <c r="J129" s="6">
        <f t="shared" si="171"/>
        <v>29.642841798449613</v>
      </c>
      <c r="K129" s="6">
        <f t="shared" si="172"/>
        <v>30</v>
      </c>
      <c r="L129" s="10" t="str">
        <f t="shared" si="173"/>
        <v>1E</v>
      </c>
      <c r="M129" s="53"/>
      <c r="N129" s="11">
        <f t="shared" si="174"/>
        <v>241</v>
      </c>
      <c r="P129" s="8">
        <f>Input!K130</f>
        <v>329.91552000000001</v>
      </c>
      <c r="Q129" s="6">
        <f t="shared" si="175"/>
        <v>41.020529612403102</v>
      </c>
      <c r="R129" s="6">
        <f t="shared" si="176"/>
        <v>41</v>
      </c>
      <c r="S129" s="10" t="str">
        <f t="shared" si="177"/>
        <v>29</v>
      </c>
      <c r="T129" s="53"/>
      <c r="U129" s="11">
        <f t="shared" si="178"/>
        <v>330</v>
      </c>
      <c r="W129" s="8">
        <f>Input!L130</f>
        <v>294.509952</v>
      </c>
      <c r="X129" s="6">
        <f t="shared" si="179"/>
        <v>36.629141333333337</v>
      </c>
      <c r="Y129" s="6">
        <f t="shared" si="180"/>
        <v>37</v>
      </c>
      <c r="Z129" s="10" t="str">
        <f t="shared" si="181"/>
        <v>25</v>
      </c>
      <c r="AA129" s="53"/>
      <c r="AB129" s="11">
        <f t="shared" si="182"/>
        <v>298</v>
      </c>
      <c r="AD129" s="8">
        <f>Input!M130</f>
        <v>212.43340800000001</v>
      </c>
      <c r="AE129" s="6">
        <f t="shared" si="183"/>
        <v>26.449104868217056</v>
      </c>
      <c r="AF129" s="6">
        <f t="shared" si="184"/>
        <v>26</v>
      </c>
      <c r="AG129" s="10" t="str">
        <f t="shared" si="185"/>
        <v>1A</v>
      </c>
      <c r="AH129" s="53"/>
      <c r="AI129" s="11">
        <f t="shared" si="186"/>
        <v>209</v>
      </c>
      <c r="AL129">
        <v>101</v>
      </c>
      <c r="AM129" s="33" t="str">
        <f t="shared" si="289"/>
        <v>65</v>
      </c>
      <c r="AO129">
        <v>814.20000000000095</v>
      </c>
      <c r="AP129">
        <v>813.5</v>
      </c>
    </row>
    <row r="130" spans="1:42" x14ac:dyDescent="0.25">
      <c r="A130" s="50" t="s">
        <v>161</v>
      </c>
      <c r="B130" s="45">
        <f>Input!I131</f>
        <v>531.08352000000002</v>
      </c>
      <c r="C130" s="6">
        <f t="shared" si="167"/>
        <v>65.97159937984496</v>
      </c>
      <c r="D130" s="6">
        <f t="shared" si="168"/>
        <v>66</v>
      </c>
      <c r="E130" s="10" t="str">
        <f t="shared" si="169"/>
        <v>42</v>
      </c>
      <c r="F130" s="53"/>
      <c r="G130" s="11">
        <f t="shared" si="170"/>
        <v>531</v>
      </c>
      <c r="I130" s="8">
        <f>Input!J131</f>
        <v>238.18291200000002</v>
      </c>
      <c r="J130" s="6">
        <f t="shared" si="171"/>
        <v>29.642841798449613</v>
      </c>
      <c r="K130" s="6">
        <f t="shared" si="172"/>
        <v>30</v>
      </c>
      <c r="L130" s="10" t="str">
        <f t="shared" si="173"/>
        <v>1E</v>
      </c>
      <c r="M130" s="53"/>
      <c r="N130" s="11">
        <f t="shared" si="174"/>
        <v>241</v>
      </c>
      <c r="P130" s="8">
        <f>Input!K131</f>
        <v>329.91552000000001</v>
      </c>
      <c r="Q130" s="6">
        <f t="shared" si="175"/>
        <v>41.020529612403102</v>
      </c>
      <c r="R130" s="6">
        <f t="shared" si="176"/>
        <v>41</v>
      </c>
      <c r="S130" s="10" t="str">
        <f t="shared" si="177"/>
        <v>29</v>
      </c>
      <c r="T130" s="53"/>
      <c r="U130" s="11">
        <f t="shared" si="178"/>
        <v>330</v>
      </c>
      <c r="W130" s="8">
        <f>Input!L131</f>
        <v>294.509952</v>
      </c>
      <c r="X130" s="6">
        <f t="shared" si="179"/>
        <v>36.629141333333337</v>
      </c>
      <c r="Y130" s="6">
        <f t="shared" si="180"/>
        <v>37</v>
      </c>
      <c r="Z130" s="10" t="str">
        <f t="shared" si="181"/>
        <v>25</v>
      </c>
      <c r="AA130" s="53"/>
      <c r="AB130" s="11">
        <f t="shared" si="182"/>
        <v>298</v>
      </c>
      <c r="AD130" s="8">
        <f>Input!M131</f>
        <v>212.43340800000001</v>
      </c>
      <c r="AE130" s="6">
        <f t="shared" si="183"/>
        <v>26.449104868217056</v>
      </c>
      <c r="AF130" s="6">
        <f t="shared" si="184"/>
        <v>26</v>
      </c>
      <c r="AG130" s="10" t="str">
        <f t="shared" si="185"/>
        <v>1A</v>
      </c>
      <c r="AH130" s="53"/>
      <c r="AI130" s="11">
        <f t="shared" si="186"/>
        <v>209</v>
      </c>
      <c r="AL130">
        <v>102</v>
      </c>
      <c r="AM130" s="33" t="str">
        <f t="shared" si="289"/>
        <v>66</v>
      </c>
      <c r="AO130">
        <v>822.270000000001</v>
      </c>
      <c r="AP130">
        <v>821.5625</v>
      </c>
    </row>
    <row r="131" spans="1:42" x14ac:dyDescent="0.25">
      <c r="A131" s="50" t="s">
        <v>162</v>
      </c>
      <c r="B131" s="45">
        <f>Input!I132</f>
        <v>666.268416</v>
      </c>
      <c r="C131" s="6">
        <f t="shared" si="167"/>
        <v>82.738718263565886</v>
      </c>
      <c r="D131" s="6">
        <f t="shared" si="168"/>
        <v>83</v>
      </c>
      <c r="E131" s="10" t="str">
        <f t="shared" si="169"/>
        <v>53</v>
      </c>
      <c r="F131" s="53"/>
      <c r="G131" s="11">
        <f t="shared" si="170"/>
        <v>668</v>
      </c>
      <c r="I131" s="8">
        <f>Input!J132</f>
        <v>241.40160000000003</v>
      </c>
      <c r="J131" s="6">
        <f t="shared" si="171"/>
        <v>30.042058914728685</v>
      </c>
      <c r="K131" s="6">
        <f t="shared" si="172"/>
        <v>30</v>
      </c>
      <c r="L131" s="10" t="str">
        <f t="shared" si="173"/>
        <v>1E</v>
      </c>
      <c r="M131" s="53"/>
      <c r="N131" s="11">
        <f t="shared" si="174"/>
        <v>241</v>
      </c>
      <c r="P131" s="8">
        <f>Input!K132</f>
        <v>360.49305600000002</v>
      </c>
      <c r="Q131" s="6">
        <f t="shared" si="175"/>
        <v>44.813092217054269</v>
      </c>
      <c r="R131" s="6">
        <f t="shared" si="176"/>
        <v>45</v>
      </c>
      <c r="S131" s="10" t="str">
        <f t="shared" si="177"/>
        <v>2D</v>
      </c>
      <c r="T131" s="53"/>
      <c r="U131" s="11">
        <f t="shared" si="178"/>
        <v>362</v>
      </c>
      <c r="W131" s="8">
        <f>Input!L132</f>
        <v>321.86880000000002</v>
      </c>
      <c r="X131" s="6">
        <f t="shared" si="179"/>
        <v>40.022486821705428</v>
      </c>
      <c r="Y131" s="6">
        <f t="shared" si="180"/>
        <v>40</v>
      </c>
      <c r="Z131" s="10" t="str">
        <f t="shared" si="181"/>
        <v>28</v>
      </c>
      <c r="AA131" s="53"/>
      <c r="AB131" s="11">
        <f t="shared" si="182"/>
        <v>322</v>
      </c>
      <c r="AD131" s="8">
        <f>Input!M132</f>
        <v>222.089472</v>
      </c>
      <c r="AE131" s="6">
        <f t="shared" si="183"/>
        <v>27.646756217054264</v>
      </c>
      <c r="AF131" s="6">
        <f t="shared" si="184"/>
        <v>28</v>
      </c>
      <c r="AG131" s="10" t="str">
        <f t="shared" si="185"/>
        <v>1C</v>
      </c>
      <c r="AH131" s="53"/>
      <c r="AI131" s="11">
        <f t="shared" si="186"/>
        <v>225</v>
      </c>
      <c r="AL131">
        <v>103</v>
      </c>
      <c r="AM131" s="33" t="str">
        <f t="shared" si="289"/>
        <v>67</v>
      </c>
      <c r="AO131">
        <v>830.34000000000106</v>
      </c>
      <c r="AP131">
        <v>829.625</v>
      </c>
    </row>
    <row r="132" spans="1:42" x14ac:dyDescent="0.25">
      <c r="A132" s="66" t="s">
        <v>164</v>
      </c>
      <c r="B132" s="45">
        <f>Input!I133</f>
        <v>828.81216000000006</v>
      </c>
      <c r="C132" s="6">
        <f t="shared" ref="C132:C146" si="353">(B132-7.25)/8.0625+1</f>
        <v>102.89918263565892</v>
      </c>
      <c r="D132" s="6">
        <f t="shared" ref="D132:D146" si="354">ROUND(C132, 0)</f>
        <v>103</v>
      </c>
      <c r="E132" s="10" t="str">
        <f t="shared" ref="E132:E146" si="355">DEC2HEX(D132, 2)</f>
        <v>67</v>
      </c>
      <c r="F132" s="53"/>
      <c r="G132" s="11">
        <f t="shared" ref="G132:G146" si="356">IF(D132=0,0,ROUND(((D132-1)*(645/80)+7.25),0))</f>
        <v>830</v>
      </c>
      <c r="I132" s="8">
        <f>Input!J133</f>
        <v>241.40160000000003</v>
      </c>
      <c r="J132" s="6">
        <f t="shared" ref="J132:J146" si="357">(I132-7.25)/8.0625+1</f>
        <v>30.042058914728685</v>
      </c>
      <c r="K132" s="6">
        <f t="shared" ref="K132:K146" si="358">ROUND(J132, 0)</f>
        <v>30</v>
      </c>
      <c r="L132" s="10" t="str">
        <f t="shared" ref="L132:L146" si="359">DEC2HEX(K132, 2)</f>
        <v>1E</v>
      </c>
      <c r="M132" s="53"/>
      <c r="N132" s="11">
        <f t="shared" ref="N132:N146" si="360">IF(K132=0,0,ROUND(((K132-1)*(645/80)+7.25),0))</f>
        <v>241</v>
      </c>
      <c r="P132" s="8">
        <f>Input!K133</f>
        <v>389.46124800000001</v>
      </c>
      <c r="Q132" s="6">
        <f t="shared" ref="Q132:Q146" si="361">(P132-7.25)/8.0625+1</f>
        <v>48.406046263565891</v>
      </c>
      <c r="R132" s="6">
        <f t="shared" ref="R132:R146" si="362">ROUND(Q132, 0)</f>
        <v>48</v>
      </c>
      <c r="S132" s="10" t="str">
        <f t="shared" ref="S132:S146" si="363">DEC2HEX(R132, 2)</f>
        <v>30</v>
      </c>
      <c r="T132" s="53"/>
      <c r="U132" s="11">
        <f t="shared" ref="U132:U146" si="364">IF(R132=0,0,ROUND(((R132-1)*(645/80)+7.25),0))</f>
        <v>386</v>
      </c>
      <c r="W132" s="8">
        <f>Input!L133</f>
        <v>366.930432</v>
      </c>
      <c r="X132" s="6">
        <f t="shared" ref="X132:X146" si="365">(W132-7.25)/8.0625+1</f>
        <v>45.611526449612406</v>
      </c>
      <c r="Y132" s="6">
        <f t="shared" ref="Y132:Y146" si="366">ROUND(X132, 0)</f>
        <v>46</v>
      </c>
      <c r="Z132" s="10" t="str">
        <f t="shared" ref="Z132:Z146" si="367">DEC2HEX(Y132, 2)</f>
        <v>2E</v>
      </c>
      <c r="AA132" s="53"/>
      <c r="AB132" s="11">
        <f t="shared" ref="AB132:AB146" si="368">IF(Y132=0,0,ROUND(((Y132-1)*(645/80)+7.25),0))</f>
        <v>370</v>
      </c>
      <c r="AD132" s="8">
        <f>Input!M133</f>
        <v>217.26144000000002</v>
      </c>
      <c r="AE132" s="6">
        <f t="shared" ref="AE132:AE146" si="369">(AD132-7.25)/8.0625+1</f>
        <v>27.047930542635662</v>
      </c>
      <c r="AF132" s="6">
        <f t="shared" ref="AF132:AF146" si="370">ROUND(AE132, 0)</f>
        <v>27</v>
      </c>
      <c r="AG132" s="10" t="str">
        <f t="shared" ref="AG132:AG146" si="371">DEC2HEX(AF132, 2)</f>
        <v>1B</v>
      </c>
      <c r="AH132" s="53"/>
      <c r="AI132" s="11">
        <f t="shared" ref="AI132:AI146" si="372">IF(AF132=0,0,ROUND(((AF132-1)*(645/80)+7.25),0))</f>
        <v>217</v>
      </c>
      <c r="AL132">
        <v>104</v>
      </c>
      <c r="AM132" s="33" t="str">
        <f t="shared" si="289"/>
        <v>68</v>
      </c>
      <c r="AO132">
        <v>838.41000000000099</v>
      </c>
      <c r="AP132">
        <v>837.6875</v>
      </c>
    </row>
    <row r="133" spans="1:42" x14ac:dyDescent="0.25">
      <c r="A133" s="66" t="s">
        <v>165</v>
      </c>
      <c r="B133" s="45">
        <f>Input!I134</f>
        <v>828.81216000000006</v>
      </c>
      <c r="C133" s="6">
        <f t="shared" si="353"/>
        <v>102.89918263565892</v>
      </c>
      <c r="D133" s="6">
        <f t="shared" si="354"/>
        <v>103</v>
      </c>
      <c r="E133" s="10" t="str">
        <f t="shared" si="355"/>
        <v>67</v>
      </c>
      <c r="F133" s="53"/>
      <c r="G133" s="11">
        <f t="shared" si="356"/>
        <v>830</v>
      </c>
      <c r="I133" s="8">
        <f>Input!J134</f>
        <v>241.40160000000003</v>
      </c>
      <c r="J133" s="6">
        <f t="shared" si="357"/>
        <v>30.042058914728685</v>
      </c>
      <c r="K133" s="6">
        <f t="shared" si="358"/>
        <v>30</v>
      </c>
      <c r="L133" s="10" t="str">
        <f t="shared" si="359"/>
        <v>1E</v>
      </c>
      <c r="M133" s="53"/>
      <c r="N133" s="11">
        <f t="shared" si="360"/>
        <v>241</v>
      </c>
      <c r="P133" s="8">
        <f>Input!K134</f>
        <v>389.46124800000001</v>
      </c>
      <c r="Q133" s="6">
        <f t="shared" si="361"/>
        <v>48.406046263565891</v>
      </c>
      <c r="R133" s="6">
        <f t="shared" si="362"/>
        <v>48</v>
      </c>
      <c r="S133" s="10" t="str">
        <f t="shared" si="363"/>
        <v>30</v>
      </c>
      <c r="T133" s="53"/>
      <c r="U133" s="11">
        <f t="shared" si="364"/>
        <v>386</v>
      </c>
      <c r="W133" s="8">
        <f>Input!L134</f>
        <v>378.19584000000003</v>
      </c>
      <c r="X133" s="6">
        <f t="shared" si="365"/>
        <v>47.008786356589148</v>
      </c>
      <c r="Y133" s="6">
        <f t="shared" si="366"/>
        <v>47</v>
      </c>
      <c r="Z133" s="10" t="str">
        <f t="shared" si="367"/>
        <v>2F</v>
      </c>
      <c r="AA133" s="53"/>
      <c r="AB133" s="11">
        <f t="shared" si="368"/>
        <v>378</v>
      </c>
      <c r="AD133" s="8">
        <f>Input!M134</f>
        <v>228.52684800000003</v>
      </c>
      <c r="AE133" s="6">
        <f t="shared" si="369"/>
        <v>28.445190449612408</v>
      </c>
      <c r="AF133" s="6">
        <f t="shared" si="370"/>
        <v>28</v>
      </c>
      <c r="AG133" s="10" t="str">
        <f t="shared" si="371"/>
        <v>1C</v>
      </c>
      <c r="AH133" s="53"/>
      <c r="AI133" s="11">
        <f t="shared" si="372"/>
        <v>225</v>
      </c>
      <c r="AL133">
        <v>105</v>
      </c>
      <c r="AM133" s="33" t="str">
        <f t="shared" si="289"/>
        <v>69</v>
      </c>
      <c r="AO133">
        <v>846.48000000000104</v>
      </c>
      <c r="AP133">
        <v>845.75</v>
      </c>
    </row>
    <row r="134" spans="1:42" x14ac:dyDescent="0.25">
      <c r="A134" s="66" t="s">
        <v>517</v>
      </c>
      <c r="B134" s="45">
        <f>Input!I135</f>
        <v>828.81216000000006</v>
      </c>
      <c r="C134" s="6">
        <f t="shared" si="353"/>
        <v>102.89918263565892</v>
      </c>
      <c r="D134" s="6">
        <f t="shared" si="354"/>
        <v>103</v>
      </c>
      <c r="E134" s="10" t="str">
        <f t="shared" si="355"/>
        <v>67</v>
      </c>
      <c r="F134" s="53"/>
      <c r="G134" s="11">
        <f t="shared" si="356"/>
        <v>830</v>
      </c>
      <c r="I134" s="8">
        <f>Input!J135</f>
        <v>241.40160000000003</v>
      </c>
      <c r="J134" s="6">
        <f t="shared" si="357"/>
        <v>30.042058914728685</v>
      </c>
      <c r="K134" s="6">
        <f t="shared" si="358"/>
        <v>30</v>
      </c>
      <c r="L134" s="10" t="str">
        <f t="shared" si="359"/>
        <v>1E</v>
      </c>
      <c r="M134" s="53"/>
      <c r="N134" s="11">
        <f t="shared" si="360"/>
        <v>241</v>
      </c>
      <c r="P134" s="8">
        <f>Input!K135</f>
        <v>389.46124800000001</v>
      </c>
      <c r="Q134" s="6">
        <f t="shared" si="361"/>
        <v>48.406046263565891</v>
      </c>
      <c r="R134" s="6">
        <f t="shared" si="362"/>
        <v>48</v>
      </c>
      <c r="S134" s="10" t="str">
        <f t="shared" si="363"/>
        <v>30</v>
      </c>
      <c r="T134" s="53"/>
      <c r="U134" s="11">
        <f t="shared" si="364"/>
        <v>386</v>
      </c>
      <c r="W134" s="8">
        <f>Input!L135</f>
        <v>378.19584000000003</v>
      </c>
      <c r="X134" s="6">
        <f t="shared" si="365"/>
        <v>47.008786356589148</v>
      </c>
      <c r="Y134" s="6">
        <f t="shared" si="366"/>
        <v>47</v>
      </c>
      <c r="Z134" s="10" t="str">
        <f t="shared" si="367"/>
        <v>2F</v>
      </c>
      <c r="AA134" s="53"/>
      <c r="AB134" s="11">
        <f t="shared" si="368"/>
        <v>378</v>
      </c>
      <c r="AD134" s="8">
        <f>Input!M135</f>
        <v>234.964224</v>
      </c>
      <c r="AE134" s="6">
        <f t="shared" si="369"/>
        <v>29.243624682170545</v>
      </c>
      <c r="AF134" s="6">
        <f t="shared" si="370"/>
        <v>29</v>
      </c>
      <c r="AG134" s="10" t="str">
        <f t="shared" si="371"/>
        <v>1D</v>
      </c>
      <c r="AH134" s="53"/>
      <c r="AI134" s="11">
        <f t="shared" si="372"/>
        <v>233</v>
      </c>
      <c r="AL134">
        <v>106</v>
      </c>
      <c r="AM134" s="33" t="str">
        <f t="shared" si="289"/>
        <v>6A</v>
      </c>
      <c r="AO134">
        <v>854.55000000000098</v>
      </c>
      <c r="AP134">
        <v>853.8125</v>
      </c>
    </row>
    <row r="135" spans="1:42" x14ac:dyDescent="0.25">
      <c r="A135" s="66" t="s">
        <v>515</v>
      </c>
      <c r="B135" s="45">
        <f>Input!I136</f>
        <v>828.81216000000006</v>
      </c>
      <c r="C135" s="6">
        <f t="shared" ref="C135:C136" si="373">(B135-7.25)/8.0625+1</f>
        <v>102.89918263565892</v>
      </c>
      <c r="D135" s="6">
        <f t="shared" ref="D135:D136" si="374">ROUND(C135, 0)</f>
        <v>103</v>
      </c>
      <c r="E135" s="10" t="str">
        <f t="shared" ref="E135:E136" si="375">DEC2HEX(D135, 2)</f>
        <v>67</v>
      </c>
      <c r="F135" s="53"/>
      <c r="G135" s="11">
        <f t="shared" ref="G135:G136" si="376">IF(D135=0,0,ROUND(((D135-1)*(645/80)+7.25),0))</f>
        <v>830</v>
      </c>
      <c r="I135" s="8">
        <f>Input!J136</f>
        <v>241.40160000000003</v>
      </c>
      <c r="J135" s="6">
        <f t="shared" ref="J135:J136" si="377">(I135-7.25)/8.0625+1</f>
        <v>30.042058914728685</v>
      </c>
      <c r="K135" s="6">
        <f t="shared" ref="K135:K136" si="378">ROUND(J135, 0)</f>
        <v>30</v>
      </c>
      <c r="L135" s="10" t="str">
        <f t="shared" ref="L135:L136" si="379">DEC2HEX(K135, 2)</f>
        <v>1E</v>
      </c>
      <c r="M135" s="53"/>
      <c r="N135" s="11">
        <f t="shared" ref="N135:N136" si="380">IF(K135=0,0,ROUND(((K135-1)*(645/80)+7.25),0))</f>
        <v>241</v>
      </c>
      <c r="P135" s="8">
        <f>Input!K136</f>
        <v>389.46124800000001</v>
      </c>
      <c r="Q135" s="6">
        <f t="shared" ref="Q135:Q136" si="381">(P135-7.25)/8.0625+1</f>
        <v>48.406046263565891</v>
      </c>
      <c r="R135" s="6">
        <f t="shared" ref="R135:R136" si="382">ROUND(Q135, 0)</f>
        <v>48</v>
      </c>
      <c r="S135" s="10" t="str">
        <f t="shared" ref="S135:S136" si="383">DEC2HEX(R135, 2)</f>
        <v>30</v>
      </c>
      <c r="T135" s="53"/>
      <c r="U135" s="11">
        <f t="shared" ref="U135:U136" si="384">IF(R135=0,0,ROUND(((R135-1)*(645/80)+7.25),0))</f>
        <v>386</v>
      </c>
      <c r="W135" s="8">
        <f>Input!L136</f>
        <v>378.19584000000003</v>
      </c>
      <c r="X135" s="6">
        <f t="shared" ref="X135:X136" si="385">(W135-7.25)/8.0625+1</f>
        <v>47.008786356589148</v>
      </c>
      <c r="Y135" s="6">
        <f t="shared" ref="Y135:Y136" si="386">ROUND(X135, 0)</f>
        <v>47</v>
      </c>
      <c r="Z135" s="10" t="str">
        <f t="shared" ref="Z135:Z136" si="387">DEC2HEX(Y135, 2)</f>
        <v>2F</v>
      </c>
      <c r="AA135" s="53"/>
      <c r="AB135" s="11">
        <f t="shared" ref="AB135:AB136" si="388">IF(Y135=0,0,ROUND(((Y135-1)*(645/80)+7.25),0))</f>
        <v>378</v>
      </c>
      <c r="AD135" s="8">
        <f>Input!M136</f>
        <v>234.964224</v>
      </c>
      <c r="AE135" s="6">
        <f t="shared" ref="AE135:AE136" si="389">(AD135-7.25)/8.0625+1</f>
        <v>29.243624682170545</v>
      </c>
      <c r="AF135" s="6">
        <f t="shared" ref="AF135:AF136" si="390">ROUND(AE135, 0)</f>
        <v>29</v>
      </c>
      <c r="AG135" s="10" t="str">
        <f t="shared" ref="AG135:AG136" si="391">DEC2HEX(AF135, 2)</f>
        <v>1D</v>
      </c>
      <c r="AH135" s="53"/>
      <c r="AI135" s="11">
        <f t="shared" ref="AI135:AI136" si="392">IF(AF135=0,0,ROUND(((AF135-1)*(645/80)+7.25),0))</f>
        <v>233</v>
      </c>
      <c r="AL135">
        <v>107</v>
      </c>
      <c r="AM135" s="33" t="str">
        <f t="shared" ref="AM135:AM136" si="393">DEC2HEX(AL135, 2)</f>
        <v>6B</v>
      </c>
      <c r="AO135">
        <v>854.55000000000098</v>
      </c>
      <c r="AP135">
        <v>853.8125</v>
      </c>
    </row>
    <row r="136" spans="1:42" x14ac:dyDescent="0.25">
      <c r="A136" s="66" t="s">
        <v>516</v>
      </c>
      <c r="B136" s="45">
        <f>Input!I137</f>
        <v>828.81216000000006</v>
      </c>
      <c r="C136" s="6">
        <f t="shared" si="373"/>
        <v>102.89918263565892</v>
      </c>
      <c r="D136" s="6">
        <f t="shared" si="374"/>
        <v>103</v>
      </c>
      <c r="E136" s="10" t="str">
        <f t="shared" si="375"/>
        <v>67</v>
      </c>
      <c r="F136" s="53"/>
      <c r="G136" s="11">
        <f t="shared" si="376"/>
        <v>830</v>
      </c>
      <c r="I136" s="8">
        <f>Input!J137</f>
        <v>241.40160000000003</v>
      </c>
      <c r="J136" s="6">
        <f t="shared" si="377"/>
        <v>30.042058914728685</v>
      </c>
      <c r="K136" s="6">
        <f t="shared" si="378"/>
        <v>30</v>
      </c>
      <c r="L136" s="10" t="str">
        <f t="shared" si="379"/>
        <v>1E</v>
      </c>
      <c r="M136" s="53"/>
      <c r="N136" s="11">
        <f t="shared" si="380"/>
        <v>241</v>
      </c>
      <c r="P136" s="8">
        <f>Input!K137</f>
        <v>389.46124800000001</v>
      </c>
      <c r="Q136" s="6">
        <f t="shared" si="381"/>
        <v>48.406046263565891</v>
      </c>
      <c r="R136" s="6">
        <f t="shared" si="382"/>
        <v>48</v>
      </c>
      <c r="S136" s="10" t="str">
        <f t="shared" si="383"/>
        <v>30</v>
      </c>
      <c r="T136" s="53"/>
      <c r="U136" s="11">
        <f t="shared" si="384"/>
        <v>386</v>
      </c>
      <c r="W136" s="8">
        <f>Input!L137</f>
        <v>378.19584000000003</v>
      </c>
      <c r="X136" s="6">
        <f t="shared" si="385"/>
        <v>47.008786356589148</v>
      </c>
      <c r="Y136" s="6">
        <f t="shared" si="386"/>
        <v>47</v>
      </c>
      <c r="Z136" s="10" t="str">
        <f t="shared" si="387"/>
        <v>2F</v>
      </c>
      <c r="AA136" s="53"/>
      <c r="AB136" s="11">
        <f t="shared" si="388"/>
        <v>378</v>
      </c>
      <c r="AD136" s="8">
        <f>Input!M137</f>
        <v>234.964224</v>
      </c>
      <c r="AE136" s="6">
        <f t="shared" si="389"/>
        <v>29.243624682170545</v>
      </c>
      <c r="AF136" s="6">
        <f t="shared" si="390"/>
        <v>29</v>
      </c>
      <c r="AG136" s="10" t="str">
        <f t="shared" si="391"/>
        <v>1D</v>
      </c>
      <c r="AH136" s="53"/>
      <c r="AI136" s="11">
        <f t="shared" si="392"/>
        <v>233</v>
      </c>
      <c r="AL136">
        <v>108</v>
      </c>
      <c r="AM136" s="33" t="str">
        <f t="shared" si="393"/>
        <v>6C</v>
      </c>
      <c r="AO136">
        <v>854.55000000000098</v>
      </c>
      <c r="AP136">
        <v>853.8125</v>
      </c>
    </row>
    <row r="137" spans="1:42" x14ac:dyDescent="0.25">
      <c r="A137" s="66" t="s">
        <v>166</v>
      </c>
      <c r="B137" s="45">
        <f>Input!I138</f>
        <v>889.96723200000008</v>
      </c>
      <c r="C137" s="6">
        <f t="shared" si="353"/>
        <v>110.48430784496125</v>
      </c>
      <c r="D137" s="6">
        <f t="shared" si="354"/>
        <v>110</v>
      </c>
      <c r="E137" s="10" t="str">
        <f t="shared" si="355"/>
        <v>6E</v>
      </c>
      <c r="F137" s="53"/>
      <c r="G137" s="11">
        <f t="shared" si="356"/>
        <v>886</v>
      </c>
      <c r="I137" s="8">
        <f>Input!J138</f>
        <v>241.40160000000003</v>
      </c>
      <c r="J137" s="6">
        <f t="shared" si="357"/>
        <v>30.042058914728685</v>
      </c>
      <c r="K137" s="6">
        <f t="shared" si="358"/>
        <v>30</v>
      </c>
      <c r="L137" s="10" t="str">
        <f t="shared" si="359"/>
        <v>1E</v>
      </c>
      <c r="M137" s="53"/>
      <c r="N137" s="11">
        <f t="shared" si="360"/>
        <v>241</v>
      </c>
      <c r="P137" s="8">
        <f>Input!K138</f>
        <v>407.16403200000002</v>
      </c>
      <c r="Q137" s="6">
        <f t="shared" si="361"/>
        <v>50.601740403100777</v>
      </c>
      <c r="R137" s="6">
        <f t="shared" si="362"/>
        <v>51</v>
      </c>
      <c r="S137" s="10" t="str">
        <f t="shared" si="363"/>
        <v>33</v>
      </c>
      <c r="T137" s="53"/>
      <c r="U137" s="11">
        <f t="shared" si="364"/>
        <v>410</v>
      </c>
      <c r="W137" s="8">
        <f>Input!L138</f>
        <v>418.42944</v>
      </c>
      <c r="X137" s="6">
        <f t="shared" si="365"/>
        <v>51.99900031007752</v>
      </c>
      <c r="Y137" s="6">
        <f t="shared" si="366"/>
        <v>52</v>
      </c>
      <c r="Z137" s="10" t="str">
        <f t="shared" si="367"/>
        <v>34</v>
      </c>
      <c r="AA137" s="53"/>
      <c r="AB137" s="11">
        <f t="shared" si="368"/>
        <v>418</v>
      </c>
      <c r="AD137" s="8">
        <f>Input!M138</f>
        <v>257.49504000000002</v>
      </c>
      <c r="AE137" s="6">
        <f t="shared" si="369"/>
        <v>32.038144496124033</v>
      </c>
      <c r="AF137" s="6">
        <f t="shared" si="370"/>
        <v>32</v>
      </c>
      <c r="AG137" s="10" t="str">
        <f t="shared" si="371"/>
        <v>20</v>
      </c>
      <c r="AH137" s="53"/>
      <c r="AI137" s="11">
        <f t="shared" si="372"/>
        <v>257</v>
      </c>
      <c r="AL137">
        <v>107</v>
      </c>
      <c r="AM137" s="33" t="str">
        <f t="shared" si="289"/>
        <v>6B</v>
      </c>
      <c r="AO137">
        <v>862.62000000000103</v>
      </c>
      <c r="AP137">
        <v>861.875</v>
      </c>
    </row>
    <row r="138" spans="1:42" x14ac:dyDescent="0.25">
      <c r="A138" s="66" t="s">
        <v>167</v>
      </c>
      <c r="B138" s="45">
        <f>Input!I139</f>
        <v>889.96723200000008</v>
      </c>
      <c r="C138" s="6">
        <f t="shared" ref="C138:C142" si="394">(B138-7.25)/8.0625+1</f>
        <v>110.48430784496125</v>
      </c>
      <c r="D138" s="6">
        <f t="shared" ref="D138:D142" si="395">ROUND(C138, 0)</f>
        <v>110</v>
      </c>
      <c r="E138" s="10" t="str">
        <f t="shared" ref="E138:E142" si="396">DEC2HEX(D138, 2)</f>
        <v>6E</v>
      </c>
      <c r="F138" s="53"/>
      <c r="G138" s="11">
        <f t="shared" ref="G138:G142" si="397">IF(D138=0,0,ROUND(((D138-1)*(645/80)+7.25),0))</f>
        <v>886</v>
      </c>
      <c r="I138" s="8">
        <f>Input!J139</f>
        <v>241.40160000000003</v>
      </c>
      <c r="J138" s="6">
        <f t="shared" ref="J138:J142" si="398">(I138-7.25)/8.0625+1</f>
        <v>30.042058914728685</v>
      </c>
      <c r="K138" s="6">
        <f t="shared" ref="K138:K142" si="399">ROUND(J138, 0)</f>
        <v>30</v>
      </c>
      <c r="L138" s="10" t="str">
        <f t="shared" ref="L138:L142" si="400">DEC2HEX(K138, 2)</f>
        <v>1E</v>
      </c>
      <c r="M138" s="53"/>
      <c r="N138" s="11">
        <f t="shared" ref="N138:N142" si="401">IF(K138=0,0,ROUND(((K138-1)*(645/80)+7.25),0))</f>
        <v>241</v>
      </c>
      <c r="P138" s="8">
        <f>Input!K139</f>
        <v>407.16403200000002</v>
      </c>
      <c r="Q138" s="6">
        <f t="shared" ref="Q138:Q142" si="402">(P138-7.25)/8.0625+1</f>
        <v>50.601740403100777</v>
      </c>
      <c r="R138" s="6">
        <f t="shared" ref="R138:R142" si="403">ROUND(Q138, 0)</f>
        <v>51</v>
      </c>
      <c r="S138" s="10" t="str">
        <f t="shared" ref="S138:S142" si="404">DEC2HEX(R138, 2)</f>
        <v>33</v>
      </c>
      <c r="T138" s="53"/>
      <c r="U138" s="11">
        <f t="shared" ref="U138:U142" si="405">IF(R138=0,0,ROUND(((R138-1)*(645/80)+7.25),0))</f>
        <v>410</v>
      </c>
      <c r="W138" s="8">
        <f>Input!L139</f>
        <v>418.42944</v>
      </c>
      <c r="X138" s="6">
        <f t="shared" ref="X138:X142" si="406">(W138-7.25)/8.0625+1</f>
        <v>51.99900031007752</v>
      </c>
      <c r="Y138" s="6">
        <f t="shared" ref="Y138:Y142" si="407">ROUND(X138, 0)</f>
        <v>52</v>
      </c>
      <c r="Z138" s="10" t="str">
        <f t="shared" ref="Z138:Z142" si="408">DEC2HEX(Y138, 2)</f>
        <v>34</v>
      </c>
      <c r="AA138" s="53"/>
      <c r="AB138" s="11">
        <f t="shared" ref="AB138:AB142" si="409">IF(Y138=0,0,ROUND(((Y138-1)*(645/80)+7.25),0))</f>
        <v>418</v>
      </c>
      <c r="AD138" s="8">
        <f>Input!M139</f>
        <v>257.49504000000002</v>
      </c>
      <c r="AE138" s="6">
        <f t="shared" ref="AE138:AE142" si="410">(AD138-7.25)/8.0625+1</f>
        <v>32.038144496124033</v>
      </c>
      <c r="AF138" s="6">
        <f t="shared" ref="AF138:AF142" si="411">ROUND(AE138, 0)</f>
        <v>32</v>
      </c>
      <c r="AG138" s="10" t="str">
        <f t="shared" ref="AG138:AG142" si="412">DEC2HEX(AF138, 2)</f>
        <v>20</v>
      </c>
      <c r="AH138" s="53"/>
      <c r="AI138" s="11">
        <f t="shared" ref="AI138:AI142" si="413">IF(AF138=0,0,ROUND(((AF138-1)*(645/80)+7.25),0))</f>
        <v>257</v>
      </c>
    </row>
    <row r="139" spans="1:42" x14ac:dyDescent="0.25">
      <c r="A139" s="66" t="s">
        <v>168</v>
      </c>
      <c r="B139" s="45">
        <f>Input!I140</f>
        <v>889.96723200000008</v>
      </c>
      <c r="C139" s="6">
        <f t="shared" si="394"/>
        <v>110.48430784496125</v>
      </c>
      <c r="D139" s="6">
        <f t="shared" si="395"/>
        <v>110</v>
      </c>
      <c r="E139" s="10" t="str">
        <f t="shared" si="396"/>
        <v>6E</v>
      </c>
      <c r="F139" s="53"/>
      <c r="G139" s="11">
        <f t="shared" si="397"/>
        <v>886</v>
      </c>
      <c r="I139" s="8">
        <f>Input!J140</f>
        <v>241.40160000000003</v>
      </c>
      <c r="J139" s="6">
        <f t="shared" si="398"/>
        <v>30.042058914728685</v>
      </c>
      <c r="K139" s="6">
        <f t="shared" si="399"/>
        <v>30</v>
      </c>
      <c r="L139" s="10" t="str">
        <f t="shared" si="400"/>
        <v>1E</v>
      </c>
      <c r="M139" s="53"/>
      <c r="N139" s="11">
        <f t="shared" si="401"/>
        <v>241</v>
      </c>
      <c r="P139" s="8">
        <f>Input!K140</f>
        <v>407.16403200000002</v>
      </c>
      <c r="Q139" s="6">
        <f t="shared" si="402"/>
        <v>50.601740403100777</v>
      </c>
      <c r="R139" s="6">
        <f t="shared" si="403"/>
        <v>51</v>
      </c>
      <c r="S139" s="10" t="str">
        <f t="shared" si="404"/>
        <v>33</v>
      </c>
      <c r="T139" s="53"/>
      <c r="U139" s="11">
        <f t="shared" si="405"/>
        <v>410</v>
      </c>
      <c r="W139" s="8">
        <f>Input!L140</f>
        <v>418.42944</v>
      </c>
      <c r="X139" s="6">
        <f t="shared" si="406"/>
        <v>51.99900031007752</v>
      </c>
      <c r="Y139" s="6">
        <f t="shared" si="407"/>
        <v>52</v>
      </c>
      <c r="Z139" s="10" t="str">
        <f t="shared" si="408"/>
        <v>34</v>
      </c>
      <c r="AA139" s="53"/>
      <c r="AB139" s="11">
        <f t="shared" si="409"/>
        <v>418</v>
      </c>
      <c r="AD139" s="8">
        <f>Input!M140</f>
        <v>257.49504000000002</v>
      </c>
      <c r="AE139" s="6">
        <f t="shared" si="410"/>
        <v>32.038144496124033</v>
      </c>
      <c r="AF139" s="6">
        <f t="shared" si="411"/>
        <v>32</v>
      </c>
      <c r="AG139" s="10" t="str">
        <f t="shared" si="412"/>
        <v>20</v>
      </c>
      <c r="AH139" s="53"/>
      <c r="AI139" s="11">
        <f t="shared" si="413"/>
        <v>257</v>
      </c>
    </row>
    <row r="140" spans="1:42" x14ac:dyDescent="0.25">
      <c r="A140" s="66" t="s">
        <v>169</v>
      </c>
      <c r="B140" s="45">
        <f>Input!I141</f>
        <v>889.96723200000008</v>
      </c>
      <c r="C140" s="6">
        <f t="shared" si="394"/>
        <v>110.48430784496125</v>
      </c>
      <c r="D140" s="6">
        <f t="shared" si="395"/>
        <v>110</v>
      </c>
      <c r="E140" s="10" t="str">
        <f t="shared" si="396"/>
        <v>6E</v>
      </c>
      <c r="F140" s="53"/>
      <c r="G140" s="11">
        <f t="shared" si="397"/>
        <v>886</v>
      </c>
      <c r="I140" s="8">
        <f>Input!J141</f>
        <v>241.40160000000003</v>
      </c>
      <c r="J140" s="6">
        <f t="shared" si="398"/>
        <v>30.042058914728685</v>
      </c>
      <c r="K140" s="6">
        <f t="shared" si="399"/>
        <v>30</v>
      </c>
      <c r="L140" s="10" t="str">
        <f t="shared" si="400"/>
        <v>1E</v>
      </c>
      <c r="M140" s="53"/>
      <c r="N140" s="11">
        <f t="shared" si="401"/>
        <v>241</v>
      </c>
      <c r="P140" s="8">
        <f>Input!K141</f>
        <v>407.16403200000002</v>
      </c>
      <c r="Q140" s="6">
        <f t="shared" si="402"/>
        <v>50.601740403100777</v>
      </c>
      <c r="R140" s="6">
        <f t="shared" si="403"/>
        <v>51</v>
      </c>
      <c r="S140" s="10" t="str">
        <f t="shared" si="404"/>
        <v>33</v>
      </c>
      <c r="T140" s="53"/>
      <c r="U140" s="11">
        <f t="shared" si="405"/>
        <v>410</v>
      </c>
      <c r="W140" s="8">
        <f>Input!L141</f>
        <v>418.42944</v>
      </c>
      <c r="X140" s="6">
        <f t="shared" si="406"/>
        <v>51.99900031007752</v>
      </c>
      <c r="Y140" s="6">
        <f t="shared" si="407"/>
        <v>52</v>
      </c>
      <c r="Z140" s="10" t="str">
        <f t="shared" si="408"/>
        <v>34</v>
      </c>
      <c r="AA140" s="53"/>
      <c r="AB140" s="11">
        <f t="shared" si="409"/>
        <v>418</v>
      </c>
      <c r="AD140" s="8">
        <f>Input!M141</f>
        <v>257.49504000000002</v>
      </c>
      <c r="AE140" s="6">
        <f t="shared" si="410"/>
        <v>32.038144496124033</v>
      </c>
      <c r="AF140" s="6">
        <f t="shared" si="411"/>
        <v>32</v>
      </c>
      <c r="AG140" s="10" t="str">
        <f t="shared" si="412"/>
        <v>20</v>
      </c>
      <c r="AH140" s="53"/>
      <c r="AI140" s="11">
        <f t="shared" si="413"/>
        <v>257</v>
      </c>
      <c r="AL140">
        <v>108</v>
      </c>
      <c r="AM140" s="33" t="str">
        <f t="shared" si="289"/>
        <v>6C</v>
      </c>
      <c r="AO140">
        <v>870.69000000000096</v>
      </c>
      <c r="AP140">
        <v>869.9375</v>
      </c>
    </row>
    <row r="141" spans="1:42" x14ac:dyDescent="0.25">
      <c r="A141" s="66" t="s">
        <v>170</v>
      </c>
      <c r="B141" s="45">
        <f>Input!I142</f>
        <v>889.96723200000008</v>
      </c>
      <c r="C141" s="6">
        <f t="shared" si="394"/>
        <v>110.48430784496125</v>
      </c>
      <c r="D141" s="6">
        <f t="shared" si="395"/>
        <v>110</v>
      </c>
      <c r="E141" s="10" t="str">
        <f t="shared" si="396"/>
        <v>6E</v>
      </c>
      <c r="F141" s="53"/>
      <c r="G141" s="11">
        <f t="shared" si="397"/>
        <v>886</v>
      </c>
      <c r="I141" s="8">
        <f>Input!J142</f>
        <v>241.40160000000003</v>
      </c>
      <c r="J141" s="6">
        <f t="shared" si="398"/>
        <v>30.042058914728685</v>
      </c>
      <c r="K141" s="6">
        <f t="shared" si="399"/>
        <v>30</v>
      </c>
      <c r="L141" s="10" t="str">
        <f t="shared" si="400"/>
        <v>1E</v>
      </c>
      <c r="M141" s="53"/>
      <c r="N141" s="11">
        <f t="shared" si="401"/>
        <v>241</v>
      </c>
      <c r="P141" s="8">
        <f>Input!K142</f>
        <v>407.16403200000002</v>
      </c>
      <c r="Q141" s="6">
        <f t="shared" si="402"/>
        <v>50.601740403100777</v>
      </c>
      <c r="R141" s="6">
        <f t="shared" si="403"/>
        <v>51</v>
      </c>
      <c r="S141" s="10" t="str">
        <f t="shared" si="404"/>
        <v>33</v>
      </c>
      <c r="T141" s="53"/>
      <c r="U141" s="11">
        <f t="shared" si="405"/>
        <v>410</v>
      </c>
      <c r="W141" s="8">
        <f>Input!L142</f>
        <v>418.42944</v>
      </c>
      <c r="X141" s="6">
        <f t="shared" si="406"/>
        <v>51.99900031007752</v>
      </c>
      <c r="Y141" s="6">
        <f t="shared" si="407"/>
        <v>52</v>
      </c>
      <c r="Z141" s="10" t="str">
        <f t="shared" si="408"/>
        <v>34</v>
      </c>
      <c r="AA141" s="53"/>
      <c r="AB141" s="11">
        <f t="shared" si="409"/>
        <v>418</v>
      </c>
      <c r="AD141" s="8">
        <f>Input!M142</f>
        <v>257.49504000000002</v>
      </c>
      <c r="AE141" s="6">
        <f t="shared" si="410"/>
        <v>32.038144496124033</v>
      </c>
      <c r="AF141" s="6">
        <f t="shared" si="411"/>
        <v>32</v>
      </c>
      <c r="AG141" s="10" t="str">
        <f t="shared" si="412"/>
        <v>20</v>
      </c>
      <c r="AH141" s="53"/>
      <c r="AI141" s="11">
        <f t="shared" si="413"/>
        <v>257</v>
      </c>
    </row>
    <row r="142" spans="1:42" x14ac:dyDescent="0.25">
      <c r="A142" s="66" t="s">
        <v>171</v>
      </c>
      <c r="B142" s="45">
        <f>Input!I143</f>
        <v>889.96723200000008</v>
      </c>
      <c r="C142" s="6">
        <f t="shared" si="394"/>
        <v>110.48430784496125</v>
      </c>
      <c r="D142" s="6">
        <f t="shared" si="395"/>
        <v>110</v>
      </c>
      <c r="E142" s="10" t="str">
        <f t="shared" si="396"/>
        <v>6E</v>
      </c>
      <c r="F142" s="53"/>
      <c r="G142" s="11">
        <f t="shared" si="397"/>
        <v>886</v>
      </c>
      <c r="I142" s="8">
        <f>Input!J143</f>
        <v>241.40160000000003</v>
      </c>
      <c r="J142" s="6">
        <f t="shared" si="398"/>
        <v>30.042058914728685</v>
      </c>
      <c r="K142" s="6">
        <f t="shared" si="399"/>
        <v>30</v>
      </c>
      <c r="L142" s="10" t="str">
        <f t="shared" si="400"/>
        <v>1E</v>
      </c>
      <c r="M142" s="53"/>
      <c r="N142" s="11">
        <f t="shared" si="401"/>
        <v>241</v>
      </c>
      <c r="P142" s="8">
        <f>Input!K143</f>
        <v>407.16403200000002</v>
      </c>
      <c r="Q142" s="6">
        <f t="shared" si="402"/>
        <v>50.601740403100777</v>
      </c>
      <c r="R142" s="6">
        <f t="shared" si="403"/>
        <v>51</v>
      </c>
      <c r="S142" s="10" t="str">
        <f t="shared" si="404"/>
        <v>33</v>
      </c>
      <c r="T142" s="53"/>
      <c r="U142" s="11">
        <f t="shared" si="405"/>
        <v>410</v>
      </c>
      <c r="W142" s="8">
        <f>Input!L143</f>
        <v>418.42944</v>
      </c>
      <c r="X142" s="6">
        <f t="shared" si="406"/>
        <v>51.99900031007752</v>
      </c>
      <c r="Y142" s="6">
        <f t="shared" si="407"/>
        <v>52</v>
      </c>
      <c r="Z142" s="10" t="str">
        <f t="shared" si="408"/>
        <v>34</v>
      </c>
      <c r="AA142" s="53"/>
      <c r="AB142" s="11">
        <f t="shared" si="409"/>
        <v>418</v>
      </c>
      <c r="AD142" s="8">
        <f>Input!M143</f>
        <v>257.49504000000002</v>
      </c>
      <c r="AE142" s="6">
        <f t="shared" si="410"/>
        <v>32.038144496124033</v>
      </c>
      <c r="AF142" s="6">
        <f t="shared" si="411"/>
        <v>32</v>
      </c>
      <c r="AG142" s="10" t="str">
        <f t="shared" si="412"/>
        <v>20</v>
      </c>
      <c r="AH142" s="53"/>
      <c r="AI142" s="11">
        <f t="shared" si="413"/>
        <v>257</v>
      </c>
    </row>
    <row r="143" spans="1:42" x14ac:dyDescent="0.25">
      <c r="A143" s="66" t="s">
        <v>172</v>
      </c>
      <c r="B143" s="45">
        <f>Input!I144</f>
        <v>889.96723200000008</v>
      </c>
      <c r="C143" s="6">
        <f t="shared" si="353"/>
        <v>110.48430784496125</v>
      </c>
      <c r="D143" s="6">
        <f t="shared" si="354"/>
        <v>110</v>
      </c>
      <c r="E143" s="10" t="str">
        <f t="shared" si="355"/>
        <v>6E</v>
      </c>
      <c r="F143" s="53"/>
      <c r="G143" s="11">
        <f t="shared" si="356"/>
        <v>886</v>
      </c>
      <c r="I143" s="8">
        <f>Input!J144</f>
        <v>241.40160000000003</v>
      </c>
      <c r="J143" s="6">
        <f t="shared" si="357"/>
        <v>30.042058914728685</v>
      </c>
      <c r="K143" s="6">
        <f t="shared" si="358"/>
        <v>30</v>
      </c>
      <c r="L143" s="10" t="str">
        <f t="shared" si="359"/>
        <v>1E</v>
      </c>
      <c r="M143" s="53"/>
      <c r="N143" s="11">
        <f t="shared" si="360"/>
        <v>241</v>
      </c>
      <c r="P143" s="8">
        <f>Input!K144</f>
        <v>407.16403200000002</v>
      </c>
      <c r="Q143" s="6">
        <f t="shared" si="361"/>
        <v>50.601740403100777</v>
      </c>
      <c r="R143" s="6">
        <f t="shared" si="362"/>
        <v>51</v>
      </c>
      <c r="S143" s="10" t="str">
        <f t="shared" si="363"/>
        <v>33</v>
      </c>
      <c r="T143" s="53"/>
      <c r="U143" s="11">
        <f t="shared" si="364"/>
        <v>410</v>
      </c>
      <c r="W143" s="8">
        <f>Input!L144</f>
        <v>424.86681600000003</v>
      </c>
      <c r="X143" s="6">
        <f t="shared" si="365"/>
        <v>52.797434542635663</v>
      </c>
      <c r="Y143" s="6">
        <f t="shared" si="366"/>
        <v>53</v>
      </c>
      <c r="Z143" s="10" t="str">
        <f t="shared" si="367"/>
        <v>35</v>
      </c>
      <c r="AA143" s="53"/>
      <c r="AB143" s="11">
        <f t="shared" si="368"/>
        <v>427</v>
      </c>
      <c r="AD143" s="8">
        <f>Input!M144</f>
        <v>276.80716800000005</v>
      </c>
      <c r="AE143" s="6">
        <f t="shared" si="369"/>
        <v>34.433447193798457</v>
      </c>
      <c r="AF143" s="6">
        <f t="shared" si="370"/>
        <v>34</v>
      </c>
      <c r="AG143" s="10" t="str">
        <f t="shared" si="371"/>
        <v>22</v>
      </c>
      <c r="AH143" s="53"/>
      <c r="AI143" s="11">
        <f t="shared" si="372"/>
        <v>273</v>
      </c>
      <c r="AL143">
        <v>109</v>
      </c>
      <c r="AM143" s="33" t="str">
        <f t="shared" si="289"/>
        <v>6D</v>
      </c>
      <c r="AO143">
        <v>878.76000000000204</v>
      </c>
      <c r="AP143">
        <v>878</v>
      </c>
    </row>
    <row r="144" spans="1:42" x14ac:dyDescent="0.25">
      <c r="A144" s="66" t="s">
        <v>173</v>
      </c>
      <c r="B144" s="45">
        <f>Input!I145</f>
        <v>889.96723200000008</v>
      </c>
      <c r="C144" s="6">
        <f t="shared" ref="C144:C145" si="414">(B144-7.25)/8.0625+1</f>
        <v>110.48430784496125</v>
      </c>
      <c r="D144" s="6">
        <f t="shared" ref="D144:D145" si="415">ROUND(C144, 0)</f>
        <v>110</v>
      </c>
      <c r="E144" s="10" t="str">
        <f t="shared" ref="E144:E145" si="416">DEC2HEX(D144, 2)</f>
        <v>6E</v>
      </c>
      <c r="F144" s="53"/>
      <c r="G144" s="11">
        <f t="shared" ref="G144:G145" si="417">IF(D144=0,0,ROUND(((D144-1)*(645/80)+7.25),0))</f>
        <v>886</v>
      </c>
      <c r="I144" s="8">
        <f>Input!J145</f>
        <v>241.40160000000003</v>
      </c>
      <c r="J144" s="6">
        <f t="shared" ref="J144:J145" si="418">(I144-7.25)/8.0625+1</f>
        <v>30.042058914728685</v>
      </c>
      <c r="K144" s="6">
        <f t="shared" ref="K144:K145" si="419">ROUND(J144, 0)</f>
        <v>30</v>
      </c>
      <c r="L144" s="10" t="str">
        <f t="shared" ref="L144:L145" si="420">DEC2HEX(K144, 2)</f>
        <v>1E</v>
      </c>
      <c r="M144" s="53"/>
      <c r="N144" s="11">
        <f t="shared" ref="N144:N145" si="421">IF(K144=0,0,ROUND(((K144-1)*(645/80)+7.25),0))</f>
        <v>241</v>
      </c>
      <c r="P144" s="8">
        <f>Input!K145</f>
        <v>407.16403200000002</v>
      </c>
      <c r="Q144" s="6">
        <f t="shared" ref="Q144:Q145" si="422">(P144-7.25)/8.0625+1</f>
        <v>50.601740403100777</v>
      </c>
      <c r="R144" s="6">
        <f t="shared" ref="R144:R145" si="423">ROUND(Q144, 0)</f>
        <v>51</v>
      </c>
      <c r="S144" s="10" t="str">
        <f t="shared" ref="S144:S145" si="424">DEC2HEX(R144, 2)</f>
        <v>33</v>
      </c>
      <c r="T144" s="53"/>
      <c r="U144" s="11">
        <f t="shared" ref="U144:U145" si="425">IF(R144=0,0,ROUND(((R144-1)*(645/80)+7.25),0))</f>
        <v>410</v>
      </c>
      <c r="W144" s="8">
        <f>Input!L145</f>
        <v>424.86681600000003</v>
      </c>
      <c r="X144" s="6">
        <f t="shared" ref="X144:X145" si="426">(W144-7.25)/8.0625+1</f>
        <v>52.797434542635663</v>
      </c>
      <c r="Y144" s="6">
        <f t="shared" ref="Y144:Y145" si="427">ROUND(X144, 0)</f>
        <v>53</v>
      </c>
      <c r="Z144" s="10" t="str">
        <f t="shared" ref="Z144:Z145" si="428">DEC2HEX(Y144, 2)</f>
        <v>35</v>
      </c>
      <c r="AA144" s="53"/>
      <c r="AB144" s="11">
        <f t="shared" ref="AB144:AB145" si="429">IF(Y144=0,0,ROUND(((Y144-1)*(645/80)+7.25),0))</f>
        <v>427</v>
      </c>
      <c r="AD144" s="8">
        <f>Input!M145</f>
        <v>276.80716800000005</v>
      </c>
      <c r="AE144" s="6">
        <f t="shared" ref="AE144:AE145" si="430">(AD144-7.25)/8.0625+1</f>
        <v>34.433447193798457</v>
      </c>
      <c r="AF144" s="6">
        <f t="shared" ref="AF144:AF145" si="431">ROUND(AE144, 0)</f>
        <v>34</v>
      </c>
      <c r="AG144" s="10" t="str">
        <f t="shared" ref="AG144:AG145" si="432">DEC2HEX(AF144, 2)</f>
        <v>22</v>
      </c>
      <c r="AH144" s="53"/>
      <c r="AI144" s="11">
        <f t="shared" ref="AI144:AI145" si="433">IF(AF144=0,0,ROUND(((AF144-1)*(645/80)+7.25),0))</f>
        <v>273</v>
      </c>
      <c r="AL144">
        <v>109</v>
      </c>
      <c r="AM144" s="33" t="str">
        <f t="shared" ref="AM144:AM145" si="434">DEC2HEX(AL144, 2)</f>
        <v>6D</v>
      </c>
      <c r="AO144">
        <v>878.76000000000204</v>
      </c>
      <c r="AP144">
        <v>878</v>
      </c>
    </row>
    <row r="145" spans="1:42" x14ac:dyDescent="0.25">
      <c r="A145" s="66" t="s">
        <v>174</v>
      </c>
      <c r="B145" s="45">
        <f>Input!I146</f>
        <v>889.96723200000008</v>
      </c>
      <c r="C145" s="6">
        <f t="shared" si="414"/>
        <v>110.48430784496125</v>
      </c>
      <c r="D145" s="6">
        <f t="shared" si="415"/>
        <v>110</v>
      </c>
      <c r="E145" s="10" t="str">
        <f t="shared" si="416"/>
        <v>6E</v>
      </c>
      <c r="F145" s="53"/>
      <c r="G145" s="11">
        <f t="shared" si="417"/>
        <v>886</v>
      </c>
      <c r="I145" s="8">
        <f>Input!J146</f>
        <v>241.40160000000003</v>
      </c>
      <c r="J145" s="6">
        <f t="shared" si="418"/>
        <v>30.042058914728685</v>
      </c>
      <c r="K145" s="6">
        <f t="shared" si="419"/>
        <v>30</v>
      </c>
      <c r="L145" s="10" t="str">
        <f t="shared" si="420"/>
        <v>1E</v>
      </c>
      <c r="M145" s="53"/>
      <c r="N145" s="11">
        <f t="shared" si="421"/>
        <v>241</v>
      </c>
      <c r="P145" s="8">
        <f>Input!K146</f>
        <v>407.16403200000002</v>
      </c>
      <c r="Q145" s="6">
        <f t="shared" si="422"/>
        <v>50.601740403100777</v>
      </c>
      <c r="R145" s="6">
        <f t="shared" si="423"/>
        <v>51</v>
      </c>
      <c r="S145" s="10" t="str">
        <f t="shared" si="424"/>
        <v>33</v>
      </c>
      <c r="T145" s="53"/>
      <c r="U145" s="11">
        <f t="shared" si="425"/>
        <v>410</v>
      </c>
      <c r="W145" s="8">
        <f>Input!L146</f>
        <v>424.86681600000003</v>
      </c>
      <c r="X145" s="6">
        <f t="shared" si="426"/>
        <v>52.797434542635663</v>
      </c>
      <c r="Y145" s="6">
        <f t="shared" si="427"/>
        <v>53</v>
      </c>
      <c r="Z145" s="10" t="str">
        <f t="shared" si="428"/>
        <v>35</v>
      </c>
      <c r="AA145" s="53"/>
      <c r="AB145" s="11">
        <f t="shared" si="429"/>
        <v>427</v>
      </c>
      <c r="AD145" s="8">
        <f>Input!M146</f>
        <v>276.80716800000005</v>
      </c>
      <c r="AE145" s="6">
        <f t="shared" si="430"/>
        <v>34.433447193798457</v>
      </c>
      <c r="AF145" s="6">
        <f t="shared" si="431"/>
        <v>34</v>
      </c>
      <c r="AG145" s="10" t="str">
        <f t="shared" si="432"/>
        <v>22</v>
      </c>
      <c r="AH145" s="53"/>
      <c r="AI145" s="11">
        <f t="shared" si="433"/>
        <v>273</v>
      </c>
      <c r="AL145">
        <v>109</v>
      </c>
      <c r="AM145" s="33" t="str">
        <f t="shared" si="434"/>
        <v>6D</v>
      </c>
      <c r="AO145">
        <v>878.76000000000204</v>
      </c>
      <c r="AP145">
        <v>878</v>
      </c>
    </row>
    <row r="146" spans="1:42" x14ac:dyDescent="0.25">
      <c r="A146" s="66" t="s">
        <v>175</v>
      </c>
      <c r="B146" s="45">
        <f>Input!I147</f>
        <v>889.96723200000008</v>
      </c>
      <c r="C146" s="6">
        <f t="shared" si="353"/>
        <v>110.48430784496125</v>
      </c>
      <c r="D146" s="6">
        <f t="shared" si="354"/>
        <v>110</v>
      </c>
      <c r="E146" s="10" t="str">
        <f t="shared" si="355"/>
        <v>6E</v>
      </c>
      <c r="F146" s="53"/>
      <c r="G146" s="11">
        <f t="shared" si="356"/>
        <v>886</v>
      </c>
      <c r="I146" s="8">
        <f>Input!J147</f>
        <v>241.40160000000003</v>
      </c>
      <c r="J146" s="6">
        <f t="shared" si="357"/>
        <v>30.042058914728685</v>
      </c>
      <c r="K146" s="6">
        <f t="shared" si="358"/>
        <v>30</v>
      </c>
      <c r="L146" s="10" t="str">
        <f t="shared" si="359"/>
        <v>1E</v>
      </c>
      <c r="M146" s="53"/>
      <c r="N146" s="11">
        <f t="shared" si="360"/>
        <v>241</v>
      </c>
      <c r="P146" s="8">
        <f>Input!K147</f>
        <v>407.16403200000002</v>
      </c>
      <c r="Q146" s="6">
        <f t="shared" si="361"/>
        <v>50.601740403100777</v>
      </c>
      <c r="R146" s="6">
        <f t="shared" si="362"/>
        <v>51</v>
      </c>
      <c r="S146" s="10" t="str">
        <f t="shared" si="363"/>
        <v>33</v>
      </c>
      <c r="T146" s="53"/>
      <c r="U146" s="11">
        <f t="shared" si="364"/>
        <v>410</v>
      </c>
      <c r="W146" s="8">
        <f>Input!L147</f>
        <v>424.86681600000003</v>
      </c>
      <c r="X146" s="6">
        <f t="shared" si="365"/>
        <v>52.797434542635663</v>
      </c>
      <c r="Y146" s="6">
        <f t="shared" si="366"/>
        <v>53</v>
      </c>
      <c r="Z146" s="10" t="str">
        <f t="shared" si="367"/>
        <v>35</v>
      </c>
      <c r="AA146" s="53"/>
      <c r="AB146" s="11">
        <f t="shared" si="368"/>
        <v>427</v>
      </c>
      <c r="AD146" s="8">
        <f>Input!M147</f>
        <v>276.80716800000005</v>
      </c>
      <c r="AE146" s="6">
        <f t="shared" si="369"/>
        <v>34.433447193798457</v>
      </c>
      <c r="AF146" s="6">
        <f t="shared" si="370"/>
        <v>34</v>
      </c>
      <c r="AG146" s="10" t="str">
        <f t="shared" si="371"/>
        <v>22</v>
      </c>
      <c r="AH146" s="53"/>
      <c r="AI146" s="11">
        <f t="shared" si="372"/>
        <v>273</v>
      </c>
      <c r="AL146">
        <v>110</v>
      </c>
      <c r="AM146" s="33" t="str">
        <f t="shared" si="289"/>
        <v>6E</v>
      </c>
      <c r="AO146">
        <v>886.83000000000197</v>
      </c>
      <c r="AP146">
        <v>886.0625</v>
      </c>
    </row>
    <row r="147" spans="1:42" x14ac:dyDescent="0.25">
      <c r="A147" s="66" t="s">
        <v>176</v>
      </c>
      <c r="B147" s="45">
        <f>Input!I148</f>
        <v>889.96723200000008</v>
      </c>
      <c r="C147" s="6">
        <f t="shared" ref="C147:C148" si="435">(B147-7.25)/8.0625+1</f>
        <v>110.48430784496125</v>
      </c>
      <c r="D147" s="6">
        <f t="shared" ref="D147:D148" si="436">ROUND(C147, 0)</f>
        <v>110</v>
      </c>
      <c r="E147" s="10" t="str">
        <f t="shared" ref="E147:E148" si="437">DEC2HEX(D147, 2)</f>
        <v>6E</v>
      </c>
      <c r="F147" s="53"/>
      <c r="G147" s="11">
        <f t="shared" ref="G147:G148" si="438">IF(D147=0,0,ROUND(((D147-1)*(645/80)+7.25),0))</f>
        <v>886</v>
      </c>
      <c r="I147" s="8">
        <f>Input!J148</f>
        <v>241.40160000000003</v>
      </c>
      <c r="J147" s="6">
        <f t="shared" ref="J147:J148" si="439">(I147-7.25)/8.0625+1</f>
        <v>30.042058914728685</v>
      </c>
      <c r="K147" s="6">
        <f t="shared" ref="K147:K148" si="440">ROUND(J147, 0)</f>
        <v>30</v>
      </c>
      <c r="L147" s="10" t="str">
        <f t="shared" ref="L147:L148" si="441">DEC2HEX(K147, 2)</f>
        <v>1E</v>
      </c>
      <c r="M147" s="53"/>
      <c r="N147" s="11">
        <f t="shared" ref="N147:N148" si="442">IF(K147=0,0,ROUND(((K147-1)*(645/80)+7.25),0))</f>
        <v>241</v>
      </c>
      <c r="P147" s="8">
        <f>Input!K148</f>
        <v>407.16403200000002</v>
      </c>
      <c r="Q147" s="6">
        <f t="shared" ref="Q147:Q148" si="443">(P147-7.25)/8.0625+1</f>
        <v>50.601740403100777</v>
      </c>
      <c r="R147" s="6">
        <f t="shared" ref="R147:R148" si="444">ROUND(Q147, 0)</f>
        <v>51</v>
      </c>
      <c r="S147" s="10" t="str">
        <f t="shared" ref="S147:S148" si="445">DEC2HEX(R147, 2)</f>
        <v>33</v>
      </c>
      <c r="T147" s="53"/>
      <c r="U147" s="11">
        <f t="shared" ref="U147:U148" si="446">IF(R147=0,0,ROUND(((R147-1)*(645/80)+7.25),0))</f>
        <v>410</v>
      </c>
      <c r="W147" s="8">
        <f>Input!L148</f>
        <v>424.86681600000003</v>
      </c>
      <c r="X147" s="6">
        <f t="shared" ref="X147:X148" si="447">(W147-7.25)/8.0625+1</f>
        <v>52.797434542635663</v>
      </c>
      <c r="Y147" s="6">
        <f t="shared" ref="Y147:Y148" si="448">ROUND(X147, 0)</f>
        <v>53</v>
      </c>
      <c r="Z147" s="10" t="str">
        <f t="shared" ref="Z147:Z148" si="449">DEC2HEX(Y147, 2)</f>
        <v>35</v>
      </c>
      <c r="AA147" s="53"/>
      <c r="AB147" s="11">
        <f t="shared" ref="AB147:AB148" si="450">IF(Y147=0,0,ROUND(((Y147-1)*(645/80)+7.25),0))</f>
        <v>427</v>
      </c>
      <c r="AD147" s="8">
        <f>Input!M148</f>
        <v>276.80716800000005</v>
      </c>
      <c r="AE147" s="6">
        <f t="shared" ref="AE147:AE148" si="451">(AD147-7.25)/8.0625+1</f>
        <v>34.433447193798457</v>
      </c>
      <c r="AF147" s="6">
        <f t="shared" ref="AF147:AF148" si="452">ROUND(AE147, 0)</f>
        <v>34</v>
      </c>
      <c r="AG147" s="10" t="str">
        <f t="shared" ref="AG147:AG148" si="453">DEC2HEX(AF147, 2)</f>
        <v>22</v>
      </c>
      <c r="AH147" s="53"/>
      <c r="AI147" s="11">
        <f t="shared" ref="AI147:AI148" si="454">IF(AF147=0,0,ROUND(((AF147-1)*(645/80)+7.25),0))</f>
        <v>273</v>
      </c>
      <c r="AL147">
        <v>110</v>
      </c>
      <c r="AM147" s="33" t="str">
        <f t="shared" ref="AM147:AM148" si="455">DEC2HEX(AL147, 2)</f>
        <v>6E</v>
      </c>
      <c r="AO147">
        <v>886.83000000000197</v>
      </c>
      <c r="AP147">
        <v>886.0625</v>
      </c>
    </row>
    <row r="148" spans="1:42" x14ac:dyDescent="0.25">
      <c r="A148" s="66" t="s">
        <v>177</v>
      </c>
      <c r="B148" s="45">
        <f>Input!I149</f>
        <v>889.96723200000008</v>
      </c>
      <c r="C148" s="6">
        <f t="shared" si="435"/>
        <v>110.48430784496125</v>
      </c>
      <c r="D148" s="6">
        <f t="shared" si="436"/>
        <v>110</v>
      </c>
      <c r="E148" s="10" t="str">
        <f t="shared" si="437"/>
        <v>6E</v>
      </c>
      <c r="F148" s="53"/>
      <c r="G148" s="11">
        <f t="shared" si="438"/>
        <v>886</v>
      </c>
      <c r="I148" s="8">
        <f>Input!J149</f>
        <v>241.40160000000003</v>
      </c>
      <c r="J148" s="6">
        <f t="shared" si="439"/>
        <v>30.042058914728685</v>
      </c>
      <c r="K148" s="6">
        <f t="shared" si="440"/>
        <v>30</v>
      </c>
      <c r="L148" s="10" t="str">
        <f t="shared" si="441"/>
        <v>1E</v>
      </c>
      <c r="M148" s="53"/>
      <c r="N148" s="11">
        <f t="shared" si="442"/>
        <v>241</v>
      </c>
      <c r="P148" s="8">
        <f>Input!K149</f>
        <v>407.16403200000002</v>
      </c>
      <c r="Q148" s="6">
        <f t="shared" si="443"/>
        <v>50.601740403100777</v>
      </c>
      <c r="R148" s="6">
        <f t="shared" si="444"/>
        <v>51</v>
      </c>
      <c r="S148" s="10" t="str">
        <f t="shared" si="445"/>
        <v>33</v>
      </c>
      <c r="T148" s="53"/>
      <c r="U148" s="11">
        <f t="shared" si="446"/>
        <v>410</v>
      </c>
      <c r="W148" s="8">
        <f>Input!L149</f>
        <v>424.86681600000003</v>
      </c>
      <c r="X148" s="6">
        <f t="shared" si="447"/>
        <v>52.797434542635663</v>
      </c>
      <c r="Y148" s="6">
        <f t="shared" si="448"/>
        <v>53</v>
      </c>
      <c r="Z148" s="10" t="str">
        <f t="shared" si="449"/>
        <v>35</v>
      </c>
      <c r="AA148" s="53"/>
      <c r="AB148" s="11">
        <f t="shared" si="450"/>
        <v>427</v>
      </c>
      <c r="AD148" s="8">
        <f>Input!M149</f>
        <v>276.80716800000005</v>
      </c>
      <c r="AE148" s="6">
        <f t="shared" si="451"/>
        <v>34.433447193798457</v>
      </c>
      <c r="AF148" s="6">
        <f t="shared" si="452"/>
        <v>34</v>
      </c>
      <c r="AG148" s="10" t="str">
        <f t="shared" si="453"/>
        <v>22</v>
      </c>
      <c r="AH148" s="53"/>
      <c r="AI148" s="11">
        <f t="shared" si="454"/>
        <v>273</v>
      </c>
      <c r="AL148">
        <v>110</v>
      </c>
      <c r="AM148" s="33" t="str">
        <f t="shared" si="455"/>
        <v>6E</v>
      </c>
      <c r="AO148">
        <v>886.83000000000197</v>
      </c>
      <c r="AP148">
        <v>886.0625</v>
      </c>
    </row>
    <row r="149" spans="1:42" x14ac:dyDescent="0.25">
      <c r="A149" s="50" t="s">
        <v>179</v>
      </c>
      <c r="B149" s="45">
        <f>Input!I150</f>
        <v>531.08352000000002</v>
      </c>
      <c r="C149" s="6">
        <f t="shared" si="167"/>
        <v>65.97159937984496</v>
      </c>
      <c r="D149" s="6">
        <f t="shared" si="168"/>
        <v>66</v>
      </c>
      <c r="E149" s="10" t="str">
        <f t="shared" si="169"/>
        <v>42</v>
      </c>
      <c r="F149" s="53"/>
      <c r="G149" s="11">
        <f t="shared" si="170"/>
        <v>531</v>
      </c>
      <c r="I149" s="8">
        <f>Input!J150</f>
        <v>228.52684800000003</v>
      </c>
      <c r="J149" s="6">
        <f t="shared" si="171"/>
        <v>28.445190449612408</v>
      </c>
      <c r="K149" s="6">
        <f t="shared" si="172"/>
        <v>28</v>
      </c>
      <c r="L149" s="10" t="str">
        <f t="shared" si="173"/>
        <v>1C</v>
      </c>
      <c r="M149" s="53"/>
      <c r="N149" s="11">
        <f t="shared" si="174"/>
        <v>225</v>
      </c>
      <c r="P149" s="8">
        <f>Input!K150</f>
        <v>341.18092799999999</v>
      </c>
      <c r="Q149" s="6">
        <f t="shared" si="175"/>
        <v>42.417789519379845</v>
      </c>
      <c r="R149" s="6">
        <f t="shared" si="176"/>
        <v>42</v>
      </c>
      <c r="S149" s="10" t="str">
        <f t="shared" si="177"/>
        <v>2A</v>
      </c>
      <c r="T149" s="53"/>
      <c r="U149" s="11">
        <f t="shared" si="178"/>
        <v>338</v>
      </c>
      <c r="W149" s="8">
        <f>Input!L150</f>
        <v>329.91552000000001</v>
      </c>
      <c r="X149" s="6">
        <f t="shared" si="179"/>
        <v>41.020529612403102</v>
      </c>
      <c r="Y149" s="6">
        <f t="shared" si="180"/>
        <v>41</v>
      </c>
      <c r="Z149" s="10" t="str">
        <f t="shared" si="181"/>
        <v>29</v>
      </c>
      <c r="AA149" s="53"/>
      <c r="AB149" s="11">
        <f t="shared" si="182"/>
        <v>330</v>
      </c>
      <c r="AD149" s="8">
        <f>Input!M150</f>
        <v>251.05766400000002</v>
      </c>
      <c r="AE149" s="6">
        <f t="shared" si="183"/>
        <v>31.239710263565893</v>
      </c>
      <c r="AF149" s="6">
        <f t="shared" si="184"/>
        <v>31</v>
      </c>
      <c r="AG149" s="10" t="str">
        <f t="shared" si="185"/>
        <v>1F</v>
      </c>
      <c r="AH149" s="53"/>
      <c r="AI149" s="11">
        <f t="shared" si="186"/>
        <v>249</v>
      </c>
      <c r="AL149">
        <v>111</v>
      </c>
      <c r="AM149" s="33" t="str">
        <f t="shared" si="289"/>
        <v>6F</v>
      </c>
      <c r="AO149">
        <v>894.90000000000202</v>
      </c>
      <c r="AP149">
        <v>894.125</v>
      </c>
    </row>
    <row r="150" spans="1:42" x14ac:dyDescent="0.25">
      <c r="A150" s="50" t="s">
        <v>180</v>
      </c>
      <c r="B150" s="45">
        <f>Input!I151</f>
        <v>835.24953600000003</v>
      </c>
      <c r="C150" s="6">
        <f t="shared" si="167"/>
        <v>103.69761686821705</v>
      </c>
      <c r="D150" s="6">
        <f t="shared" si="168"/>
        <v>104</v>
      </c>
      <c r="E150" s="10" t="str">
        <f t="shared" si="169"/>
        <v>68</v>
      </c>
      <c r="F150" s="53"/>
      <c r="G150" s="11">
        <f t="shared" si="170"/>
        <v>838</v>
      </c>
      <c r="I150" s="8">
        <f>Input!J151</f>
        <v>241.40160000000003</v>
      </c>
      <c r="J150" s="6">
        <f t="shared" si="171"/>
        <v>30.042058914728685</v>
      </c>
      <c r="K150" s="6">
        <f t="shared" si="172"/>
        <v>30</v>
      </c>
      <c r="L150" s="10" t="str">
        <f t="shared" si="173"/>
        <v>1E</v>
      </c>
      <c r="M150" s="53"/>
      <c r="N150" s="11">
        <f t="shared" si="174"/>
        <v>241</v>
      </c>
      <c r="P150" s="8">
        <f>Input!K151</f>
        <v>378.19584000000003</v>
      </c>
      <c r="Q150" s="6">
        <f t="shared" si="175"/>
        <v>47.008786356589148</v>
      </c>
      <c r="R150" s="6">
        <f t="shared" si="176"/>
        <v>47</v>
      </c>
      <c r="S150" s="10" t="str">
        <f t="shared" si="177"/>
        <v>2F</v>
      </c>
      <c r="T150" s="53"/>
      <c r="U150" s="11">
        <f t="shared" si="178"/>
        <v>378</v>
      </c>
      <c r="W150" s="8">
        <f>Input!L151</f>
        <v>424.86681600000003</v>
      </c>
      <c r="X150" s="6">
        <f t="shared" si="179"/>
        <v>52.797434542635663</v>
      </c>
      <c r="Y150" s="6">
        <f t="shared" si="180"/>
        <v>53</v>
      </c>
      <c r="Z150" s="10" t="str">
        <f t="shared" si="181"/>
        <v>35</v>
      </c>
      <c r="AA150" s="53"/>
      <c r="AB150" s="11">
        <f t="shared" si="182"/>
        <v>427</v>
      </c>
      <c r="AD150" s="8">
        <f>Input!M151</f>
        <v>259.10438400000004</v>
      </c>
      <c r="AE150" s="6">
        <f t="shared" si="183"/>
        <v>32.237753054263571</v>
      </c>
      <c r="AF150" s="6">
        <f t="shared" si="184"/>
        <v>32</v>
      </c>
      <c r="AG150" s="10" t="str">
        <f t="shared" si="185"/>
        <v>20</v>
      </c>
      <c r="AH150" s="53"/>
      <c r="AI150" s="11">
        <f t="shared" si="186"/>
        <v>257</v>
      </c>
      <c r="AL150">
        <v>113</v>
      </c>
      <c r="AM150" s="33" t="str">
        <f t="shared" si="289"/>
        <v>71</v>
      </c>
      <c r="AO150">
        <v>911.04000000000201</v>
      </c>
      <c r="AP150">
        <v>910.25</v>
      </c>
    </row>
    <row r="151" spans="1:42" x14ac:dyDescent="0.25">
      <c r="A151" s="50" t="s">
        <v>181</v>
      </c>
      <c r="B151" s="45">
        <f>Input!I152</f>
        <v>844.90560000000005</v>
      </c>
      <c r="C151" s="6">
        <f t="shared" si="167"/>
        <v>104.89526821705427</v>
      </c>
      <c r="D151" s="6">
        <f t="shared" si="168"/>
        <v>105</v>
      </c>
      <c r="E151" s="10" t="str">
        <f t="shared" si="169"/>
        <v>69</v>
      </c>
      <c r="F151" s="53"/>
      <c r="G151" s="11">
        <f t="shared" si="170"/>
        <v>846</v>
      </c>
      <c r="I151" s="8">
        <f>Input!J152</f>
        <v>241.40160000000003</v>
      </c>
      <c r="J151" s="6">
        <f t="shared" si="171"/>
        <v>30.042058914728685</v>
      </c>
      <c r="K151" s="6">
        <f t="shared" si="172"/>
        <v>30</v>
      </c>
      <c r="L151" s="10" t="str">
        <f t="shared" si="173"/>
        <v>1E</v>
      </c>
      <c r="M151" s="53"/>
      <c r="N151" s="11">
        <f t="shared" si="174"/>
        <v>241</v>
      </c>
      <c r="P151" s="8">
        <f>Input!K152</f>
        <v>378.19584000000003</v>
      </c>
      <c r="Q151" s="6">
        <f t="shared" si="175"/>
        <v>47.008786356589148</v>
      </c>
      <c r="R151" s="6">
        <f t="shared" si="176"/>
        <v>47</v>
      </c>
      <c r="S151" s="10" t="str">
        <f t="shared" si="177"/>
        <v>2F</v>
      </c>
      <c r="T151" s="53"/>
      <c r="U151" s="11">
        <f t="shared" si="178"/>
        <v>378</v>
      </c>
      <c r="W151" s="8">
        <f>Input!L152</f>
        <v>424.86681600000003</v>
      </c>
      <c r="X151" s="6">
        <f t="shared" si="179"/>
        <v>52.797434542635663</v>
      </c>
      <c r="Y151" s="6">
        <f t="shared" si="180"/>
        <v>53</v>
      </c>
      <c r="Z151" s="10" t="str">
        <f t="shared" si="181"/>
        <v>35</v>
      </c>
      <c r="AA151" s="53"/>
      <c r="AB151" s="11">
        <f t="shared" si="182"/>
        <v>427</v>
      </c>
      <c r="AD151" s="8">
        <f>Input!M152</f>
        <v>259.10438400000004</v>
      </c>
      <c r="AE151" s="6">
        <f t="shared" si="183"/>
        <v>32.237753054263571</v>
      </c>
      <c r="AF151" s="6">
        <f t="shared" si="184"/>
        <v>32</v>
      </c>
      <c r="AG151" s="10" t="str">
        <f t="shared" si="185"/>
        <v>20</v>
      </c>
      <c r="AH151" s="53"/>
      <c r="AI151" s="11">
        <f t="shared" si="186"/>
        <v>257</v>
      </c>
      <c r="AL151">
        <v>114</v>
      </c>
      <c r="AM151" s="33" t="str">
        <f t="shared" si="289"/>
        <v>72</v>
      </c>
      <c r="AO151">
        <v>919.11000000000195</v>
      </c>
      <c r="AP151">
        <v>918.3125</v>
      </c>
    </row>
    <row r="152" spans="1:42" x14ac:dyDescent="0.25">
      <c r="A152" s="66" t="s">
        <v>183</v>
      </c>
      <c r="B152" s="45">
        <f>Input!I153</f>
        <v>822.37478400000009</v>
      </c>
      <c r="C152" s="6">
        <f t="shared" ref="C152:C161" si="456">(B152-7.25)/8.0625+1</f>
        <v>102.10074840310078</v>
      </c>
      <c r="D152" s="6">
        <f t="shared" ref="D152:D161" si="457">ROUND(C152, 0)</f>
        <v>102</v>
      </c>
      <c r="E152" s="10" t="str">
        <f t="shared" ref="E152:E161" si="458">DEC2HEX(D152, 2)</f>
        <v>66</v>
      </c>
      <c r="F152" s="53"/>
      <c r="G152" s="11">
        <f t="shared" ref="G152:G161" si="459">IF(D152=0,0,ROUND(((D152-1)*(645/80)+7.25),0))</f>
        <v>822</v>
      </c>
      <c r="I152" s="8">
        <f>Input!J153</f>
        <v>271.97913600000004</v>
      </c>
      <c r="J152" s="6">
        <f t="shared" ref="J152:J161" si="460">(I152-7.25)/8.0625+1</f>
        <v>33.834621519379851</v>
      </c>
      <c r="K152" s="6">
        <f t="shared" ref="K152:K162" si="461">ROUND(J152, 0)</f>
        <v>34</v>
      </c>
      <c r="L152" s="10" t="str">
        <f t="shared" ref="L152:L162" si="462">DEC2HEX(K152, 2)</f>
        <v>22</v>
      </c>
      <c r="M152" s="53"/>
      <c r="N152" s="11">
        <f t="shared" ref="N152:N161" si="463">IF(K152=0,0,ROUND(((K152-1)*(645/80)+7.25),0))</f>
        <v>273</v>
      </c>
      <c r="P152" s="8">
        <f>Input!K153</f>
        <v>392.679936</v>
      </c>
      <c r="Q152" s="6">
        <f t="shared" ref="Q152:Q161" si="464">(P152-7.25)/8.0625+1</f>
        <v>48.805263379844959</v>
      </c>
      <c r="R152" s="6">
        <f t="shared" ref="R152:R161" si="465">ROUND(Q152, 0)</f>
        <v>49</v>
      </c>
      <c r="S152" s="10" t="str">
        <f t="shared" ref="S152:S161" si="466">DEC2HEX(R152, 2)</f>
        <v>31</v>
      </c>
      <c r="T152" s="53"/>
      <c r="U152" s="11">
        <f t="shared" ref="U152:U161" si="467">IF(R152=0,0,ROUND(((R152-1)*(645/80)+7.25),0))</f>
        <v>394</v>
      </c>
      <c r="W152" s="8">
        <f>Input!L153</f>
        <v>370.14912000000004</v>
      </c>
      <c r="X152" s="6">
        <f t="shared" ref="X152:X154" si="468">(W152-7.25)/8.0625+1</f>
        <v>46.010743565891481</v>
      </c>
      <c r="Y152" s="6">
        <f t="shared" ref="Y152:Y155" si="469">ROUND(X152, 0)</f>
        <v>46</v>
      </c>
      <c r="Z152" s="10" t="str">
        <f t="shared" ref="Z152:Z155" si="470">DEC2HEX(Y152, 2)</f>
        <v>2E</v>
      </c>
      <c r="AA152" s="53"/>
      <c r="AB152" s="11">
        <f t="shared" ref="AB152:AB155" si="471">IF(Y152=0,0,ROUND(((Y152-1)*(645/80)+7.25),0))</f>
        <v>370</v>
      </c>
      <c r="AD152" s="8">
        <f>Input!M153</f>
        <v>233.35488000000001</v>
      </c>
      <c r="AE152" s="6">
        <f t="shared" ref="AE152:AE155" si="472">(AD152-7.25)/8.0625+1</f>
        <v>29.04401612403101</v>
      </c>
      <c r="AF152" s="6">
        <f t="shared" ref="AF152:AF155" si="473">ROUND(AE152, 0)</f>
        <v>29</v>
      </c>
      <c r="AG152" s="10" t="str">
        <f t="shared" ref="AG152:AG155" si="474">DEC2HEX(AF152, 2)</f>
        <v>1D</v>
      </c>
      <c r="AH152" s="53"/>
      <c r="AI152" s="11">
        <f t="shared" ref="AI152:AI155" si="475">IF(AF152=0,0,ROUND(((AF152-1)*(645/80)+7.25),0))</f>
        <v>233</v>
      </c>
      <c r="AL152">
        <v>115</v>
      </c>
      <c r="AM152" s="33" t="str">
        <f t="shared" ref="AM152:AM155" si="476">DEC2HEX(AL152, 2)</f>
        <v>73</v>
      </c>
      <c r="AO152">
        <v>927.180000000002</v>
      </c>
      <c r="AP152">
        <v>926.375</v>
      </c>
    </row>
    <row r="153" spans="1:42" x14ac:dyDescent="0.25">
      <c r="A153" s="66" t="s">
        <v>184</v>
      </c>
      <c r="B153" s="45">
        <f>Input!I154</f>
        <v>798.23462400000005</v>
      </c>
      <c r="C153" s="6">
        <f t="shared" si="456"/>
        <v>99.106620031007765</v>
      </c>
      <c r="D153" s="6">
        <f t="shared" si="457"/>
        <v>99</v>
      </c>
      <c r="E153" s="10" t="str">
        <f t="shared" si="458"/>
        <v>63</v>
      </c>
      <c r="F153" s="53"/>
      <c r="G153" s="11">
        <f t="shared" si="459"/>
        <v>797</v>
      </c>
      <c r="I153" s="8">
        <f>Input!J154</f>
        <v>294.509952</v>
      </c>
      <c r="J153" s="6">
        <f t="shared" si="460"/>
        <v>36.629141333333337</v>
      </c>
      <c r="K153" s="6">
        <f t="shared" si="461"/>
        <v>37</v>
      </c>
      <c r="L153" s="10" t="str">
        <f t="shared" si="462"/>
        <v>25</v>
      </c>
      <c r="M153" s="53"/>
      <c r="N153" s="11">
        <f t="shared" si="463"/>
        <v>298</v>
      </c>
      <c r="P153" s="8">
        <f>Input!K154</f>
        <v>474.75648000000001</v>
      </c>
      <c r="Q153" s="6">
        <f t="shared" si="464"/>
        <v>58.98529984496124</v>
      </c>
      <c r="R153" s="6">
        <f t="shared" si="465"/>
        <v>59</v>
      </c>
      <c r="S153" s="10" t="str">
        <f t="shared" si="466"/>
        <v>3B</v>
      </c>
      <c r="T153" s="53"/>
      <c r="U153" s="11">
        <f t="shared" si="467"/>
        <v>475</v>
      </c>
      <c r="W153" s="8">
        <f>Input!L154</f>
        <v>440.96025600000002</v>
      </c>
      <c r="X153" s="6">
        <f t="shared" si="468"/>
        <v>54.793520124031012</v>
      </c>
      <c r="Y153" s="6">
        <f t="shared" si="469"/>
        <v>55</v>
      </c>
      <c r="Z153" s="10" t="str">
        <f t="shared" si="470"/>
        <v>37</v>
      </c>
      <c r="AA153" s="53"/>
      <c r="AB153" s="11">
        <f t="shared" si="471"/>
        <v>443</v>
      </c>
      <c r="AD153" s="8">
        <f>Input!M154</f>
        <v>286.463232</v>
      </c>
      <c r="AE153" s="6">
        <f t="shared" si="472"/>
        <v>35.631098542635662</v>
      </c>
      <c r="AF153" s="6">
        <f t="shared" si="473"/>
        <v>36</v>
      </c>
      <c r="AG153" s="10" t="str">
        <f t="shared" si="474"/>
        <v>24</v>
      </c>
      <c r="AH153" s="53"/>
      <c r="AI153" s="11">
        <f t="shared" si="475"/>
        <v>289</v>
      </c>
      <c r="AL153">
        <v>116</v>
      </c>
      <c r="AM153" s="33" t="str">
        <f t="shared" si="476"/>
        <v>74</v>
      </c>
      <c r="AO153">
        <v>935.25000000000205</v>
      </c>
      <c r="AP153">
        <v>934.4375</v>
      </c>
    </row>
    <row r="154" spans="1:42" x14ac:dyDescent="0.25">
      <c r="A154" s="66" t="s">
        <v>185</v>
      </c>
      <c r="B154" s="45">
        <f>Input!I155</f>
        <v>796.62528000000009</v>
      </c>
      <c r="C154" s="6">
        <f t="shared" si="456"/>
        <v>98.907011472868234</v>
      </c>
      <c r="D154" s="6">
        <f t="shared" si="457"/>
        <v>99</v>
      </c>
      <c r="E154" s="10" t="str">
        <f t="shared" si="458"/>
        <v>63</v>
      </c>
      <c r="F154" s="53"/>
      <c r="G154" s="11">
        <f t="shared" si="459"/>
        <v>797</v>
      </c>
      <c r="I154" s="8">
        <f>Input!J155</f>
        <v>294.509952</v>
      </c>
      <c r="J154" s="6">
        <f t="shared" si="460"/>
        <v>36.629141333333337</v>
      </c>
      <c r="K154" s="6">
        <f t="shared" si="461"/>
        <v>37</v>
      </c>
      <c r="L154" s="10" t="str">
        <f t="shared" si="462"/>
        <v>25</v>
      </c>
      <c r="M154" s="53"/>
      <c r="N154" s="11">
        <f t="shared" si="463"/>
        <v>298</v>
      </c>
      <c r="P154" s="8">
        <f>Input!K155</f>
        <v>511.77139200000005</v>
      </c>
      <c r="Q154" s="6">
        <f t="shared" si="464"/>
        <v>63.57629668217055</v>
      </c>
      <c r="R154" s="6">
        <f t="shared" si="465"/>
        <v>64</v>
      </c>
      <c r="S154" s="10" t="str">
        <f t="shared" si="466"/>
        <v>40</v>
      </c>
      <c r="T154" s="53"/>
      <c r="U154" s="11">
        <f t="shared" si="467"/>
        <v>515</v>
      </c>
      <c r="W154" s="8">
        <f>Input!L155</f>
        <v>471.53779200000002</v>
      </c>
      <c r="X154" s="6">
        <f t="shared" si="468"/>
        <v>58.586082728682172</v>
      </c>
      <c r="Y154" s="6">
        <f t="shared" si="469"/>
        <v>59</v>
      </c>
      <c r="Z154" s="10" t="str">
        <f t="shared" si="470"/>
        <v>3B</v>
      </c>
      <c r="AA154" s="53"/>
      <c r="AB154" s="11">
        <f t="shared" si="471"/>
        <v>475</v>
      </c>
      <c r="AD154" s="8">
        <f>Input!M155</f>
        <v>270.36979200000002</v>
      </c>
      <c r="AE154" s="6">
        <f t="shared" si="472"/>
        <v>33.635012961240314</v>
      </c>
      <c r="AF154" s="6">
        <f t="shared" si="473"/>
        <v>34</v>
      </c>
      <c r="AG154" s="10" t="str">
        <f t="shared" si="474"/>
        <v>22</v>
      </c>
      <c r="AH154" s="53"/>
      <c r="AI154" s="11">
        <f t="shared" si="475"/>
        <v>273</v>
      </c>
      <c r="AL154">
        <v>117</v>
      </c>
      <c r="AM154" s="33" t="str">
        <f t="shared" si="476"/>
        <v>75</v>
      </c>
      <c r="AO154">
        <v>943.32000000000198</v>
      </c>
      <c r="AP154">
        <v>942.5</v>
      </c>
    </row>
    <row r="155" spans="1:42" x14ac:dyDescent="0.25">
      <c r="A155" s="66" t="s">
        <v>186</v>
      </c>
      <c r="B155" s="45">
        <f>Input!I156</f>
        <v>869.04576000000009</v>
      </c>
      <c r="C155" s="6">
        <f t="shared" si="456"/>
        <v>107.8893965891473</v>
      </c>
      <c r="D155" s="6">
        <f t="shared" si="457"/>
        <v>108</v>
      </c>
      <c r="E155" s="10" t="str">
        <f t="shared" si="458"/>
        <v>6C</v>
      </c>
      <c r="F155" s="53"/>
      <c r="G155" s="11">
        <f t="shared" si="459"/>
        <v>870</v>
      </c>
      <c r="I155" s="8">
        <f>Input!J156</f>
        <v>281.6352</v>
      </c>
      <c r="J155" s="6">
        <f t="shared" si="460"/>
        <v>35.032272868217056</v>
      </c>
      <c r="K155" s="6">
        <f t="shared" si="461"/>
        <v>35</v>
      </c>
      <c r="L155" s="10" t="str">
        <f t="shared" si="462"/>
        <v>23</v>
      </c>
      <c r="M155" s="53"/>
      <c r="N155" s="11">
        <f t="shared" si="463"/>
        <v>281</v>
      </c>
      <c r="P155" s="8">
        <f>Input!K156</f>
        <v>482.80320000000006</v>
      </c>
      <c r="Q155" s="6">
        <f t="shared" si="464"/>
        <v>59.983342635658921</v>
      </c>
      <c r="R155" s="6">
        <f t="shared" si="465"/>
        <v>60</v>
      </c>
      <c r="S155" s="10" t="str">
        <f t="shared" si="466"/>
        <v>3C</v>
      </c>
      <c r="T155" s="53"/>
      <c r="U155" s="11">
        <f t="shared" si="467"/>
        <v>483</v>
      </c>
      <c r="W155" s="8">
        <f>Input!L156</f>
        <v>465.10041600000005</v>
      </c>
      <c r="X155" s="6">
        <f>(W155-7.25)/8.0625+1</f>
        <v>57.787648496124035</v>
      </c>
      <c r="Y155" s="6">
        <f t="shared" si="469"/>
        <v>58</v>
      </c>
      <c r="Z155" s="10" t="str">
        <f t="shared" si="470"/>
        <v>3A</v>
      </c>
      <c r="AA155" s="53"/>
      <c r="AB155" s="11">
        <f t="shared" si="471"/>
        <v>467</v>
      </c>
      <c r="AD155" s="8">
        <f>Input!M156</f>
        <v>270.36979200000002</v>
      </c>
      <c r="AE155" s="6">
        <f t="shared" si="472"/>
        <v>33.635012961240314</v>
      </c>
      <c r="AF155" s="6">
        <f t="shared" si="473"/>
        <v>34</v>
      </c>
      <c r="AG155" s="10" t="str">
        <f t="shared" si="474"/>
        <v>22</v>
      </c>
      <c r="AH155" s="53"/>
      <c r="AI155" s="11">
        <f t="shared" si="475"/>
        <v>273</v>
      </c>
      <c r="AL155">
        <v>118</v>
      </c>
      <c r="AM155" s="33" t="str">
        <f t="shared" si="476"/>
        <v>76</v>
      </c>
      <c r="AO155">
        <v>951.39000000000203</v>
      </c>
      <c r="AP155">
        <v>950.5625</v>
      </c>
    </row>
    <row r="156" spans="1:42" x14ac:dyDescent="0.25">
      <c r="A156" s="66" t="s">
        <v>187</v>
      </c>
      <c r="B156" s="45">
        <f>Input!I157</f>
        <v>503.72467200000006</v>
      </c>
      <c r="C156" s="6">
        <f t="shared" ref="C156" si="477">(B156-7.25)/8.0625+1</f>
        <v>62.578253891472876</v>
      </c>
      <c r="D156" s="6">
        <f t="shared" ref="D156" si="478">ROUND(C156, 0)</f>
        <v>63</v>
      </c>
      <c r="E156" s="10" t="str">
        <f t="shared" ref="E156" si="479">DEC2HEX(D156, 2)</f>
        <v>3F</v>
      </c>
      <c r="F156" s="53"/>
      <c r="G156" s="11">
        <f t="shared" ref="G156" si="480">IF(D156=0,0,ROUND(((D156-1)*(645/80)+7.25),0))</f>
        <v>507</v>
      </c>
      <c r="I156" s="8">
        <f>Input!J157</f>
        <v>241.40160000000003</v>
      </c>
      <c r="J156" s="6">
        <f t="shared" ref="J156" si="481">(I156-7.25)/8.0625+1</f>
        <v>30.042058914728685</v>
      </c>
      <c r="K156" s="6">
        <f t="shared" ref="K156" si="482">ROUND(J156, 0)</f>
        <v>30</v>
      </c>
      <c r="L156" s="10" t="str">
        <f t="shared" ref="L156" si="483">DEC2HEX(K156, 2)</f>
        <v>1E</v>
      </c>
      <c r="M156" s="53"/>
      <c r="N156" s="11">
        <f t="shared" ref="N156" si="484">IF(K156=0,0,ROUND(((K156-1)*(645/80)+7.25),0))</f>
        <v>241</v>
      </c>
      <c r="P156" s="8">
        <f>Input!K157</f>
        <v>370.14912000000004</v>
      </c>
      <c r="Q156" s="6">
        <f t="shared" ref="Q156" si="485">(P156-7.25)/8.0625+1</f>
        <v>46.010743565891481</v>
      </c>
      <c r="R156" s="6">
        <f t="shared" ref="R156" si="486">ROUND(Q156, 0)</f>
        <v>46</v>
      </c>
      <c r="S156" s="10" t="str">
        <f t="shared" ref="S156" si="487">DEC2HEX(R156, 2)</f>
        <v>2E</v>
      </c>
      <c r="T156" s="53"/>
      <c r="U156" s="11">
        <f t="shared" ref="U156" si="488">IF(R156=0,0,ROUND(((R156-1)*(645/80)+7.25),0))</f>
        <v>370</v>
      </c>
      <c r="W156" s="8">
        <f>Input!L157</f>
        <v>418.42944</v>
      </c>
      <c r="X156" s="6">
        <f>(W156-7.25)/8.0625+1</f>
        <v>51.99900031007752</v>
      </c>
      <c r="Y156" s="6">
        <f t="shared" ref="Y156" si="489">ROUND(X156, 0)</f>
        <v>52</v>
      </c>
      <c r="Z156" s="10" t="str">
        <f t="shared" ref="Z156" si="490">DEC2HEX(Y156, 2)</f>
        <v>34</v>
      </c>
      <c r="AA156" s="53"/>
      <c r="AB156" s="11">
        <f t="shared" ref="AB156" si="491">IF(Y156=0,0,ROUND(((Y156-1)*(645/80)+7.25),0))</f>
        <v>418</v>
      </c>
      <c r="AD156" s="8">
        <f>Input!M157</f>
        <v>257.49504000000002</v>
      </c>
      <c r="AE156" s="6">
        <f t="shared" ref="AE156" si="492">(AD156-7.25)/8.0625+1</f>
        <v>32.038144496124033</v>
      </c>
      <c r="AF156" s="6">
        <f t="shared" ref="AF156" si="493">ROUND(AE156, 0)</f>
        <v>32</v>
      </c>
      <c r="AG156" s="10" t="str">
        <f t="shared" ref="AG156" si="494">DEC2HEX(AF156, 2)</f>
        <v>20</v>
      </c>
      <c r="AH156" s="53"/>
      <c r="AI156" s="11">
        <f t="shared" ref="AI156" si="495">IF(AF156=0,0,ROUND(((AF156-1)*(645/80)+7.25),0))</f>
        <v>257</v>
      </c>
      <c r="AL156">
        <v>119</v>
      </c>
      <c r="AM156" s="33" t="str">
        <f t="shared" ref="AM156" si="496">DEC2HEX(AL156, 2)</f>
        <v>77</v>
      </c>
      <c r="AO156">
        <v>951.39000000000203</v>
      </c>
      <c r="AP156">
        <v>950.5625</v>
      </c>
    </row>
    <row r="157" spans="1:42" x14ac:dyDescent="0.25">
      <c r="A157" s="47" t="s">
        <v>189</v>
      </c>
      <c r="B157" s="45">
        <f>Input!I158</f>
        <v>946</v>
      </c>
      <c r="C157" s="6">
        <f t="shared" si="456"/>
        <v>117.43410852713178</v>
      </c>
      <c r="D157" s="6">
        <f t="shared" si="457"/>
        <v>117</v>
      </c>
      <c r="E157" s="10" t="str">
        <f t="shared" si="458"/>
        <v>75</v>
      </c>
      <c r="F157" s="53"/>
      <c r="G157" s="11">
        <f t="shared" si="459"/>
        <v>943</v>
      </c>
      <c r="I157" s="8">
        <f>Input!J158</f>
        <v>230</v>
      </c>
      <c r="J157" s="6">
        <f t="shared" si="460"/>
        <v>28.627906976744185</v>
      </c>
      <c r="K157" s="6">
        <f t="shared" si="461"/>
        <v>29</v>
      </c>
      <c r="L157" s="10" t="str">
        <f t="shared" si="462"/>
        <v>1D</v>
      </c>
      <c r="N157" s="11">
        <f t="shared" si="463"/>
        <v>233</v>
      </c>
      <c r="P157" s="8">
        <f>Input!K158</f>
        <v>430</v>
      </c>
      <c r="Q157" s="6">
        <f t="shared" si="464"/>
        <v>53.434108527131784</v>
      </c>
      <c r="R157" s="6">
        <f t="shared" si="465"/>
        <v>53</v>
      </c>
      <c r="S157" s="10" t="str">
        <f t="shared" si="466"/>
        <v>35</v>
      </c>
      <c r="U157" s="11">
        <f t="shared" si="467"/>
        <v>427</v>
      </c>
      <c r="W157" s="8">
        <f>Input!L158</f>
        <v>400</v>
      </c>
      <c r="X157" s="6">
        <f t="shared" ref="X157:X161" si="497">(W157-7.25)/8.0625+1</f>
        <v>49.713178294573645</v>
      </c>
      <c r="Y157" s="6">
        <f t="shared" ref="Y157:Y161" si="498">ROUND(X157, 0)</f>
        <v>50</v>
      </c>
      <c r="Z157" s="10" t="str">
        <f t="shared" ref="Z157:Z161" si="499">DEC2HEX(Y157, 2)</f>
        <v>32</v>
      </c>
      <c r="AA157" s="53"/>
      <c r="AB157" s="11">
        <f t="shared" ref="AB157:AB161" si="500">IF(Y157=0,0,ROUND(((Y157-1)*(645/80)+7.25),0))</f>
        <v>402</v>
      </c>
      <c r="AD157" s="8">
        <f>Input!M158</f>
        <v>250</v>
      </c>
      <c r="AE157" s="6">
        <f t="shared" ref="AE157:AE161" si="501">(AD157-7.25)/8.0625+1</f>
        <v>31.108527131782946</v>
      </c>
      <c r="AF157" s="6">
        <f t="shared" ref="AF157:AF161" si="502">ROUND(AE157, 0)</f>
        <v>31</v>
      </c>
      <c r="AG157" s="10" t="str">
        <f t="shared" ref="AG157:AG161" si="503">DEC2HEX(AF157, 2)</f>
        <v>1F</v>
      </c>
      <c r="AH157" s="53"/>
      <c r="AI157" s="11">
        <f t="shared" ref="AI157:AI161" si="504">IF(AF157=0,0,ROUND(((AF157-1)*(645/80)+7.25),0))</f>
        <v>249</v>
      </c>
      <c r="AL157">
        <v>119</v>
      </c>
      <c r="AM157" s="33" t="str">
        <f t="shared" ref="AM157:AM161" si="505">DEC2HEX(AL157, 2)</f>
        <v>77</v>
      </c>
      <c r="AO157">
        <v>951.39000000000203</v>
      </c>
      <c r="AP157">
        <v>950.5625</v>
      </c>
    </row>
    <row r="158" spans="1:42" x14ac:dyDescent="0.25">
      <c r="A158" s="47" t="s">
        <v>190</v>
      </c>
      <c r="B158" s="45">
        <f>Input!I159</f>
        <v>946</v>
      </c>
      <c r="C158" s="6">
        <f t="shared" si="456"/>
        <v>117.43410852713178</v>
      </c>
      <c r="D158" s="6">
        <f t="shared" si="457"/>
        <v>117</v>
      </c>
      <c r="E158" s="10" t="str">
        <f t="shared" si="458"/>
        <v>75</v>
      </c>
      <c r="F158" s="53"/>
      <c r="G158" s="11">
        <f t="shared" si="459"/>
        <v>943</v>
      </c>
      <c r="I158" s="8">
        <f>Input!J159</f>
        <v>230</v>
      </c>
      <c r="J158" s="6">
        <f t="shared" si="460"/>
        <v>28.627906976744185</v>
      </c>
      <c r="K158" s="6">
        <f t="shared" si="461"/>
        <v>29</v>
      </c>
      <c r="L158" s="10" t="str">
        <f t="shared" si="462"/>
        <v>1D</v>
      </c>
      <c r="N158" s="11">
        <f t="shared" si="463"/>
        <v>233</v>
      </c>
      <c r="P158" s="8">
        <f>Input!K159</f>
        <v>430</v>
      </c>
      <c r="Q158" s="6">
        <f t="shared" si="464"/>
        <v>53.434108527131784</v>
      </c>
      <c r="R158" s="6">
        <f t="shared" si="465"/>
        <v>53</v>
      </c>
      <c r="S158" s="10" t="str">
        <f t="shared" si="466"/>
        <v>35</v>
      </c>
      <c r="U158" s="11">
        <f t="shared" si="467"/>
        <v>427</v>
      </c>
      <c r="W158" s="8">
        <f>Input!L159</f>
        <v>400</v>
      </c>
      <c r="X158" s="6">
        <f t="shared" si="497"/>
        <v>49.713178294573645</v>
      </c>
      <c r="Y158" s="6">
        <f t="shared" si="498"/>
        <v>50</v>
      </c>
      <c r="Z158" s="10" t="str">
        <f t="shared" si="499"/>
        <v>32</v>
      </c>
      <c r="AA158" s="53"/>
      <c r="AB158" s="11">
        <f t="shared" si="500"/>
        <v>402</v>
      </c>
      <c r="AD158" s="8">
        <f>Input!M159</f>
        <v>250</v>
      </c>
      <c r="AE158" s="6">
        <f t="shared" si="501"/>
        <v>31.108527131782946</v>
      </c>
      <c r="AF158" s="6">
        <f t="shared" si="502"/>
        <v>31</v>
      </c>
      <c r="AG158" s="10" t="str">
        <f t="shared" si="503"/>
        <v>1F</v>
      </c>
      <c r="AH158" s="53"/>
      <c r="AI158" s="11">
        <f t="shared" si="504"/>
        <v>249</v>
      </c>
      <c r="AL158">
        <v>120</v>
      </c>
      <c r="AM158" s="33" t="str">
        <f t="shared" si="505"/>
        <v>78</v>
      </c>
      <c r="AO158">
        <v>951.39000000000203</v>
      </c>
      <c r="AP158">
        <v>950.5625</v>
      </c>
    </row>
    <row r="159" spans="1:42" x14ac:dyDescent="0.25">
      <c r="A159" s="47" t="s">
        <v>191</v>
      </c>
      <c r="B159" s="45">
        <f>Input!I160</f>
        <v>946</v>
      </c>
      <c r="C159" s="6">
        <f t="shared" si="456"/>
        <v>117.43410852713178</v>
      </c>
      <c r="D159" s="6">
        <f t="shared" si="457"/>
        <v>117</v>
      </c>
      <c r="E159" s="10" t="str">
        <f t="shared" si="458"/>
        <v>75</v>
      </c>
      <c r="F159" s="53"/>
      <c r="G159" s="11">
        <f t="shared" si="459"/>
        <v>943</v>
      </c>
      <c r="I159" s="8">
        <f>Input!J160</f>
        <v>230</v>
      </c>
      <c r="J159" s="6">
        <f t="shared" si="460"/>
        <v>28.627906976744185</v>
      </c>
      <c r="K159" s="6">
        <f t="shared" si="461"/>
        <v>29</v>
      </c>
      <c r="L159" s="10" t="str">
        <f t="shared" si="462"/>
        <v>1D</v>
      </c>
      <c r="N159" s="11">
        <f t="shared" si="463"/>
        <v>233</v>
      </c>
      <c r="P159" s="8">
        <f>Input!K160</f>
        <v>430</v>
      </c>
      <c r="Q159" s="6">
        <f t="shared" si="464"/>
        <v>53.434108527131784</v>
      </c>
      <c r="R159" s="6">
        <f t="shared" si="465"/>
        <v>53</v>
      </c>
      <c r="S159" s="10" t="str">
        <f t="shared" si="466"/>
        <v>35</v>
      </c>
      <c r="U159" s="11">
        <f t="shared" si="467"/>
        <v>427</v>
      </c>
      <c r="W159" s="8">
        <f>Input!L160</f>
        <v>400</v>
      </c>
      <c r="X159" s="6">
        <f t="shared" si="497"/>
        <v>49.713178294573645</v>
      </c>
      <c r="Y159" s="6">
        <f t="shared" si="498"/>
        <v>50</v>
      </c>
      <c r="Z159" s="10" t="str">
        <f t="shared" si="499"/>
        <v>32</v>
      </c>
      <c r="AA159" s="53"/>
      <c r="AB159" s="11">
        <f t="shared" si="500"/>
        <v>402</v>
      </c>
      <c r="AD159" s="8">
        <f>Input!M160</f>
        <v>250</v>
      </c>
      <c r="AE159" s="6">
        <f t="shared" si="501"/>
        <v>31.108527131782946</v>
      </c>
      <c r="AF159" s="6">
        <f t="shared" si="502"/>
        <v>31</v>
      </c>
      <c r="AG159" s="10" t="str">
        <f t="shared" si="503"/>
        <v>1F</v>
      </c>
      <c r="AH159" s="53"/>
      <c r="AI159" s="11">
        <f t="shared" si="504"/>
        <v>249</v>
      </c>
      <c r="AL159">
        <v>121</v>
      </c>
      <c r="AM159" s="33" t="str">
        <f t="shared" si="505"/>
        <v>79</v>
      </c>
      <c r="AO159">
        <v>951.39000000000203</v>
      </c>
      <c r="AP159">
        <v>950.5625</v>
      </c>
    </row>
    <row r="160" spans="1:42" x14ac:dyDescent="0.25">
      <c r="A160" s="47" t="s">
        <v>192</v>
      </c>
      <c r="B160" s="45">
        <f>Input!I161</f>
        <v>946</v>
      </c>
      <c r="C160" s="6">
        <f t="shared" si="456"/>
        <v>117.43410852713178</v>
      </c>
      <c r="D160" s="6">
        <f t="shared" si="457"/>
        <v>117</v>
      </c>
      <c r="E160" s="10" t="str">
        <f t="shared" si="458"/>
        <v>75</v>
      </c>
      <c r="F160" s="53"/>
      <c r="G160" s="11">
        <f t="shared" si="459"/>
        <v>943</v>
      </c>
      <c r="I160" s="8">
        <f>Input!J161</f>
        <v>230</v>
      </c>
      <c r="J160" s="6">
        <f t="shared" si="460"/>
        <v>28.627906976744185</v>
      </c>
      <c r="K160" s="6">
        <f t="shared" si="461"/>
        <v>29</v>
      </c>
      <c r="L160" s="10" t="str">
        <f t="shared" si="462"/>
        <v>1D</v>
      </c>
      <c r="N160" s="11">
        <f t="shared" si="463"/>
        <v>233</v>
      </c>
      <c r="P160" s="8">
        <f>Input!K161</f>
        <v>430</v>
      </c>
      <c r="Q160" s="6">
        <f t="shared" si="464"/>
        <v>53.434108527131784</v>
      </c>
      <c r="R160" s="6">
        <f t="shared" si="465"/>
        <v>53</v>
      </c>
      <c r="S160" s="10" t="str">
        <f t="shared" si="466"/>
        <v>35</v>
      </c>
      <c r="U160" s="11">
        <f t="shared" si="467"/>
        <v>427</v>
      </c>
      <c r="W160" s="8">
        <f>Input!L161</f>
        <v>400</v>
      </c>
      <c r="X160" s="6">
        <f t="shared" si="497"/>
        <v>49.713178294573645</v>
      </c>
      <c r="Y160" s="6">
        <f t="shared" si="498"/>
        <v>50</v>
      </c>
      <c r="Z160" s="10" t="str">
        <f t="shared" si="499"/>
        <v>32</v>
      </c>
      <c r="AA160" s="53"/>
      <c r="AB160" s="11">
        <f t="shared" si="500"/>
        <v>402</v>
      </c>
      <c r="AD160" s="8">
        <f>Input!M161</f>
        <v>250</v>
      </c>
      <c r="AE160" s="6">
        <f t="shared" si="501"/>
        <v>31.108527131782946</v>
      </c>
      <c r="AF160" s="6">
        <f t="shared" si="502"/>
        <v>31</v>
      </c>
      <c r="AG160" s="10" t="str">
        <f t="shared" si="503"/>
        <v>1F</v>
      </c>
      <c r="AH160" s="53"/>
      <c r="AI160" s="11">
        <f t="shared" si="504"/>
        <v>249</v>
      </c>
      <c r="AL160">
        <v>122</v>
      </c>
      <c r="AM160" s="33" t="str">
        <f t="shared" si="505"/>
        <v>7A</v>
      </c>
      <c r="AO160">
        <v>951.39000000000203</v>
      </c>
      <c r="AP160">
        <v>950.5625</v>
      </c>
    </row>
    <row r="161" spans="1:42" x14ac:dyDescent="0.25">
      <c r="A161" s="47" t="s">
        <v>193</v>
      </c>
      <c r="B161" s="45">
        <f>Input!I162</f>
        <v>946</v>
      </c>
      <c r="C161" s="6">
        <f t="shared" si="456"/>
        <v>117.43410852713178</v>
      </c>
      <c r="D161" s="6">
        <f t="shared" si="457"/>
        <v>117</v>
      </c>
      <c r="E161" s="10" t="str">
        <f t="shared" si="458"/>
        <v>75</v>
      </c>
      <c r="F161" s="53"/>
      <c r="G161" s="11">
        <f t="shared" si="459"/>
        <v>943</v>
      </c>
      <c r="I161" s="8">
        <f>Input!J162</f>
        <v>230</v>
      </c>
      <c r="J161" s="6">
        <f t="shared" si="460"/>
        <v>28.627906976744185</v>
      </c>
      <c r="K161" s="6">
        <f t="shared" si="461"/>
        <v>29</v>
      </c>
      <c r="L161" s="10" t="str">
        <f t="shared" si="462"/>
        <v>1D</v>
      </c>
      <c r="N161" s="11">
        <f t="shared" si="463"/>
        <v>233</v>
      </c>
      <c r="P161" s="8">
        <f>Input!K162</f>
        <v>430</v>
      </c>
      <c r="Q161" s="6">
        <f t="shared" si="464"/>
        <v>53.434108527131784</v>
      </c>
      <c r="R161" s="6">
        <f t="shared" si="465"/>
        <v>53</v>
      </c>
      <c r="S161" s="10" t="str">
        <f t="shared" si="466"/>
        <v>35</v>
      </c>
      <c r="U161" s="11">
        <f t="shared" si="467"/>
        <v>427</v>
      </c>
      <c r="W161" s="8">
        <f>Input!L162</f>
        <v>400</v>
      </c>
      <c r="X161" s="6">
        <f t="shared" si="497"/>
        <v>49.713178294573645</v>
      </c>
      <c r="Y161" s="6">
        <f t="shared" si="498"/>
        <v>50</v>
      </c>
      <c r="Z161" s="10" t="str">
        <f t="shared" si="499"/>
        <v>32</v>
      </c>
      <c r="AA161" s="53"/>
      <c r="AB161" s="11">
        <f t="shared" si="500"/>
        <v>402</v>
      </c>
      <c r="AD161" s="8">
        <f>Input!M162</f>
        <v>250</v>
      </c>
      <c r="AE161" s="6">
        <f t="shared" si="501"/>
        <v>31.108527131782946</v>
      </c>
      <c r="AF161" s="6">
        <f t="shared" si="502"/>
        <v>31</v>
      </c>
      <c r="AG161" s="10" t="str">
        <f t="shared" si="503"/>
        <v>1F</v>
      </c>
      <c r="AH161" s="53"/>
      <c r="AI161" s="11">
        <f t="shared" si="504"/>
        <v>249</v>
      </c>
      <c r="AL161">
        <v>123</v>
      </c>
      <c r="AM161" s="33" t="str">
        <f t="shared" si="505"/>
        <v>7B</v>
      </c>
      <c r="AO161">
        <v>951.39000000000203</v>
      </c>
      <c r="AP161">
        <v>950.5625</v>
      </c>
    </row>
    <row r="162" spans="1:42" x14ac:dyDescent="0.25">
      <c r="A162" s="49" t="s">
        <v>194</v>
      </c>
      <c r="B162" s="45">
        <f>Input!I163</f>
        <v>902.84198400000002</v>
      </c>
      <c r="C162" s="6">
        <f t="shared" ref="C162:C169" si="506">(B162-7.25)/8.0625+1</f>
        <v>112.08117631007752</v>
      </c>
      <c r="D162" s="6">
        <f t="shared" ref="D162:D169" si="507">ROUND(C162, 0)</f>
        <v>112</v>
      </c>
      <c r="E162" s="10" t="str">
        <f t="shared" ref="E162:E169" si="508">DEC2HEX(D162, 2)</f>
        <v>70</v>
      </c>
      <c r="F162" s="53"/>
      <c r="G162" s="11">
        <f t="shared" ref="G162:G169" si="509">IF(D162=0,0,ROUND(((D162-1)*(645/80)+7.25),0))</f>
        <v>902</v>
      </c>
      <c r="I162" s="8">
        <f>Input!J163</f>
        <v>252.66700800000001</v>
      </c>
      <c r="J162" s="6">
        <f t="shared" ref="J162:J169" si="510">(I162-7.25)/8.0625+1</f>
        <v>31.439318821705427</v>
      </c>
      <c r="K162" s="6">
        <f t="shared" si="461"/>
        <v>31</v>
      </c>
      <c r="L162" s="10" t="str">
        <f t="shared" si="462"/>
        <v>1F</v>
      </c>
      <c r="M162" s="53"/>
      <c r="N162" s="11">
        <f t="shared" ref="N162:N169" si="511">IF(K162=0,0,ROUND(((K162-1)*(645/80)+7.25),0))</f>
        <v>249</v>
      </c>
      <c r="P162" s="8">
        <f>Input!K163</f>
        <v>403.94534400000003</v>
      </c>
      <c r="Q162" s="6">
        <f t="shared" ref="Q162:Q169" si="512">(P162-7.25)/8.0625+1</f>
        <v>50.202523286821709</v>
      </c>
      <c r="R162" s="6">
        <f t="shared" ref="R162:R169" si="513">ROUND(Q162, 0)</f>
        <v>50</v>
      </c>
      <c r="S162" s="10" t="str">
        <f t="shared" ref="S162:S169" si="514">DEC2HEX(R162, 2)</f>
        <v>32</v>
      </c>
      <c r="T162" s="53"/>
      <c r="U162" s="11">
        <f t="shared" ref="U162:U169" si="515">IF(R162=0,0,ROUND(((R162-1)*(645/80)+7.25),0))</f>
        <v>402</v>
      </c>
      <c r="W162" s="8">
        <f>Input!L163</f>
        <v>444.178944</v>
      </c>
      <c r="X162" s="6">
        <f t="shared" ref="X162:X169" si="516">(W162-7.25)/8.0625+1</f>
        <v>55.19273724031008</v>
      </c>
      <c r="Y162" s="6">
        <f t="shared" ref="Y162:Y169" si="517">ROUND(X162, 0)</f>
        <v>55</v>
      </c>
      <c r="Z162" s="10" t="str">
        <f t="shared" ref="Z162:Z169" si="518">DEC2HEX(Y162, 2)</f>
        <v>37</v>
      </c>
      <c r="AA162" s="53"/>
      <c r="AB162" s="11">
        <f t="shared" ref="AB162:AB169" si="519">IF(Y162=0,0,ROUND(((Y162-1)*(645/80)+7.25),0))</f>
        <v>443</v>
      </c>
      <c r="AD162" s="8">
        <f>Input!M163</f>
        <v>241.40160000000003</v>
      </c>
      <c r="AE162" s="6">
        <f t="shared" ref="AE162:AE169" si="520">(AD162-7.25)/8.0625+1</f>
        <v>30.042058914728685</v>
      </c>
      <c r="AF162" s="6">
        <f t="shared" ref="AF162:AF169" si="521">ROUND(AE162, 0)</f>
        <v>30</v>
      </c>
      <c r="AG162" s="10" t="str">
        <f t="shared" ref="AG162:AG169" si="522">DEC2HEX(AF162, 2)</f>
        <v>1E</v>
      </c>
      <c r="AH162" s="53"/>
      <c r="AI162" s="11">
        <f t="shared" ref="AI162:AI169" si="523">IF(AF162=0,0,ROUND(((AF162-1)*(645/80)+7.25),0))</f>
        <v>241</v>
      </c>
      <c r="AL162">
        <v>119</v>
      </c>
      <c r="AM162" s="33" t="str">
        <f t="shared" ref="AM162:AM171" si="524">DEC2HEX(AL162, 2)</f>
        <v>77</v>
      </c>
      <c r="AO162">
        <v>959.46000000000197</v>
      </c>
      <c r="AP162">
        <v>958.625</v>
      </c>
    </row>
    <row r="163" spans="1:42" x14ac:dyDescent="0.25">
      <c r="A163" s="49" t="s">
        <v>195</v>
      </c>
      <c r="B163" s="45">
        <f>Input!I164</f>
        <v>896.40460800000005</v>
      </c>
      <c r="C163" s="6">
        <f t="shared" si="506"/>
        <v>111.28274207751939</v>
      </c>
      <c r="D163" s="6">
        <f t="shared" si="507"/>
        <v>111</v>
      </c>
      <c r="E163" s="10" t="str">
        <f t="shared" si="508"/>
        <v>6F</v>
      </c>
      <c r="F163" s="53"/>
      <c r="G163" s="11">
        <f t="shared" si="509"/>
        <v>894</v>
      </c>
      <c r="I163" s="8">
        <f>Input!J164</f>
        <v>252.66700800000001</v>
      </c>
      <c r="J163" s="6">
        <f t="shared" si="510"/>
        <v>31.439318821705427</v>
      </c>
      <c r="K163" s="6">
        <f t="shared" ref="K163:K169" si="525">ROUND(J163, 0)</f>
        <v>31</v>
      </c>
      <c r="L163" s="10" t="str">
        <f t="shared" ref="L163:L169" si="526">DEC2HEX(K163, 2)</f>
        <v>1F</v>
      </c>
      <c r="M163" s="53"/>
      <c r="N163" s="11">
        <f t="shared" si="511"/>
        <v>249</v>
      </c>
      <c r="P163" s="8">
        <f>Input!K164</f>
        <v>403.94534400000003</v>
      </c>
      <c r="Q163" s="6">
        <f t="shared" si="512"/>
        <v>50.202523286821709</v>
      </c>
      <c r="R163" s="6">
        <f t="shared" si="513"/>
        <v>50</v>
      </c>
      <c r="S163" s="10" t="str">
        <f t="shared" si="514"/>
        <v>32</v>
      </c>
      <c r="T163" s="53"/>
      <c r="U163" s="11">
        <f t="shared" si="515"/>
        <v>402</v>
      </c>
      <c r="W163" s="8">
        <f>Input!L164</f>
        <v>434.52288000000004</v>
      </c>
      <c r="X163" s="6">
        <f t="shared" si="516"/>
        <v>53.995085891472876</v>
      </c>
      <c r="Y163" s="6">
        <f t="shared" si="517"/>
        <v>54</v>
      </c>
      <c r="Z163" s="10" t="str">
        <f t="shared" si="518"/>
        <v>36</v>
      </c>
      <c r="AA163" s="53"/>
      <c r="AB163" s="11">
        <f t="shared" si="519"/>
        <v>435</v>
      </c>
      <c r="AD163" s="8">
        <f>Input!M164</f>
        <v>231.74553600000002</v>
      </c>
      <c r="AE163" s="6">
        <f t="shared" si="520"/>
        <v>28.844407565891476</v>
      </c>
      <c r="AF163" s="6">
        <f t="shared" si="521"/>
        <v>29</v>
      </c>
      <c r="AG163" s="10" t="str">
        <f t="shared" si="522"/>
        <v>1D</v>
      </c>
      <c r="AH163" s="53"/>
      <c r="AI163" s="11">
        <f t="shared" si="523"/>
        <v>233</v>
      </c>
      <c r="AL163">
        <v>120</v>
      </c>
      <c r="AM163" s="33" t="str">
        <f t="shared" si="524"/>
        <v>78</v>
      </c>
      <c r="AO163">
        <v>967.53000000000202</v>
      </c>
      <c r="AP163">
        <v>966.6875</v>
      </c>
    </row>
    <row r="164" spans="1:42" x14ac:dyDescent="0.25">
      <c r="A164" s="49" t="s">
        <v>196</v>
      </c>
      <c r="B164" s="45">
        <f>Input!I165</f>
        <v>917.32608000000005</v>
      </c>
      <c r="C164" s="6">
        <f t="shared" si="506"/>
        <v>113.87765333333334</v>
      </c>
      <c r="D164" s="6">
        <f t="shared" si="507"/>
        <v>114</v>
      </c>
      <c r="E164" s="10" t="str">
        <f t="shared" si="508"/>
        <v>72</v>
      </c>
      <c r="F164" s="53"/>
      <c r="G164" s="11">
        <f t="shared" si="509"/>
        <v>918</v>
      </c>
      <c r="I164" s="8">
        <f>Input!J165</f>
        <v>257.49504000000002</v>
      </c>
      <c r="J164" s="6">
        <f t="shared" si="510"/>
        <v>32.038144496124033</v>
      </c>
      <c r="K164" s="6">
        <f t="shared" si="525"/>
        <v>32</v>
      </c>
      <c r="L164" s="10" t="str">
        <f t="shared" si="526"/>
        <v>20</v>
      </c>
      <c r="M164" s="53"/>
      <c r="N164" s="11">
        <f t="shared" si="511"/>
        <v>257</v>
      </c>
      <c r="P164" s="8">
        <f>Input!K165</f>
        <v>413.60140800000005</v>
      </c>
      <c r="Q164" s="6">
        <f t="shared" si="512"/>
        <v>51.400174635658921</v>
      </c>
      <c r="R164" s="6">
        <f t="shared" si="513"/>
        <v>51</v>
      </c>
      <c r="S164" s="10" t="str">
        <f t="shared" si="514"/>
        <v>33</v>
      </c>
      <c r="T164" s="53"/>
      <c r="U164" s="11">
        <f t="shared" si="515"/>
        <v>410</v>
      </c>
      <c r="W164" s="8">
        <f>Input!L165</f>
        <v>449.00697600000001</v>
      </c>
      <c r="X164" s="6">
        <f t="shared" si="516"/>
        <v>55.791562914728686</v>
      </c>
      <c r="Y164" s="6">
        <f t="shared" si="517"/>
        <v>56</v>
      </c>
      <c r="Z164" s="10" t="str">
        <f t="shared" si="518"/>
        <v>38</v>
      </c>
      <c r="AA164" s="53"/>
      <c r="AB164" s="11">
        <f t="shared" si="519"/>
        <v>451</v>
      </c>
      <c r="AD164" s="8">
        <f>Input!M165</f>
        <v>231.74553600000002</v>
      </c>
      <c r="AE164" s="6">
        <f t="shared" si="520"/>
        <v>28.844407565891476</v>
      </c>
      <c r="AF164" s="6">
        <f t="shared" si="521"/>
        <v>29</v>
      </c>
      <c r="AG164" s="10" t="str">
        <f t="shared" si="522"/>
        <v>1D</v>
      </c>
      <c r="AH164" s="53"/>
      <c r="AI164" s="11">
        <f t="shared" si="523"/>
        <v>233</v>
      </c>
      <c r="AL164">
        <v>121</v>
      </c>
      <c r="AM164" s="33" t="str">
        <f t="shared" si="524"/>
        <v>79</v>
      </c>
      <c r="AO164">
        <v>975.60000000000196</v>
      </c>
      <c r="AP164">
        <v>974.75</v>
      </c>
    </row>
    <row r="165" spans="1:42" x14ac:dyDescent="0.25">
      <c r="A165" s="49" t="s">
        <v>197</v>
      </c>
      <c r="B165" s="45">
        <f>Input!I166</f>
        <v>896.40460800000005</v>
      </c>
      <c r="C165" s="6">
        <f t="shared" si="506"/>
        <v>111.28274207751939</v>
      </c>
      <c r="D165" s="6">
        <f t="shared" si="507"/>
        <v>111</v>
      </c>
      <c r="E165" s="10" t="str">
        <f t="shared" si="508"/>
        <v>6F</v>
      </c>
      <c r="F165" s="53"/>
      <c r="G165" s="11">
        <f t="shared" si="509"/>
        <v>894</v>
      </c>
      <c r="I165" s="8">
        <f>Input!J166</f>
        <v>252.66700800000001</v>
      </c>
      <c r="J165" s="6">
        <f t="shared" si="510"/>
        <v>31.439318821705427</v>
      </c>
      <c r="K165" s="6">
        <f t="shared" si="525"/>
        <v>31</v>
      </c>
      <c r="L165" s="10" t="str">
        <f t="shared" si="526"/>
        <v>1F</v>
      </c>
      <c r="M165" s="53"/>
      <c r="N165" s="11">
        <f t="shared" si="511"/>
        <v>249</v>
      </c>
      <c r="P165" s="8">
        <f>Input!K166</f>
        <v>403.94534400000003</v>
      </c>
      <c r="Q165" s="6">
        <f t="shared" si="512"/>
        <v>50.202523286821709</v>
      </c>
      <c r="R165" s="6">
        <f t="shared" si="513"/>
        <v>50</v>
      </c>
      <c r="S165" s="10" t="str">
        <f t="shared" si="514"/>
        <v>32</v>
      </c>
      <c r="T165" s="53"/>
      <c r="U165" s="11">
        <f t="shared" si="515"/>
        <v>402</v>
      </c>
      <c r="W165" s="8">
        <f>Input!L166</f>
        <v>444.178944</v>
      </c>
      <c r="X165" s="6">
        <f t="shared" si="516"/>
        <v>55.19273724031008</v>
      </c>
      <c r="Y165" s="6">
        <f t="shared" si="517"/>
        <v>55</v>
      </c>
      <c r="Z165" s="10" t="str">
        <f t="shared" si="518"/>
        <v>37</v>
      </c>
      <c r="AA165" s="53"/>
      <c r="AB165" s="11">
        <f t="shared" si="519"/>
        <v>443</v>
      </c>
      <c r="AD165" s="8">
        <f>Input!M166</f>
        <v>241.40160000000003</v>
      </c>
      <c r="AE165" s="6">
        <f t="shared" si="520"/>
        <v>30.042058914728685</v>
      </c>
      <c r="AF165" s="6">
        <f t="shared" si="521"/>
        <v>30</v>
      </c>
      <c r="AG165" s="10" t="str">
        <f t="shared" si="522"/>
        <v>1E</v>
      </c>
      <c r="AH165" s="53"/>
      <c r="AI165" s="11">
        <f t="shared" si="523"/>
        <v>241</v>
      </c>
      <c r="AL165">
        <v>122</v>
      </c>
      <c r="AM165" s="33" t="str">
        <f t="shared" si="524"/>
        <v>7A</v>
      </c>
      <c r="AO165">
        <v>983.67000000000201</v>
      </c>
      <c r="AP165">
        <v>982.8125</v>
      </c>
    </row>
    <row r="166" spans="1:42" x14ac:dyDescent="0.25">
      <c r="A166" s="49" t="s">
        <v>198</v>
      </c>
      <c r="B166" s="45">
        <f>Input!I167</f>
        <v>925.3728000000001</v>
      </c>
      <c r="C166" s="6">
        <f t="shared" si="506"/>
        <v>114.87569612403102</v>
      </c>
      <c r="D166" s="6">
        <f t="shared" si="507"/>
        <v>115</v>
      </c>
      <c r="E166" s="10" t="str">
        <f t="shared" si="508"/>
        <v>73</v>
      </c>
      <c r="F166" s="53"/>
      <c r="G166" s="11">
        <f t="shared" si="509"/>
        <v>926</v>
      </c>
      <c r="I166" s="8">
        <f>Input!J167</f>
        <v>257.49504000000002</v>
      </c>
      <c r="J166" s="6">
        <f t="shared" si="510"/>
        <v>32.038144496124033</v>
      </c>
      <c r="K166" s="6">
        <f t="shared" si="525"/>
        <v>32</v>
      </c>
      <c r="L166" s="10" t="str">
        <f t="shared" si="526"/>
        <v>20</v>
      </c>
      <c r="M166" s="53"/>
      <c r="N166" s="11">
        <f t="shared" si="511"/>
        <v>257</v>
      </c>
      <c r="P166" s="8">
        <f>Input!K167</f>
        <v>413.60140800000005</v>
      </c>
      <c r="Q166" s="6">
        <f t="shared" si="512"/>
        <v>51.400174635658921</v>
      </c>
      <c r="R166" s="6">
        <f t="shared" si="513"/>
        <v>51</v>
      </c>
      <c r="S166" s="10" t="str">
        <f t="shared" si="514"/>
        <v>33</v>
      </c>
      <c r="T166" s="53"/>
      <c r="U166" s="11">
        <f t="shared" si="515"/>
        <v>410</v>
      </c>
      <c r="W166" s="8">
        <f>Input!L167</f>
        <v>452.22566400000005</v>
      </c>
      <c r="X166" s="6">
        <f t="shared" si="516"/>
        <v>56.190780031007762</v>
      </c>
      <c r="Y166" s="6">
        <f t="shared" si="517"/>
        <v>56</v>
      </c>
      <c r="Z166" s="10" t="str">
        <f t="shared" si="518"/>
        <v>38</v>
      </c>
      <c r="AA166" s="53"/>
      <c r="AB166" s="11">
        <f t="shared" si="519"/>
        <v>451</v>
      </c>
      <c r="AD166" s="8">
        <f>Input!M167</f>
        <v>249.44832000000002</v>
      </c>
      <c r="AE166" s="6">
        <f t="shared" si="520"/>
        <v>31.040101705426359</v>
      </c>
      <c r="AF166" s="6">
        <f t="shared" si="521"/>
        <v>31</v>
      </c>
      <c r="AG166" s="10" t="str">
        <f t="shared" si="522"/>
        <v>1F</v>
      </c>
      <c r="AH166" s="53"/>
      <c r="AI166" s="11">
        <f t="shared" si="523"/>
        <v>249</v>
      </c>
      <c r="AL166">
        <v>123</v>
      </c>
      <c r="AM166" s="33" t="str">
        <f t="shared" si="524"/>
        <v>7B</v>
      </c>
      <c r="AO166">
        <v>991.74000000000206</v>
      </c>
      <c r="AP166">
        <v>990.875</v>
      </c>
    </row>
    <row r="167" spans="1:42" x14ac:dyDescent="0.25">
      <c r="A167" s="49" t="s">
        <v>199</v>
      </c>
      <c r="B167" s="45">
        <f>Input!I168</f>
        <v>981.69984000000011</v>
      </c>
      <c r="C167" s="6">
        <f t="shared" si="506"/>
        <v>121.86199565891474</v>
      </c>
      <c r="D167" s="6">
        <f t="shared" si="507"/>
        <v>122</v>
      </c>
      <c r="E167" s="10" t="str">
        <f t="shared" si="508"/>
        <v>7A</v>
      </c>
      <c r="F167" s="53"/>
      <c r="G167" s="11">
        <f t="shared" si="509"/>
        <v>983</v>
      </c>
      <c r="I167" s="8">
        <f>Input!J168</f>
        <v>321.86880000000002</v>
      </c>
      <c r="J167" s="6">
        <f t="shared" si="510"/>
        <v>40.022486821705428</v>
      </c>
      <c r="K167" s="6">
        <f t="shared" si="525"/>
        <v>40</v>
      </c>
      <c r="L167" s="10" t="str">
        <f t="shared" si="526"/>
        <v>28</v>
      </c>
      <c r="M167" s="53"/>
      <c r="N167" s="11">
        <f t="shared" si="511"/>
        <v>322</v>
      </c>
      <c r="P167" s="8">
        <f>Input!K168</f>
        <v>508.55270400000006</v>
      </c>
      <c r="Q167" s="6">
        <f t="shared" si="512"/>
        <v>63.177079565891482</v>
      </c>
      <c r="R167" s="6">
        <f t="shared" si="513"/>
        <v>63</v>
      </c>
      <c r="S167" s="10" t="str">
        <f t="shared" si="514"/>
        <v>3F</v>
      </c>
      <c r="T167" s="53"/>
      <c r="U167" s="11">
        <f t="shared" si="515"/>
        <v>507</v>
      </c>
      <c r="W167" s="8">
        <f>Input!L168</f>
        <v>457.05369600000006</v>
      </c>
      <c r="X167" s="6">
        <f t="shared" si="516"/>
        <v>56.789605705426361</v>
      </c>
      <c r="Y167" s="6">
        <f t="shared" si="517"/>
        <v>57</v>
      </c>
      <c r="Z167" s="10" t="str">
        <f t="shared" si="518"/>
        <v>39</v>
      </c>
      <c r="AA167" s="53"/>
      <c r="AB167" s="11">
        <f t="shared" si="519"/>
        <v>459</v>
      </c>
      <c r="AD167" s="8">
        <f>Input!M168</f>
        <v>238.18291200000002</v>
      </c>
      <c r="AE167" s="6">
        <f t="shared" si="520"/>
        <v>29.642841798449613</v>
      </c>
      <c r="AF167" s="6">
        <f t="shared" si="521"/>
        <v>30</v>
      </c>
      <c r="AG167" s="10" t="str">
        <f t="shared" si="522"/>
        <v>1E</v>
      </c>
      <c r="AH167" s="53"/>
      <c r="AI167" s="11">
        <f t="shared" si="523"/>
        <v>241</v>
      </c>
      <c r="AL167">
        <v>124</v>
      </c>
      <c r="AM167" s="33" t="str">
        <f t="shared" si="524"/>
        <v>7C</v>
      </c>
      <c r="AO167">
        <v>999.81000000000199</v>
      </c>
      <c r="AP167">
        <v>998.9375</v>
      </c>
    </row>
    <row r="168" spans="1:42" x14ac:dyDescent="0.25">
      <c r="A168" s="49" t="s">
        <v>200</v>
      </c>
      <c r="B168" s="45">
        <f>Input!I169</f>
        <v>981.69984000000011</v>
      </c>
      <c r="C168" s="6">
        <f t="shared" si="506"/>
        <v>121.86199565891474</v>
      </c>
      <c r="D168" s="6">
        <f t="shared" si="507"/>
        <v>122</v>
      </c>
      <c r="E168" s="10" t="str">
        <f t="shared" si="508"/>
        <v>7A</v>
      </c>
      <c r="F168" s="53"/>
      <c r="G168" s="11">
        <f t="shared" si="509"/>
        <v>983</v>
      </c>
      <c r="I168" s="8">
        <f>Input!J169</f>
        <v>347.61830400000002</v>
      </c>
      <c r="J168" s="6">
        <f t="shared" si="510"/>
        <v>43.216223751937989</v>
      </c>
      <c r="K168" s="6">
        <f t="shared" si="525"/>
        <v>43</v>
      </c>
      <c r="L168" s="10" t="str">
        <f t="shared" si="526"/>
        <v>2B</v>
      </c>
      <c r="M168" s="53"/>
      <c r="N168" s="11">
        <f t="shared" si="511"/>
        <v>346</v>
      </c>
      <c r="P168" s="8">
        <f>Input!K169</f>
        <v>521.42745600000001</v>
      </c>
      <c r="Q168" s="6">
        <f t="shared" si="512"/>
        <v>64.773948031007762</v>
      </c>
      <c r="R168" s="6">
        <f t="shared" si="513"/>
        <v>65</v>
      </c>
      <c r="S168" s="10" t="str">
        <f t="shared" si="514"/>
        <v>41</v>
      </c>
      <c r="T168" s="53"/>
      <c r="U168" s="11">
        <f t="shared" si="515"/>
        <v>523</v>
      </c>
      <c r="W168" s="8">
        <f>Input!L169</f>
        <v>469.928448</v>
      </c>
      <c r="X168" s="6">
        <f t="shared" si="516"/>
        <v>58.386474170542634</v>
      </c>
      <c r="Y168" s="6">
        <f t="shared" si="517"/>
        <v>58</v>
      </c>
      <c r="Z168" s="10" t="str">
        <f t="shared" si="518"/>
        <v>3A</v>
      </c>
      <c r="AA168" s="53"/>
      <c r="AB168" s="11">
        <f t="shared" si="519"/>
        <v>467</v>
      </c>
      <c r="AD168" s="8">
        <f>Input!M169</f>
        <v>254.27635200000003</v>
      </c>
      <c r="AE168" s="6">
        <f t="shared" si="520"/>
        <v>31.638927379844965</v>
      </c>
      <c r="AF168" s="6">
        <f t="shared" si="521"/>
        <v>32</v>
      </c>
      <c r="AG168" s="10" t="str">
        <f t="shared" si="522"/>
        <v>20</v>
      </c>
      <c r="AH168" s="53"/>
      <c r="AI168" s="11">
        <f t="shared" si="523"/>
        <v>257</v>
      </c>
      <c r="AL168">
        <v>125</v>
      </c>
      <c r="AM168" s="33" t="str">
        <f t="shared" si="524"/>
        <v>7D</v>
      </c>
      <c r="AO168">
        <v>1007.88</v>
      </c>
      <c r="AP168">
        <v>1007</v>
      </c>
    </row>
    <row r="169" spans="1:42" x14ac:dyDescent="0.25">
      <c r="A169" s="49" t="s">
        <v>201</v>
      </c>
      <c r="B169" s="45">
        <f>Input!I170</f>
        <v>981.69984000000011</v>
      </c>
      <c r="C169" s="6">
        <f t="shared" si="506"/>
        <v>121.86199565891474</v>
      </c>
      <c r="D169" s="6">
        <f t="shared" si="507"/>
        <v>122</v>
      </c>
      <c r="E169" s="10" t="str">
        <f t="shared" si="508"/>
        <v>7A</v>
      </c>
      <c r="F169" s="53"/>
      <c r="G169" s="11">
        <f t="shared" si="509"/>
        <v>983</v>
      </c>
      <c r="I169" s="8">
        <f>Input!J170</f>
        <v>328.30617600000005</v>
      </c>
      <c r="J169" s="6">
        <f t="shared" si="510"/>
        <v>40.820921054263572</v>
      </c>
      <c r="K169" s="6">
        <f t="shared" si="525"/>
        <v>41</v>
      </c>
      <c r="L169" s="10" t="str">
        <f t="shared" si="526"/>
        <v>29</v>
      </c>
      <c r="M169" s="53"/>
      <c r="N169" s="11">
        <f t="shared" si="511"/>
        <v>330</v>
      </c>
      <c r="P169" s="8">
        <f>Input!K170</f>
        <v>511.77139200000005</v>
      </c>
      <c r="Q169" s="6">
        <f t="shared" si="512"/>
        <v>63.57629668217055</v>
      </c>
      <c r="R169" s="6">
        <f t="shared" si="513"/>
        <v>64</v>
      </c>
      <c r="S169" s="10" t="str">
        <f t="shared" si="514"/>
        <v>40</v>
      </c>
      <c r="T169" s="53"/>
      <c r="U169" s="11">
        <f t="shared" si="515"/>
        <v>515</v>
      </c>
      <c r="W169" s="8">
        <f>Input!L170</f>
        <v>466.70976000000002</v>
      </c>
      <c r="X169" s="6">
        <f t="shared" si="516"/>
        <v>57.987257054263566</v>
      </c>
      <c r="Y169" s="6">
        <f t="shared" si="517"/>
        <v>58</v>
      </c>
      <c r="Z169" s="10" t="str">
        <f t="shared" si="518"/>
        <v>3A</v>
      </c>
      <c r="AA169" s="53"/>
      <c r="AB169" s="11">
        <f t="shared" si="519"/>
        <v>467</v>
      </c>
      <c r="AD169" s="8">
        <f>Input!M170</f>
        <v>254.27635200000003</v>
      </c>
      <c r="AE169" s="6">
        <f t="shared" si="520"/>
        <v>31.638927379844965</v>
      </c>
      <c r="AF169" s="6">
        <f t="shared" si="521"/>
        <v>32</v>
      </c>
      <c r="AG169" s="10" t="str">
        <f t="shared" si="522"/>
        <v>20</v>
      </c>
      <c r="AH169" s="53"/>
      <c r="AI169" s="11">
        <f t="shared" si="523"/>
        <v>257</v>
      </c>
      <c r="AL169">
        <v>126</v>
      </c>
      <c r="AM169" s="33" t="str">
        <f t="shared" si="524"/>
        <v>7E</v>
      </c>
      <c r="AO169">
        <v>1015.95</v>
      </c>
      <c r="AP169">
        <v>1015.0625</v>
      </c>
    </row>
    <row r="170" spans="1:42" x14ac:dyDescent="0.25">
      <c r="A170" s="49" t="s">
        <v>202</v>
      </c>
      <c r="B170" s="45">
        <f>Input!I171</f>
        <v>944.68492800000001</v>
      </c>
      <c r="C170" s="6">
        <f t="shared" ref="C170:C171" si="527">(B170-7.25)/8.0625+1</f>
        <v>117.27099882170543</v>
      </c>
      <c r="D170" s="6">
        <f t="shared" ref="D170:D171" si="528">ROUND(C170, 0)</f>
        <v>117</v>
      </c>
      <c r="E170" s="10" t="str">
        <f t="shared" ref="E170:E171" si="529">DEC2HEX(D170, 2)</f>
        <v>75</v>
      </c>
      <c r="F170" s="53"/>
      <c r="G170" s="11">
        <f t="shared" ref="G170:G171" si="530">IF(D170=0,0,ROUND(((D170-1)*(645/80)+7.25),0))</f>
        <v>943</v>
      </c>
      <c r="I170" s="8">
        <f>Input!J171</f>
        <v>315.43142399999999</v>
      </c>
      <c r="J170" s="6">
        <f t="shared" ref="J170:J171" si="531">(I170-7.25)/8.0625+1</f>
        <v>39.224052589147284</v>
      </c>
      <c r="K170" s="6">
        <f t="shared" ref="K170:K171" si="532">ROUND(J170, 0)</f>
        <v>39</v>
      </c>
      <c r="L170" s="10" t="str">
        <f t="shared" ref="L170:L171" si="533">DEC2HEX(K170, 2)</f>
        <v>27</v>
      </c>
      <c r="M170" s="53"/>
      <c r="N170" s="11">
        <f t="shared" ref="N170:N171" si="534">IF(K170=0,0,ROUND(((K170-1)*(645/80)+7.25),0))</f>
        <v>314</v>
      </c>
      <c r="P170" s="8">
        <f>Input!K171</f>
        <v>486.02188800000005</v>
      </c>
      <c r="Q170" s="6">
        <f t="shared" ref="Q170:Q171" si="535">(P170-7.25)/8.0625+1</f>
        <v>60.38255975193799</v>
      </c>
      <c r="R170" s="6">
        <f t="shared" ref="R170:R171" si="536">ROUND(Q170, 0)</f>
        <v>60</v>
      </c>
      <c r="S170" s="10" t="str">
        <f t="shared" ref="S170:S171" si="537">DEC2HEX(R170, 2)</f>
        <v>3C</v>
      </c>
      <c r="T170" s="53"/>
      <c r="U170" s="11">
        <f t="shared" ref="U170:U171" si="538">IF(R170=0,0,ROUND(((R170-1)*(645/80)+7.25),0))</f>
        <v>483</v>
      </c>
      <c r="W170" s="8">
        <f>Input!L171</f>
        <v>474.75648000000001</v>
      </c>
      <c r="X170" s="6">
        <f t="shared" ref="X170:X171" si="539">(W170-7.25)/8.0625+1</f>
        <v>58.98529984496124</v>
      </c>
      <c r="Y170" s="6">
        <f t="shared" ref="Y170:Y171" si="540">ROUND(X170, 0)</f>
        <v>59</v>
      </c>
      <c r="Z170" s="10" t="str">
        <f t="shared" ref="Z170:Z171" si="541">DEC2HEX(Y170, 2)</f>
        <v>3B</v>
      </c>
      <c r="AA170" s="53"/>
      <c r="AB170" s="11">
        <f t="shared" ref="AB170:AB171" si="542">IF(Y170=0,0,ROUND(((Y170-1)*(645/80)+7.25),0))</f>
        <v>475</v>
      </c>
      <c r="AD170" s="8">
        <f>Input!M171</f>
        <v>283.24454400000002</v>
      </c>
      <c r="AE170" s="6">
        <f t="shared" ref="AE170:AE171" si="543">(AD170-7.25)/8.0625+1</f>
        <v>35.231881426356594</v>
      </c>
      <c r="AF170" s="6">
        <f t="shared" ref="AF170:AF171" si="544">ROUND(AE170, 0)</f>
        <v>35</v>
      </c>
      <c r="AG170" s="10" t="str">
        <f t="shared" ref="AG170:AG171" si="545">DEC2HEX(AF170, 2)</f>
        <v>23</v>
      </c>
      <c r="AH170" s="53"/>
      <c r="AI170" s="11">
        <f t="shared" ref="AI170:AI171" si="546">IF(AF170=0,0,ROUND(((AF170-1)*(645/80)+7.25),0))</f>
        <v>281</v>
      </c>
      <c r="AL170">
        <v>127</v>
      </c>
      <c r="AM170" s="33" t="str">
        <f t="shared" si="524"/>
        <v>7F</v>
      </c>
      <c r="AO170">
        <v>1024.02</v>
      </c>
      <c r="AP170">
        <v>1023.125</v>
      </c>
    </row>
    <row r="171" spans="1:42" x14ac:dyDescent="0.25">
      <c r="A171" s="49" t="s">
        <v>203</v>
      </c>
      <c r="B171" s="45">
        <f>Input!I172</f>
        <v>944.68492800000001</v>
      </c>
      <c r="C171" s="6">
        <f t="shared" si="527"/>
        <v>117.27099882170543</v>
      </c>
      <c r="D171" s="6">
        <f t="shared" si="528"/>
        <v>117</v>
      </c>
      <c r="E171" s="10" t="str">
        <f t="shared" si="529"/>
        <v>75</v>
      </c>
      <c r="F171" s="53"/>
      <c r="G171" s="11">
        <f t="shared" si="530"/>
        <v>943</v>
      </c>
      <c r="I171" s="8">
        <f>Input!J172</f>
        <v>315.43142399999999</v>
      </c>
      <c r="J171" s="6">
        <f t="shared" si="531"/>
        <v>39.224052589147284</v>
      </c>
      <c r="K171" s="6">
        <f t="shared" si="532"/>
        <v>39</v>
      </c>
      <c r="L171" s="10" t="str">
        <f t="shared" si="533"/>
        <v>27</v>
      </c>
      <c r="M171" s="53"/>
      <c r="N171" s="11">
        <f t="shared" si="534"/>
        <v>314</v>
      </c>
      <c r="P171" s="8">
        <f>Input!K172</f>
        <v>486.02188800000005</v>
      </c>
      <c r="Q171" s="6">
        <f t="shared" si="535"/>
        <v>60.38255975193799</v>
      </c>
      <c r="R171" s="6">
        <f t="shared" si="536"/>
        <v>60</v>
      </c>
      <c r="S171" s="10" t="str">
        <f t="shared" si="537"/>
        <v>3C</v>
      </c>
      <c r="T171" s="53"/>
      <c r="U171" s="11">
        <f t="shared" si="538"/>
        <v>483</v>
      </c>
      <c r="W171" s="8">
        <f>Input!L172</f>
        <v>477.97516800000005</v>
      </c>
      <c r="X171" s="6">
        <f t="shared" si="539"/>
        <v>59.384516961240315</v>
      </c>
      <c r="Y171" s="6">
        <f t="shared" si="540"/>
        <v>59</v>
      </c>
      <c r="Z171" s="10" t="str">
        <f t="shared" si="541"/>
        <v>3B</v>
      </c>
      <c r="AA171" s="53"/>
      <c r="AB171" s="11">
        <f t="shared" si="542"/>
        <v>475</v>
      </c>
      <c r="AD171" s="8">
        <f>Input!M172</f>
        <v>292.90060800000003</v>
      </c>
      <c r="AE171" s="6">
        <f t="shared" si="543"/>
        <v>36.429532775193806</v>
      </c>
      <c r="AF171" s="6">
        <f t="shared" si="544"/>
        <v>36</v>
      </c>
      <c r="AG171" s="10" t="str">
        <f t="shared" si="545"/>
        <v>24</v>
      </c>
      <c r="AH171" s="53"/>
      <c r="AI171" s="11">
        <f t="shared" si="546"/>
        <v>289</v>
      </c>
      <c r="AL171">
        <v>128</v>
      </c>
      <c r="AM171" s="33" t="str">
        <f t="shared" si="524"/>
        <v>80</v>
      </c>
      <c r="AO171">
        <v>1032.0899999999999</v>
      </c>
      <c r="AP171">
        <v>1031.1875</v>
      </c>
    </row>
    <row r="172" spans="1:42" x14ac:dyDescent="0.25">
      <c r="A172" s="49" t="s">
        <v>204</v>
      </c>
      <c r="B172" s="45">
        <f>Input!I173</f>
        <v>811.10937600000011</v>
      </c>
      <c r="C172" s="6">
        <f t="shared" ref="C172:C177" si="547">(B172-7.25)/8.0625+1</f>
        <v>100.70348849612404</v>
      </c>
      <c r="D172" s="6">
        <f t="shared" ref="D172:D177" si="548">ROUND(C172, 0)</f>
        <v>101</v>
      </c>
      <c r="E172" s="10" t="str">
        <f t="shared" ref="E172:E177" si="549">DEC2HEX(D172, 2)</f>
        <v>65</v>
      </c>
      <c r="F172" s="53"/>
      <c r="G172" s="11">
        <f t="shared" ref="G172:G177" si="550">IF(D172=0,0,ROUND(((D172-1)*(645/80)+7.25),0))</f>
        <v>814</v>
      </c>
      <c r="I172" s="8">
        <f>Input!J173</f>
        <v>260.713728</v>
      </c>
      <c r="J172" s="6">
        <f t="shared" ref="J172:J177" si="551">(I172-7.25)/8.0625+1</f>
        <v>32.437361612403102</v>
      </c>
      <c r="K172" s="6">
        <f t="shared" ref="K172:K177" si="552">ROUND(J172, 0)</f>
        <v>32</v>
      </c>
      <c r="L172" s="10" t="str">
        <f t="shared" ref="L172:L177" si="553">DEC2HEX(K172, 2)</f>
        <v>20</v>
      </c>
      <c r="M172" s="53"/>
      <c r="N172" s="11">
        <f t="shared" ref="N172:N177" si="554">IF(K172=0,0,ROUND(((K172-1)*(645/80)+7.25),0))</f>
        <v>257</v>
      </c>
      <c r="P172" s="8">
        <f>Input!K173</f>
        <v>400.72665600000005</v>
      </c>
      <c r="Q172" s="6">
        <f t="shared" ref="Q172:Q177" si="555">(P172-7.25)/8.0625+1</f>
        <v>49.803306170542641</v>
      </c>
      <c r="R172" s="6">
        <f t="shared" ref="R172:R177" si="556">ROUND(Q172, 0)</f>
        <v>50</v>
      </c>
      <c r="S172" s="10" t="str">
        <f t="shared" ref="S172:S177" si="557">DEC2HEX(R172, 2)</f>
        <v>32</v>
      </c>
      <c r="T172" s="53"/>
      <c r="U172" s="11">
        <f t="shared" ref="U172:U177" si="558">IF(R172=0,0,ROUND(((R172-1)*(645/80)+7.25),0))</f>
        <v>402</v>
      </c>
      <c r="W172" s="8">
        <f>Input!L173</f>
        <v>365.32108800000003</v>
      </c>
      <c r="X172" s="6">
        <f t="shared" ref="X172:X177" si="559">(W172-7.25)/8.0625+1</f>
        <v>45.411917891472875</v>
      </c>
      <c r="Y172" s="6">
        <f t="shared" ref="Y172:Y177" si="560">ROUND(X172, 0)</f>
        <v>45</v>
      </c>
      <c r="Z172" s="10" t="str">
        <f t="shared" ref="Z172:Z177" si="561">DEC2HEX(Y172, 2)</f>
        <v>2D</v>
      </c>
      <c r="AA172" s="53"/>
      <c r="AB172" s="11">
        <f t="shared" ref="AB172:AB177" si="562">IF(Y172=0,0,ROUND(((Y172-1)*(645/80)+7.25),0))</f>
        <v>362</v>
      </c>
      <c r="AD172" s="8">
        <f>Input!M173</f>
        <v>247.838976</v>
      </c>
      <c r="AE172" s="6">
        <f t="shared" ref="AE172:AE177" si="563">(AD172-7.25)/8.0625+1</f>
        <v>30.840493147286821</v>
      </c>
      <c r="AF172" s="6">
        <f t="shared" ref="AF172:AF177" si="564">ROUND(AE172, 0)</f>
        <v>31</v>
      </c>
      <c r="AG172" s="10" t="str">
        <f t="shared" ref="AG172:AG177" si="565">DEC2HEX(AF172, 2)</f>
        <v>1F</v>
      </c>
      <c r="AH172" s="53"/>
      <c r="AI172" s="11">
        <f t="shared" ref="AI172:AI177" si="566">IF(AF172=0,0,ROUND(((AF172-1)*(645/80)+7.25),0))</f>
        <v>249</v>
      </c>
      <c r="AL172">
        <v>129</v>
      </c>
      <c r="AM172" s="33" t="str">
        <f t="shared" ref="AM172:AM177" si="567">DEC2HEX(AL172, 2)</f>
        <v>81</v>
      </c>
      <c r="AO172">
        <v>1040.1600000000001</v>
      </c>
      <c r="AP172">
        <v>1039.25</v>
      </c>
    </row>
    <row r="173" spans="1:42" x14ac:dyDescent="0.25">
      <c r="A173" s="49" t="s">
        <v>205</v>
      </c>
      <c r="B173" s="45">
        <f>Input!I174</f>
        <v>811.10937600000011</v>
      </c>
      <c r="C173" s="6">
        <f t="shared" si="547"/>
        <v>100.70348849612404</v>
      </c>
      <c r="D173" s="6">
        <f t="shared" si="548"/>
        <v>101</v>
      </c>
      <c r="E173" s="10" t="str">
        <f t="shared" si="549"/>
        <v>65</v>
      </c>
      <c r="F173" s="53"/>
      <c r="G173" s="11">
        <f t="shared" si="550"/>
        <v>814</v>
      </c>
      <c r="I173" s="8">
        <f>Input!J174</f>
        <v>260.713728</v>
      </c>
      <c r="J173" s="6">
        <f t="shared" si="551"/>
        <v>32.437361612403102</v>
      </c>
      <c r="K173" s="6">
        <f t="shared" si="552"/>
        <v>32</v>
      </c>
      <c r="L173" s="10" t="str">
        <f t="shared" si="553"/>
        <v>20</v>
      </c>
      <c r="M173" s="53"/>
      <c r="N173" s="11">
        <f t="shared" si="554"/>
        <v>257</v>
      </c>
      <c r="P173" s="8">
        <f>Input!K174</f>
        <v>400.72665600000005</v>
      </c>
      <c r="Q173" s="6">
        <f t="shared" si="555"/>
        <v>49.803306170542641</v>
      </c>
      <c r="R173" s="6">
        <f t="shared" si="556"/>
        <v>50</v>
      </c>
      <c r="S173" s="10" t="str">
        <f t="shared" si="557"/>
        <v>32</v>
      </c>
      <c r="T173" s="53"/>
      <c r="U173" s="11">
        <f t="shared" si="558"/>
        <v>402</v>
      </c>
      <c r="W173" s="8">
        <f>Input!L174</f>
        <v>365.32108800000003</v>
      </c>
      <c r="X173" s="6">
        <f t="shared" si="559"/>
        <v>45.411917891472875</v>
      </c>
      <c r="Y173" s="6">
        <f t="shared" si="560"/>
        <v>45</v>
      </c>
      <c r="Z173" s="10" t="str">
        <f t="shared" si="561"/>
        <v>2D</v>
      </c>
      <c r="AA173" s="53"/>
      <c r="AB173" s="11">
        <f t="shared" si="562"/>
        <v>362</v>
      </c>
      <c r="AD173" s="8">
        <f>Input!M174</f>
        <v>247.838976</v>
      </c>
      <c r="AE173" s="6">
        <f t="shared" si="563"/>
        <v>30.840493147286821</v>
      </c>
      <c r="AF173" s="6">
        <f t="shared" si="564"/>
        <v>31</v>
      </c>
      <c r="AG173" s="10" t="str">
        <f t="shared" si="565"/>
        <v>1F</v>
      </c>
      <c r="AH173" s="53"/>
      <c r="AI173" s="11">
        <f t="shared" si="566"/>
        <v>249</v>
      </c>
      <c r="AL173">
        <v>130</v>
      </c>
      <c r="AM173" s="33" t="str">
        <f t="shared" si="567"/>
        <v>82</v>
      </c>
      <c r="AO173">
        <v>1048.23</v>
      </c>
      <c r="AP173">
        <v>1047.3125</v>
      </c>
    </row>
    <row r="174" spans="1:42" x14ac:dyDescent="0.25">
      <c r="A174" s="49" t="s">
        <v>206</v>
      </c>
      <c r="B174" s="45">
        <f>Input!I175</f>
        <v>811.10937600000011</v>
      </c>
      <c r="C174" s="6">
        <f t="shared" si="547"/>
        <v>100.70348849612404</v>
      </c>
      <c r="D174" s="6">
        <f t="shared" si="548"/>
        <v>101</v>
      </c>
      <c r="E174" s="10" t="str">
        <f t="shared" si="549"/>
        <v>65</v>
      </c>
      <c r="F174" s="53"/>
      <c r="G174" s="11">
        <f t="shared" si="550"/>
        <v>814</v>
      </c>
      <c r="I174" s="8">
        <f>Input!J175</f>
        <v>265.54176000000001</v>
      </c>
      <c r="J174" s="6">
        <f t="shared" si="551"/>
        <v>33.036187286821708</v>
      </c>
      <c r="K174" s="6">
        <f t="shared" si="552"/>
        <v>33</v>
      </c>
      <c r="L174" s="10" t="str">
        <f t="shared" si="553"/>
        <v>21</v>
      </c>
      <c r="M174" s="53"/>
      <c r="N174" s="11">
        <f t="shared" si="554"/>
        <v>265</v>
      </c>
      <c r="P174" s="8">
        <f>Input!K175</f>
        <v>410.38272000000001</v>
      </c>
      <c r="Q174" s="6">
        <f t="shared" si="555"/>
        <v>51.000957519379845</v>
      </c>
      <c r="R174" s="6">
        <f t="shared" si="556"/>
        <v>51</v>
      </c>
      <c r="S174" s="10" t="str">
        <f t="shared" si="557"/>
        <v>33</v>
      </c>
      <c r="T174" s="53"/>
      <c r="U174" s="11">
        <f t="shared" si="558"/>
        <v>410</v>
      </c>
      <c r="W174" s="8">
        <f>Input!L175</f>
        <v>416.82009600000004</v>
      </c>
      <c r="X174" s="6">
        <f t="shared" si="559"/>
        <v>51.799391751937989</v>
      </c>
      <c r="Y174" s="6">
        <f t="shared" si="560"/>
        <v>52</v>
      </c>
      <c r="Z174" s="10" t="str">
        <f t="shared" si="561"/>
        <v>34</v>
      </c>
      <c r="AA174" s="53"/>
      <c r="AB174" s="11">
        <f t="shared" si="562"/>
        <v>418</v>
      </c>
      <c r="AD174" s="8">
        <f>Input!M175</f>
        <v>267.15110400000003</v>
      </c>
      <c r="AE174" s="6">
        <f t="shared" si="563"/>
        <v>33.235795844961245</v>
      </c>
      <c r="AF174" s="6">
        <f t="shared" si="564"/>
        <v>33</v>
      </c>
      <c r="AG174" s="10" t="str">
        <f t="shared" si="565"/>
        <v>21</v>
      </c>
      <c r="AH174" s="53"/>
      <c r="AI174" s="11">
        <f t="shared" si="566"/>
        <v>265</v>
      </c>
      <c r="AL174">
        <v>131</v>
      </c>
      <c r="AM174" s="33" t="str">
        <f t="shared" si="567"/>
        <v>83</v>
      </c>
      <c r="AO174">
        <v>1056.3</v>
      </c>
      <c r="AP174">
        <v>1055.375</v>
      </c>
    </row>
    <row r="175" spans="1:42" x14ac:dyDescent="0.25">
      <c r="A175" s="49" t="s">
        <v>207</v>
      </c>
      <c r="B175" s="45">
        <f>Input!I176</f>
        <v>811.10937600000011</v>
      </c>
      <c r="C175" s="6">
        <f t="shared" si="547"/>
        <v>100.70348849612404</v>
      </c>
      <c r="D175" s="6">
        <f t="shared" si="548"/>
        <v>101</v>
      </c>
      <c r="E175" s="10" t="str">
        <f t="shared" si="549"/>
        <v>65</v>
      </c>
      <c r="F175" s="53"/>
      <c r="G175" s="11">
        <f t="shared" si="550"/>
        <v>814</v>
      </c>
      <c r="I175" s="8">
        <f>Input!J176</f>
        <v>257.49504000000002</v>
      </c>
      <c r="J175" s="6">
        <f t="shared" si="551"/>
        <v>32.038144496124033</v>
      </c>
      <c r="K175" s="6">
        <f t="shared" si="552"/>
        <v>32</v>
      </c>
      <c r="L175" s="10" t="str">
        <f t="shared" si="553"/>
        <v>20</v>
      </c>
      <c r="M175" s="53"/>
      <c r="N175" s="11">
        <f t="shared" si="554"/>
        <v>257</v>
      </c>
      <c r="P175" s="8">
        <f>Input!K176</f>
        <v>436.13222400000001</v>
      </c>
      <c r="Q175" s="6">
        <f t="shared" si="555"/>
        <v>54.194694449612406</v>
      </c>
      <c r="R175" s="6">
        <f t="shared" si="556"/>
        <v>54</v>
      </c>
      <c r="S175" s="10" t="str">
        <f t="shared" si="557"/>
        <v>36</v>
      </c>
      <c r="T175" s="53"/>
      <c r="U175" s="11">
        <f t="shared" si="558"/>
        <v>435</v>
      </c>
      <c r="W175" s="8">
        <f>Input!L176</f>
        <v>411.99206400000003</v>
      </c>
      <c r="X175" s="6">
        <f t="shared" si="559"/>
        <v>51.200566077519383</v>
      </c>
      <c r="Y175" s="6">
        <f t="shared" si="560"/>
        <v>51</v>
      </c>
      <c r="Z175" s="10" t="str">
        <f t="shared" si="561"/>
        <v>33</v>
      </c>
      <c r="AA175" s="53"/>
      <c r="AB175" s="11">
        <f t="shared" si="562"/>
        <v>410</v>
      </c>
      <c r="AD175" s="8">
        <f>Input!M176</f>
        <v>247.838976</v>
      </c>
      <c r="AE175" s="6">
        <f t="shared" si="563"/>
        <v>30.840493147286821</v>
      </c>
      <c r="AF175" s="6">
        <f t="shared" si="564"/>
        <v>31</v>
      </c>
      <c r="AG175" s="10" t="str">
        <f t="shared" si="565"/>
        <v>1F</v>
      </c>
      <c r="AH175" s="53"/>
      <c r="AI175" s="11">
        <f t="shared" si="566"/>
        <v>249</v>
      </c>
      <c r="AL175">
        <v>132</v>
      </c>
      <c r="AM175" s="33" t="str">
        <f t="shared" si="567"/>
        <v>84</v>
      </c>
      <c r="AO175">
        <v>1064.3699999999999</v>
      </c>
      <c r="AP175">
        <v>1063.4375</v>
      </c>
    </row>
    <row r="176" spans="1:42" x14ac:dyDescent="0.25">
      <c r="A176" s="49" t="s">
        <v>208</v>
      </c>
      <c r="B176" s="45">
        <f>Input!I177</f>
        <v>811.10937600000011</v>
      </c>
      <c r="C176" s="6">
        <f t="shared" si="547"/>
        <v>100.70348849612404</v>
      </c>
      <c r="D176" s="6">
        <f t="shared" si="548"/>
        <v>101</v>
      </c>
      <c r="E176" s="10" t="str">
        <f t="shared" si="549"/>
        <v>65</v>
      </c>
      <c r="F176" s="53"/>
      <c r="G176" s="11">
        <f t="shared" si="550"/>
        <v>814</v>
      </c>
      <c r="I176" s="8">
        <f>Input!J177</f>
        <v>260.713728</v>
      </c>
      <c r="J176" s="6">
        <f t="shared" si="551"/>
        <v>32.437361612403102</v>
      </c>
      <c r="K176" s="6">
        <f t="shared" si="552"/>
        <v>32</v>
      </c>
      <c r="L176" s="10" t="str">
        <f t="shared" si="553"/>
        <v>20</v>
      </c>
      <c r="M176" s="53"/>
      <c r="N176" s="11">
        <f t="shared" si="554"/>
        <v>257</v>
      </c>
      <c r="P176" s="8">
        <f>Input!K177</f>
        <v>400.72665600000005</v>
      </c>
      <c r="Q176" s="6">
        <f t="shared" si="555"/>
        <v>49.803306170542641</v>
      </c>
      <c r="R176" s="6">
        <f t="shared" si="556"/>
        <v>50</v>
      </c>
      <c r="S176" s="10" t="str">
        <f t="shared" si="557"/>
        <v>32</v>
      </c>
      <c r="T176" s="53"/>
      <c r="U176" s="11">
        <f t="shared" si="558"/>
        <v>402</v>
      </c>
      <c r="W176" s="8">
        <f>Input!L177</f>
        <v>379.80518400000005</v>
      </c>
      <c r="X176" s="6">
        <f t="shared" si="559"/>
        <v>47.208394914728686</v>
      </c>
      <c r="Y176" s="6">
        <f t="shared" si="560"/>
        <v>47</v>
      </c>
      <c r="Z176" s="10" t="str">
        <f t="shared" si="561"/>
        <v>2F</v>
      </c>
      <c r="AA176" s="53"/>
      <c r="AB176" s="11">
        <f t="shared" si="562"/>
        <v>378</v>
      </c>
      <c r="AD176" s="8">
        <f>Input!M177</f>
        <v>267.15110400000003</v>
      </c>
      <c r="AE176" s="6">
        <f t="shared" si="563"/>
        <v>33.235795844961245</v>
      </c>
      <c r="AF176" s="6">
        <f t="shared" si="564"/>
        <v>33</v>
      </c>
      <c r="AG176" s="10" t="str">
        <f t="shared" si="565"/>
        <v>21</v>
      </c>
      <c r="AH176" s="53"/>
      <c r="AI176" s="11">
        <f t="shared" si="566"/>
        <v>265</v>
      </c>
      <c r="AL176">
        <v>133</v>
      </c>
      <c r="AM176" s="33" t="str">
        <f t="shared" si="567"/>
        <v>85</v>
      </c>
      <c r="AO176">
        <v>1072.44</v>
      </c>
      <c r="AP176">
        <v>1071.5</v>
      </c>
    </row>
    <row r="177" spans="1:42" x14ac:dyDescent="0.25">
      <c r="A177" s="49" t="s">
        <v>209</v>
      </c>
      <c r="B177" s="45">
        <f>Input!I178</f>
        <v>811.10937600000011</v>
      </c>
      <c r="C177" s="6">
        <f t="shared" si="547"/>
        <v>100.70348849612404</v>
      </c>
      <c r="D177" s="6">
        <f t="shared" si="548"/>
        <v>101</v>
      </c>
      <c r="E177" s="10" t="str">
        <f t="shared" si="549"/>
        <v>65</v>
      </c>
      <c r="F177" s="53"/>
      <c r="G177" s="11">
        <f t="shared" si="550"/>
        <v>814</v>
      </c>
      <c r="I177" s="8">
        <f>Input!J178</f>
        <v>270.36979200000002</v>
      </c>
      <c r="J177" s="6">
        <f t="shared" si="551"/>
        <v>33.635012961240314</v>
      </c>
      <c r="K177" s="6">
        <f t="shared" si="552"/>
        <v>34</v>
      </c>
      <c r="L177" s="10" t="str">
        <f t="shared" si="553"/>
        <v>22</v>
      </c>
      <c r="M177" s="53"/>
      <c r="N177" s="11">
        <f t="shared" si="554"/>
        <v>273</v>
      </c>
      <c r="P177" s="8">
        <f>Input!K178</f>
        <v>449.00697600000001</v>
      </c>
      <c r="Q177" s="6">
        <f t="shared" si="555"/>
        <v>55.791562914728686</v>
      </c>
      <c r="R177" s="6">
        <f t="shared" si="556"/>
        <v>56</v>
      </c>
      <c r="S177" s="10" t="str">
        <f t="shared" si="557"/>
        <v>38</v>
      </c>
      <c r="T177" s="53"/>
      <c r="U177" s="11">
        <f t="shared" si="558"/>
        <v>451</v>
      </c>
      <c r="W177" s="8">
        <f>Input!L178</f>
        <v>424.86681600000003</v>
      </c>
      <c r="X177" s="6">
        <f t="shared" si="559"/>
        <v>52.797434542635663</v>
      </c>
      <c r="Y177" s="6">
        <f t="shared" si="560"/>
        <v>53</v>
      </c>
      <c r="Z177" s="10" t="str">
        <f t="shared" si="561"/>
        <v>35</v>
      </c>
      <c r="AA177" s="53"/>
      <c r="AB177" s="11">
        <f t="shared" si="562"/>
        <v>427</v>
      </c>
      <c r="AD177" s="8">
        <f>Input!M178</f>
        <v>257.49504000000002</v>
      </c>
      <c r="AE177" s="6">
        <f t="shared" si="563"/>
        <v>32.038144496124033</v>
      </c>
      <c r="AF177" s="6">
        <f t="shared" si="564"/>
        <v>32</v>
      </c>
      <c r="AG177" s="10" t="str">
        <f t="shared" si="565"/>
        <v>20</v>
      </c>
      <c r="AH177" s="53"/>
      <c r="AI177" s="11">
        <f t="shared" si="566"/>
        <v>257</v>
      </c>
      <c r="AL177">
        <v>134</v>
      </c>
      <c r="AM177" s="33" t="str">
        <f t="shared" si="567"/>
        <v>86</v>
      </c>
      <c r="AO177">
        <v>1080.51</v>
      </c>
      <c r="AP177">
        <v>1079.5625</v>
      </c>
    </row>
    <row r="178" spans="1:42" x14ac:dyDescent="0.25">
      <c r="A178" s="69" t="s">
        <v>210</v>
      </c>
      <c r="B178" s="45">
        <f>Input!I179</f>
        <v>805</v>
      </c>
      <c r="C178" s="6">
        <f t="shared" ref="C178" si="568">(B178-7.25)/8.0625+1</f>
        <v>99.945736434108525</v>
      </c>
      <c r="D178" s="6">
        <f t="shared" ref="D178" si="569">ROUND(C178, 0)</f>
        <v>100</v>
      </c>
      <c r="E178" s="10" t="str">
        <f t="shared" ref="E178" si="570">DEC2HEX(D178, 2)</f>
        <v>64</v>
      </c>
      <c r="F178" s="53"/>
      <c r="G178" s="11">
        <f t="shared" ref="G178" si="571">IF(D178=0,0,ROUND(((D178-1)*(645/80)+7.25),0))</f>
        <v>805</v>
      </c>
      <c r="I178" s="8">
        <f>Input!J179</f>
        <v>200</v>
      </c>
      <c r="J178" s="6">
        <f t="shared" ref="J178" si="572">(I178-7.25)/8.0625+1</f>
        <v>24.906976744186046</v>
      </c>
      <c r="K178" s="6">
        <f t="shared" ref="K178" si="573">ROUND(J178, 0)</f>
        <v>25</v>
      </c>
      <c r="L178" s="10" t="str">
        <f t="shared" ref="L178" si="574">DEC2HEX(K178, 2)</f>
        <v>19</v>
      </c>
      <c r="M178" s="53"/>
      <c r="N178" s="11">
        <f t="shared" ref="N178" si="575">IF(K178=0,0,ROUND(((K178-1)*(645/80)+7.25),0))</f>
        <v>201</v>
      </c>
      <c r="P178" s="8">
        <f>Input!K179</f>
        <v>400</v>
      </c>
      <c r="Q178" s="6">
        <f t="shared" ref="Q178" si="576">(P178-7.25)/8.0625+1</f>
        <v>49.713178294573645</v>
      </c>
      <c r="R178" s="6">
        <f t="shared" ref="R178" si="577">ROUND(Q178, 0)</f>
        <v>50</v>
      </c>
      <c r="S178" s="10" t="str">
        <f t="shared" ref="S178" si="578">DEC2HEX(R178, 2)</f>
        <v>32</v>
      </c>
      <c r="T178" s="53"/>
      <c r="U178" s="11">
        <f t="shared" ref="U178" si="579">IF(R178=0,0,ROUND(((R178-1)*(645/80)+7.25),0))</f>
        <v>402</v>
      </c>
      <c r="W178" s="8">
        <f>Input!L179</f>
        <v>350</v>
      </c>
      <c r="X178" s="6">
        <f t="shared" ref="X178" si="580">(W178-7.25)/8.0625+1</f>
        <v>43.511627906976742</v>
      </c>
      <c r="Y178" s="6">
        <f t="shared" ref="Y178" si="581">ROUND(X178, 0)</f>
        <v>44</v>
      </c>
      <c r="Z178" s="10" t="str">
        <f t="shared" ref="Z178" si="582">DEC2HEX(Y178, 2)</f>
        <v>2C</v>
      </c>
      <c r="AA178" s="53"/>
      <c r="AB178" s="11">
        <f t="shared" ref="AB178" si="583">IF(Y178=0,0,ROUND(((Y178-1)*(645/80)+7.25),0))</f>
        <v>354</v>
      </c>
      <c r="AD178" s="8">
        <f>Input!M179</f>
        <v>200</v>
      </c>
      <c r="AE178" s="6">
        <f t="shared" ref="AE178" si="584">(AD178-7.25)/8.0625+1</f>
        <v>24.906976744186046</v>
      </c>
      <c r="AF178" s="6">
        <f t="shared" ref="AF178" si="585">ROUND(AE178, 0)</f>
        <v>25</v>
      </c>
      <c r="AG178" s="10" t="str">
        <f t="shared" ref="AG178" si="586">DEC2HEX(AF178, 2)</f>
        <v>19</v>
      </c>
      <c r="AH178" s="53"/>
      <c r="AI178" s="11">
        <f t="shared" ref="AI178" si="587">IF(AF178=0,0,ROUND(((AF178-1)*(645/80)+7.25),0))</f>
        <v>201</v>
      </c>
    </row>
    <row r="179" spans="1:42" x14ac:dyDescent="0.25">
      <c r="A179" s="69" t="s">
        <v>212</v>
      </c>
      <c r="B179" s="45">
        <f>Input!I180</f>
        <v>949.51296000000002</v>
      </c>
      <c r="C179" s="6">
        <f t="shared" ref="C179:C185" si="588">(B179-7.25)/8.0625+1</f>
        <v>117.86982449612404</v>
      </c>
      <c r="D179" s="6">
        <f t="shared" ref="D179:D185" si="589">ROUND(C179, 0)</f>
        <v>118</v>
      </c>
      <c r="E179" s="10" t="str">
        <f t="shared" ref="E179:E185" si="590">DEC2HEX(D179, 2)</f>
        <v>76</v>
      </c>
      <c r="F179" s="53"/>
      <c r="G179" s="11">
        <f t="shared" ref="G179:G185" si="591">IF(D179=0,0,ROUND(((D179-1)*(645/80)+7.25),0))</f>
        <v>951</v>
      </c>
      <c r="I179" s="8">
        <f>Input!J180</f>
        <v>0</v>
      </c>
      <c r="J179" s="6">
        <f t="shared" ref="J179:J185" si="592">(I179-7.25)/8.0625+1</f>
        <v>0.10077519379844957</v>
      </c>
      <c r="K179" s="6">
        <f t="shared" ref="K179:K185" si="593">ROUND(J179, 0)</f>
        <v>0</v>
      </c>
      <c r="L179" s="10" t="str">
        <f t="shared" ref="L179:L185" si="594">DEC2HEX(K179, 2)</f>
        <v>00</v>
      </c>
      <c r="M179" s="53"/>
      <c r="N179" s="11">
        <f t="shared" ref="N179:N185" si="595">IF(K179=0,0,ROUND(((K179-1)*(645/80)+7.25),0))</f>
        <v>0</v>
      </c>
      <c r="P179" s="8">
        <f>Input!K180</f>
        <v>0</v>
      </c>
      <c r="Q179" s="6">
        <f t="shared" ref="Q179:Q185" si="596">(P179-7.25)/8.0625+1</f>
        <v>0.10077519379844957</v>
      </c>
      <c r="R179" s="6">
        <f t="shared" ref="R179:R185" si="597">ROUND(Q179, 0)</f>
        <v>0</v>
      </c>
      <c r="S179" s="10" t="str">
        <f t="shared" ref="S179:S185" si="598">DEC2HEX(R179, 2)</f>
        <v>00</v>
      </c>
      <c r="T179" s="53"/>
      <c r="U179" s="11">
        <f t="shared" ref="U179:U185" si="599">IF(R179=0,0,ROUND(((R179-1)*(645/80)+7.25),0))</f>
        <v>0</v>
      </c>
      <c r="W179" s="8">
        <f>Input!L180</f>
        <v>0</v>
      </c>
      <c r="X179" s="6">
        <f t="shared" ref="X179:X185" si="600">(W179-7.25)/8.0625+1</f>
        <v>0.10077519379844957</v>
      </c>
      <c r="Y179" s="6">
        <f t="shared" ref="Y179:Y185" si="601">ROUND(X179, 0)</f>
        <v>0</v>
      </c>
      <c r="Z179" s="10" t="str">
        <f t="shared" ref="Z179:Z185" si="602">DEC2HEX(Y179, 2)</f>
        <v>00</v>
      </c>
      <c r="AA179" s="53"/>
      <c r="AB179" s="11">
        <f t="shared" ref="AB179:AB185" si="603">IF(Y179=0,0,ROUND(((Y179-1)*(645/80)+7.25),0))</f>
        <v>0</v>
      </c>
      <c r="AD179" s="8">
        <f>Input!M180</f>
        <v>0</v>
      </c>
      <c r="AE179" s="6">
        <f t="shared" ref="AE179:AE185" si="604">(AD179-7.25)/8.0625+1</f>
        <v>0.10077519379844957</v>
      </c>
      <c r="AF179" s="6">
        <f t="shared" ref="AF179:AF185" si="605">ROUND(AE179, 0)</f>
        <v>0</v>
      </c>
      <c r="AG179" s="10" t="str">
        <f t="shared" ref="AG179:AG185" si="606">DEC2HEX(AF179, 2)</f>
        <v>00</v>
      </c>
      <c r="AH179" s="53"/>
      <c r="AI179" s="11">
        <f t="shared" ref="AI179:AI185" si="607">IF(AF179=0,0,ROUND(((AF179-1)*(645/80)+7.25),0))</f>
        <v>0</v>
      </c>
      <c r="AL179">
        <v>135</v>
      </c>
      <c r="AM179" s="33" t="str">
        <f t="shared" ref="AM179:AM210" si="608">DEC2HEX(AL179, 2)</f>
        <v>87</v>
      </c>
      <c r="AO179">
        <v>1088.58</v>
      </c>
      <c r="AP179">
        <v>1087.625</v>
      </c>
    </row>
    <row r="180" spans="1:42" x14ac:dyDescent="0.25">
      <c r="A180" s="69" t="s">
        <v>213</v>
      </c>
      <c r="B180" s="45">
        <f>Input!I181</f>
        <v>968.82508800000005</v>
      </c>
      <c r="C180" s="6">
        <f t="shared" si="588"/>
        <v>120.26512719379845</v>
      </c>
      <c r="D180" s="6">
        <f t="shared" si="589"/>
        <v>120</v>
      </c>
      <c r="E180" s="10" t="str">
        <f t="shared" si="590"/>
        <v>78</v>
      </c>
      <c r="F180" s="53"/>
      <c r="G180" s="11">
        <f t="shared" si="591"/>
        <v>967</v>
      </c>
      <c r="I180" s="8">
        <f>Input!J181</f>
        <v>0</v>
      </c>
      <c r="J180" s="6">
        <f t="shared" si="592"/>
        <v>0.10077519379844957</v>
      </c>
      <c r="K180" s="6">
        <f t="shared" si="593"/>
        <v>0</v>
      </c>
      <c r="L180" s="10" t="str">
        <f t="shared" si="594"/>
        <v>00</v>
      </c>
      <c r="M180" s="53"/>
      <c r="N180" s="11">
        <f t="shared" si="595"/>
        <v>0</v>
      </c>
      <c r="P180" s="8">
        <f>Input!K181</f>
        <v>0</v>
      </c>
      <c r="Q180" s="6">
        <f t="shared" si="596"/>
        <v>0.10077519379844957</v>
      </c>
      <c r="R180" s="6">
        <f t="shared" si="597"/>
        <v>0</v>
      </c>
      <c r="S180" s="10" t="str">
        <f t="shared" si="598"/>
        <v>00</v>
      </c>
      <c r="T180" s="53"/>
      <c r="U180" s="11">
        <f t="shared" si="599"/>
        <v>0</v>
      </c>
      <c r="W180" s="8">
        <f>Input!L181</f>
        <v>0</v>
      </c>
      <c r="X180" s="6">
        <f t="shared" si="600"/>
        <v>0.10077519379844957</v>
      </c>
      <c r="Y180" s="6">
        <f t="shared" si="601"/>
        <v>0</v>
      </c>
      <c r="Z180" s="10" t="str">
        <f t="shared" si="602"/>
        <v>00</v>
      </c>
      <c r="AA180" s="53"/>
      <c r="AB180" s="11">
        <f t="shared" si="603"/>
        <v>0</v>
      </c>
      <c r="AD180" s="8">
        <f>Input!M181</f>
        <v>0</v>
      </c>
      <c r="AE180" s="6">
        <f t="shared" si="604"/>
        <v>0.10077519379844957</v>
      </c>
      <c r="AF180" s="6">
        <f t="shared" si="605"/>
        <v>0</v>
      </c>
      <c r="AG180" s="10" t="str">
        <f t="shared" si="606"/>
        <v>00</v>
      </c>
      <c r="AH180" s="53"/>
      <c r="AI180" s="11">
        <f t="shared" si="607"/>
        <v>0</v>
      </c>
      <c r="AL180">
        <v>136</v>
      </c>
      <c r="AM180" s="33" t="str">
        <f t="shared" si="608"/>
        <v>88</v>
      </c>
      <c r="AO180">
        <v>1096.6500000000001</v>
      </c>
      <c r="AP180">
        <v>1095.6875</v>
      </c>
    </row>
    <row r="181" spans="1:42" x14ac:dyDescent="0.25">
      <c r="A181" s="69" t="s">
        <v>214</v>
      </c>
      <c r="B181" s="45">
        <f>Input!I182</f>
        <v>899.6232960000001</v>
      </c>
      <c r="C181" s="6">
        <f t="shared" si="588"/>
        <v>111.68195919379846</v>
      </c>
      <c r="D181" s="6">
        <f t="shared" si="589"/>
        <v>112</v>
      </c>
      <c r="E181" s="10" t="str">
        <f t="shared" si="590"/>
        <v>70</v>
      </c>
      <c r="F181" s="53"/>
      <c r="G181" s="11">
        <f t="shared" si="591"/>
        <v>902</v>
      </c>
      <c r="I181" s="8">
        <f>Input!J182</f>
        <v>0</v>
      </c>
      <c r="J181" s="6">
        <f t="shared" si="592"/>
        <v>0.10077519379844957</v>
      </c>
      <c r="K181" s="6">
        <f t="shared" si="593"/>
        <v>0</v>
      </c>
      <c r="L181" s="10" t="str">
        <f t="shared" si="594"/>
        <v>00</v>
      </c>
      <c r="M181" s="53"/>
      <c r="N181" s="11">
        <f t="shared" si="595"/>
        <v>0</v>
      </c>
      <c r="P181" s="8">
        <f>Input!K182</f>
        <v>0</v>
      </c>
      <c r="Q181" s="6">
        <f t="shared" si="596"/>
        <v>0.10077519379844957</v>
      </c>
      <c r="R181" s="6">
        <f t="shared" si="597"/>
        <v>0</v>
      </c>
      <c r="S181" s="10" t="str">
        <f t="shared" si="598"/>
        <v>00</v>
      </c>
      <c r="T181" s="53"/>
      <c r="U181" s="11">
        <f t="shared" si="599"/>
        <v>0</v>
      </c>
      <c r="W181" s="8">
        <f>Input!L182</f>
        <v>0</v>
      </c>
      <c r="X181" s="6">
        <f t="shared" si="600"/>
        <v>0.10077519379844957</v>
      </c>
      <c r="Y181" s="6">
        <f t="shared" si="601"/>
        <v>0</v>
      </c>
      <c r="Z181" s="10" t="str">
        <f t="shared" si="602"/>
        <v>00</v>
      </c>
      <c r="AA181" s="53"/>
      <c r="AB181" s="11">
        <f t="shared" si="603"/>
        <v>0</v>
      </c>
      <c r="AD181" s="8">
        <f>Input!M182</f>
        <v>0</v>
      </c>
      <c r="AE181" s="6">
        <f t="shared" si="604"/>
        <v>0.10077519379844957</v>
      </c>
      <c r="AF181" s="6">
        <f t="shared" si="605"/>
        <v>0</v>
      </c>
      <c r="AG181" s="10" t="str">
        <f t="shared" si="606"/>
        <v>00</v>
      </c>
      <c r="AH181" s="53"/>
      <c r="AI181" s="11">
        <f t="shared" si="607"/>
        <v>0</v>
      </c>
      <c r="AL181">
        <v>137</v>
      </c>
      <c r="AM181" s="33" t="str">
        <f t="shared" si="608"/>
        <v>89</v>
      </c>
      <c r="AO181">
        <v>1104.72</v>
      </c>
      <c r="AP181">
        <v>1103.75</v>
      </c>
    </row>
    <row r="182" spans="1:42" x14ac:dyDescent="0.25">
      <c r="A182" s="69" t="s">
        <v>215</v>
      </c>
      <c r="B182" s="45">
        <f>Input!I183</f>
        <v>2285.2684800000002</v>
      </c>
      <c r="C182" s="6">
        <f t="shared" si="588"/>
        <v>283.54492775193802</v>
      </c>
      <c r="D182" s="6">
        <f t="shared" si="589"/>
        <v>284</v>
      </c>
      <c r="E182" s="10" t="e">
        <f t="shared" si="590"/>
        <v>#NUM!</v>
      </c>
      <c r="F182" s="53"/>
      <c r="G182" s="11">
        <f t="shared" si="591"/>
        <v>2289</v>
      </c>
      <c r="I182" s="8">
        <f>Input!J183</f>
        <v>0</v>
      </c>
      <c r="J182" s="6">
        <f t="shared" si="592"/>
        <v>0.10077519379844957</v>
      </c>
      <c r="K182" s="6">
        <f t="shared" si="593"/>
        <v>0</v>
      </c>
      <c r="L182" s="10" t="str">
        <f t="shared" si="594"/>
        <v>00</v>
      </c>
      <c r="M182" s="53"/>
      <c r="N182" s="11">
        <f t="shared" si="595"/>
        <v>0</v>
      </c>
      <c r="P182" s="8">
        <f>Input!K183</f>
        <v>0</v>
      </c>
      <c r="Q182" s="6">
        <f t="shared" si="596"/>
        <v>0.10077519379844957</v>
      </c>
      <c r="R182" s="6">
        <f t="shared" si="597"/>
        <v>0</v>
      </c>
      <c r="S182" s="10" t="str">
        <f t="shared" si="598"/>
        <v>00</v>
      </c>
      <c r="T182" s="53"/>
      <c r="U182" s="11">
        <f t="shared" si="599"/>
        <v>0</v>
      </c>
      <c r="W182" s="8">
        <f>Input!L183</f>
        <v>0</v>
      </c>
      <c r="X182" s="6">
        <f t="shared" si="600"/>
        <v>0.10077519379844957</v>
      </c>
      <c r="Y182" s="6">
        <f t="shared" si="601"/>
        <v>0</v>
      </c>
      <c r="Z182" s="10" t="str">
        <f t="shared" si="602"/>
        <v>00</v>
      </c>
      <c r="AA182" s="53"/>
      <c r="AB182" s="11">
        <f t="shared" si="603"/>
        <v>0</v>
      </c>
      <c r="AD182" s="8">
        <f>Input!M183</f>
        <v>328.30617600000005</v>
      </c>
      <c r="AE182" s="6">
        <f t="shared" si="604"/>
        <v>40.820921054263572</v>
      </c>
      <c r="AF182" s="6">
        <f t="shared" si="605"/>
        <v>41</v>
      </c>
      <c r="AG182" s="10" t="str">
        <f t="shared" si="606"/>
        <v>29</v>
      </c>
      <c r="AH182" s="53"/>
      <c r="AI182" s="11">
        <f t="shared" si="607"/>
        <v>330</v>
      </c>
      <c r="AL182">
        <v>138</v>
      </c>
      <c r="AM182" s="33" t="str">
        <f t="shared" si="608"/>
        <v>8A</v>
      </c>
      <c r="AO182">
        <v>1112.79</v>
      </c>
      <c r="AP182">
        <v>1111.8125</v>
      </c>
    </row>
    <row r="183" spans="1:42" x14ac:dyDescent="0.25">
      <c r="A183" s="69" t="s">
        <v>216</v>
      </c>
      <c r="B183" s="45">
        <f>Input!I184</f>
        <v>952.73164800000006</v>
      </c>
      <c r="C183" s="6">
        <f t="shared" si="588"/>
        <v>118.26904161240311</v>
      </c>
      <c r="D183" s="6">
        <f t="shared" si="589"/>
        <v>118</v>
      </c>
      <c r="E183" s="10" t="str">
        <f t="shared" si="590"/>
        <v>76</v>
      </c>
      <c r="F183" s="53"/>
      <c r="G183" s="11">
        <f t="shared" si="591"/>
        <v>951</v>
      </c>
      <c r="I183" s="8">
        <f>Input!J184</f>
        <v>254.27635200000003</v>
      </c>
      <c r="J183" s="6">
        <f t="shared" si="592"/>
        <v>31.638927379844965</v>
      </c>
      <c r="K183" s="6">
        <f t="shared" si="593"/>
        <v>32</v>
      </c>
      <c r="L183" s="10" t="str">
        <f t="shared" si="594"/>
        <v>20</v>
      </c>
      <c r="M183" s="53"/>
      <c r="N183" s="11">
        <f t="shared" si="595"/>
        <v>257</v>
      </c>
      <c r="P183" s="8">
        <f>Input!K184</f>
        <v>431.30419200000006</v>
      </c>
      <c r="Q183" s="6">
        <f t="shared" si="596"/>
        <v>53.595868775193807</v>
      </c>
      <c r="R183" s="6">
        <f t="shared" si="597"/>
        <v>54</v>
      </c>
      <c r="S183" s="10" t="str">
        <f t="shared" si="598"/>
        <v>36</v>
      </c>
      <c r="T183" s="53"/>
      <c r="U183" s="11">
        <f t="shared" si="599"/>
        <v>435</v>
      </c>
      <c r="W183" s="8">
        <f>Input!L184</f>
        <v>363.71174400000001</v>
      </c>
      <c r="X183" s="6">
        <f t="shared" si="600"/>
        <v>45.212309333333337</v>
      </c>
      <c r="Y183" s="6">
        <f t="shared" si="601"/>
        <v>45</v>
      </c>
      <c r="Z183" s="10" t="str">
        <f t="shared" si="602"/>
        <v>2D</v>
      </c>
      <c r="AA183" s="53"/>
      <c r="AB183" s="11">
        <f t="shared" si="603"/>
        <v>362</v>
      </c>
      <c r="AD183" s="8">
        <f>Input!M184</f>
        <v>225.30816000000002</v>
      </c>
      <c r="AE183" s="6">
        <f t="shared" si="604"/>
        <v>28.045973333333336</v>
      </c>
      <c r="AF183" s="6">
        <f t="shared" si="605"/>
        <v>28</v>
      </c>
      <c r="AG183" s="10" t="str">
        <f t="shared" si="606"/>
        <v>1C</v>
      </c>
      <c r="AH183" s="53"/>
      <c r="AI183" s="11">
        <f t="shared" si="607"/>
        <v>225</v>
      </c>
      <c r="AL183">
        <v>139</v>
      </c>
      <c r="AM183" s="33" t="str">
        <f t="shared" si="608"/>
        <v>8B</v>
      </c>
      <c r="AO183">
        <v>1120.8599999999999</v>
      </c>
      <c r="AP183">
        <v>1119.875</v>
      </c>
    </row>
    <row r="184" spans="1:42" x14ac:dyDescent="0.25">
      <c r="A184" s="69" t="s">
        <v>217</v>
      </c>
      <c r="B184" s="45">
        <f>Input!I185</f>
        <v>901.23264000000006</v>
      </c>
      <c r="C184" s="6">
        <f t="shared" si="588"/>
        <v>111.88156775193799</v>
      </c>
      <c r="D184" s="6">
        <f t="shared" si="589"/>
        <v>112</v>
      </c>
      <c r="E184" s="10" t="str">
        <f t="shared" si="590"/>
        <v>70</v>
      </c>
      <c r="F184" s="53"/>
      <c r="G184" s="11">
        <f t="shared" si="591"/>
        <v>902</v>
      </c>
      <c r="I184" s="8">
        <f>Input!J185</f>
        <v>0</v>
      </c>
      <c r="J184" s="6">
        <f t="shared" si="592"/>
        <v>0.10077519379844957</v>
      </c>
      <c r="K184" s="6">
        <f t="shared" si="593"/>
        <v>0</v>
      </c>
      <c r="L184" s="10" t="str">
        <f t="shared" si="594"/>
        <v>00</v>
      </c>
      <c r="M184" s="53"/>
      <c r="N184" s="11">
        <f t="shared" si="595"/>
        <v>0</v>
      </c>
      <c r="P184" s="8" t="e">
        <f>Input!K185</f>
        <v>#REF!</v>
      </c>
      <c r="Q184" s="6" t="e">
        <f t="shared" si="596"/>
        <v>#REF!</v>
      </c>
      <c r="R184" s="6" t="e">
        <f t="shared" si="597"/>
        <v>#REF!</v>
      </c>
      <c r="S184" s="10" t="e">
        <f t="shared" si="598"/>
        <v>#REF!</v>
      </c>
      <c r="T184" s="53"/>
      <c r="U184" s="11" t="e">
        <f t="shared" si="599"/>
        <v>#REF!</v>
      </c>
      <c r="W184" s="8" t="e">
        <f>Input!L185</f>
        <v>#REF!</v>
      </c>
      <c r="X184" s="6" t="e">
        <f t="shared" si="600"/>
        <v>#REF!</v>
      </c>
      <c r="Y184" s="6" t="e">
        <f t="shared" si="601"/>
        <v>#REF!</v>
      </c>
      <c r="Z184" s="10" t="e">
        <f t="shared" si="602"/>
        <v>#REF!</v>
      </c>
      <c r="AA184" s="53"/>
      <c r="AB184" s="11" t="e">
        <f t="shared" si="603"/>
        <v>#REF!</v>
      </c>
      <c r="AD184" s="8" t="e">
        <f>Input!M185</f>
        <v>#REF!</v>
      </c>
      <c r="AE184" s="6" t="e">
        <f t="shared" si="604"/>
        <v>#REF!</v>
      </c>
      <c r="AF184" s="6" t="e">
        <f t="shared" si="605"/>
        <v>#REF!</v>
      </c>
      <c r="AG184" s="10" t="e">
        <f t="shared" si="606"/>
        <v>#REF!</v>
      </c>
      <c r="AH184" s="53"/>
      <c r="AI184" s="11" t="e">
        <f t="shared" si="607"/>
        <v>#REF!</v>
      </c>
      <c r="AL184">
        <v>140</v>
      </c>
      <c r="AM184" s="33" t="str">
        <f t="shared" si="608"/>
        <v>8C</v>
      </c>
      <c r="AO184">
        <v>1128.93</v>
      </c>
      <c r="AP184">
        <v>1127.9375</v>
      </c>
    </row>
    <row r="185" spans="1:42" x14ac:dyDescent="0.25">
      <c r="A185" s="69" t="s">
        <v>218</v>
      </c>
      <c r="B185" s="45">
        <f>Input!I186</f>
        <v>901.23264000000006</v>
      </c>
      <c r="C185" s="6">
        <f t="shared" si="588"/>
        <v>111.88156775193799</v>
      </c>
      <c r="D185" s="6">
        <f t="shared" si="589"/>
        <v>112</v>
      </c>
      <c r="E185" s="10" t="str">
        <f t="shared" si="590"/>
        <v>70</v>
      </c>
      <c r="F185" s="53"/>
      <c r="G185" s="11">
        <f t="shared" si="591"/>
        <v>902</v>
      </c>
      <c r="I185" s="8">
        <f>Input!J186</f>
        <v>0</v>
      </c>
      <c r="J185" s="6">
        <f t="shared" si="592"/>
        <v>0.10077519379844957</v>
      </c>
      <c r="K185" s="6">
        <f t="shared" si="593"/>
        <v>0</v>
      </c>
      <c r="L185" s="10" t="str">
        <f t="shared" si="594"/>
        <v>00</v>
      </c>
      <c r="M185" s="53"/>
      <c r="N185" s="11">
        <f t="shared" si="595"/>
        <v>0</v>
      </c>
      <c r="P185" s="8" t="e">
        <f>Input!K186</f>
        <v>#REF!</v>
      </c>
      <c r="Q185" s="6" t="e">
        <f t="shared" si="596"/>
        <v>#REF!</v>
      </c>
      <c r="R185" s="6" t="e">
        <f t="shared" si="597"/>
        <v>#REF!</v>
      </c>
      <c r="S185" s="10" t="e">
        <f t="shared" si="598"/>
        <v>#REF!</v>
      </c>
      <c r="T185" s="53"/>
      <c r="U185" s="11" t="e">
        <f t="shared" si="599"/>
        <v>#REF!</v>
      </c>
      <c r="W185" s="8" t="e">
        <f>Input!L186</f>
        <v>#REF!</v>
      </c>
      <c r="X185" s="6" t="e">
        <f t="shared" si="600"/>
        <v>#REF!</v>
      </c>
      <c r="Y185" s="6" t="e">
        <f t="shared" si="601"/>
        <v>#REF!</v>
      </c>
      <c r="Z185" s="10" t="e">
        <f t="shared" si="602"/>
        <v>#REF!</v>
      </c>
      <c r="AA185" s="53"/>
      <c r="AB185" s="11" t="e">
        <f t="shared" si="603"/>
        <v>#REF!</v>
      </c>
      <c r="AD185" s="8" t="e">
        <f>Input!M186</f>
        <v>#REF!</v>
      </c>
      <c r="AE185" s="6" t="e">
        <f t="shared" si="604"/>
        <v>#REF!</v>
      </c>
      <c r="AF185" s="6" t="e">
        <f t="shared" si="605"/>
        <v>#REF!</v>
      </c>
      <c r="AG185" s="10" t="e">
        <f t="shared" si="606"/>
        <v>#REF!</v>
      </c>
      <c r="AH185" s="53"/>
      <c r="AI185" s="11" t="e">
        <f t="shared" si="607"/>
        <v>#REF!</v>
      </c>
      <c r="AL185">
        <v>141</v>
      </c>
      <c r="AM185" s="33" t="str">
        <f t="shared" si="608"/>
        <v>8D</v>
      </c>
      <c r="AN185">
        <v>1136</v>
      </c>
      <c r="AO185">
        <v>1137</v>
      </c>
      <c r="AP185">
        <v>1136</v>
      </c>
    </row>
    <row r="186" spans="1:42" x14ac:dyDescent="0.25">
      <c r="F186" s="53"/>
      <c r="AL186">
        <v>143</v>
      </c>
      <c r="AM186" s="33" t="str">
        <f t="shared" si="608"/>
        <v>8F</v>
      </c>
      <c r="AO186">
        <v>1153.1400000000001</v>
      </c>
      <c r="AP186">
        <v>1152.125</v>
      </c>
    </row>
    <row r="187" spans="1:42" x14ac:dyDescent="0.25">
      <c r="F187" s="53"/>
      <c r="AL187">
        <v>144</v>
      </c>
      <c r="AM187" s="33" t="str">
        <f t="shared" si="608"/>
        <v>90</v>
      </c>
      <c r="AO187">
        <v>1161.21</v>
      </c>
      <c r="AP187">
        <v>1160.1875</v>
      </c>
    </row>
    <row r="188" spans="1:42" x14ac:dyDescent="0.25">
      <c r="F188" s="53"/>
      <c r="AL188">
        <v>145</v>
      </c>
      <c r="AM188" s="33" t="str">
        <f t="shared" si="608"/>
        <v>91</v>
      </c>
      <c r="AO188">
        <v>1169.28</v>
      </c>
      <c r="AP188">
        <v>1168.25</v>
      </c>
    </row>
    <row r="189" spans="1:42" x14ac:dyDescent="0.25">
      <c r="F189" s="53"/>
      <c r="AL189">
        <v>146</v>
      </c>
      <c r="AM189" s="33" t="str">
        <f t="shared" si="608"/>
        <v>92</v>
      </c>
      <c r="AO189">
        <v>1177.3499999999999</v>
      </c>
      <c r="AP189">
        <v>1176.3125</v>
      </c>
    </row>
    <row r="190" spans="1:42" x14ac:dyDescent="0.25">
      <c r="F190" s="53"/>
      <c r="AL190">
        <v>147</v>
      </c>
      <c r="AM190" s="33" t="str">
        <f t="shared" si="608"/>
        <v>93</v>
      </c>
      <c r="AO190">
        <v>1185.42</v>
      </c>
      <c r="AP190">
        <v>1184.375</v>
      </c>
    </row>
    <row r="191" spans="1:42" x14ac:dyDescent="0.25">
      <c r="F191" s="53"/>
      <c r="AL191">
        <v>148</v>
      </c>
      <c r="AM191" s="33" t="str">
        <f t="shared" si="608"/>
        <v>94</v>
      </c>
      <c r="AO191">
        <v>1193.49</v>
      </c>
      <c r="AP191">
        <v>1192.4375</v>
      </c>
    </row>
    <row r="192" spans="1:42" x14ac:dyDescent="0.25">
      <c r="F192" s="53"/>
      <c r="AL192">
        <v>149</v>
      </c>
      <c r="AM192" s="33" t="str">
        <f t="shared" si="608"/>
        <v>95</v>
      </c>
      <c r="AO192">
        <v>1201.56</v>
      </c>
      <c r="AP192">
        <v>1200.5</v>
      </c>
    </row>
    <row r="193" spans="6:42" x14ac:dyDescent="0.25">
      <c r="F193" s="53"/>
      <c r="AL193">
        <v>150</v>
      </c>
      <c r="AM193" s="33" t="str">
        <f t="shared" si="608"/>
        <v>96</v>
      </c>
      <c r="AO193">
        <v>1209.6300000000001</v>
      </c>
      <c r="AP193">
        <v>1208.5625</v>
      </c>
    </row>
    <row r="194" spans="6:42" x14ac:dyDescent="0.25">
      <c r="F194" s="53"/>
      <c r="AL194">
        <v>151</v>
      </c>
      <c r="AM194" s="33" t="str">
        <f t="shared" si="608"/>
        <v>97</v>
      </c>
      <c r="AN194">
        <v>1216</v>
      </c>
      <c r="AO194">
        <v>1217.7</v>
      </c>
      <c r="AP194">
        <v>1216.625</v>
      </c>
    </row>
    <row r="195" spans="6:42" x14ac:dyDescent="0.25">
      <c r="F195" s="53"/>
      <c r="AL195">
        <v>152</v>
      </c>
      <c r="AM195" s="33" t="str">
        <f t="shared" si="608"/>
        <v>98</v>
      </c>
      <c r="AN195">
        <v>1225</v>
      </c>
      <c r="AO195">
        <v>1225.77</v>
      </c>
      <c r="AP195">
        <v>1224.6875</v>
      </c>
    </row>
    <row r="196" spans="6:42" x14ac:dyDescent="0.25">
      <c r="F196" s="53"/>
      <c r="AL196">
        <v>153</v>
      </c>
      <c r="AM196" s="33" t="str">
        <f t="shared" si="608"/>
        <v>99</v>
      </c>
      <c r="AO196">
        <v>1233.8399999999999</v>
      </c>
      <c r="AP196">
        <v>1232.75</v>
      </c>
    </row>
    <row r="197" spans="6:42" x14ac:dyDescent="0.25">
      <c r="F197" s="53"/>
      <c r="AL197">
        <v>154</v>
      </c>
      <c r="AM197" s="33" t="str">
        <f t="shared" si="608"/>
        <v>9A</v>
      </c>
      <c r="AO197">
        <v>1241.9100000000001</v>
      </c>
      <c r="AP197">
        <v>1240.8125</v>
      </c>
    </row>
    <row r="198" spans="6:42" x14ac:dyDescent="0.25">
      <c r="F198" s="53"/>
      <c r="AL198">
        <v>155</v>
      </c>
      <c r="AM198" s="33" t="str">
        <f t="shared" si="608"/>
        <v>9B</v>
      </c>
      <c r="AO198">
        <v>1249.98</v>
      </c>
      <c r="AP198">
        <v>1248.875</v>
      </c>
    </row>
    <row r="199" spans="6:42" x14ac:dyDescent="0.25">
      <c r="F199" s="53"/>
      <c r="AL199">
        <v>156</v>
      </c>
      <c r="AM199" s="33" t="str">
        <f t="shared" si="608"/>
        <v>9C</v>
      </c>
      <c r="AO199">
        <v>1258.05</v>
      </c>
      <c r="AP199">
        <v>1256.9375</v>
      </c>
    </row>
    <row r="200" spans="6:42" x14ac:dyDescent="0.25">
      <c r="F200" s="53"/>
      <c r="AL200">
        <v>157</v>
      </c>
      <c r="AM200" s="33" t="str">
        <f t="shared" si="608"/>
        <v>9D</v>
      </c>
      <c r="AO200">
        <v>1266.1199999999999</v>
      </c>
      <c r="AP200">
        <v>1265</v>
      </c>
    </row>
    <row r="201" spans="6:42" x14ac:dyDescent="0.25">
      <c r="F201" s="53"/>
      <c r="AL201">
        <v>158</v>
      </c>
      <c r="AM201" s="33" t="str">
        <f t="shared" si="608"/>
        <v>9E</v>
      </c>
      <c r="AO201">
        <v>1274.19</v>
      </c>
      <c r="AP201">
        <v>1273.0625</v>
      </c>
    </row>
    <row r="202" spans="6:42" x14ac:dyDescent="0.25">
      <c r="F202" s="53"/>
      <c r="AL202">
        <v>159</v>
      </c>
      <c r="AM202" s="33" t="str">
        <f t="shared" si="608"/>
        <v>9F</v>
      </c>
      <c r="AO202">
        <v>1282.26</v>
      </c>
      <c r="AP202">
        <v>1281.125</v>
      </c>
    </row>
    <row r="203" spans="6:42" x14ac:dyDescent="0.25">
      <c r="F203" s="53"/>
      <c r="AL203">
        <v>160</v>
      </c>
      <c r="AM203" s="33" t="str">
        <f t="shared" si="608"/>
        <v>A0</v>
      </c>
      <c r="AO203">
        <v>1290.33</v>
      </c>
      <c r="AP203">
        <v>1289.1875</v>
      </c>
    </row>
    <row r="204" spans="6:42" x14ac:dyDescent="0.25">
      <c r="F204" s="53"/>
      <c r="AL204">
        <v>161</v>
      </c>
      <c r="AM204" s="33" t="str">
        <f t="shared" si="608"/>
        <v>A1</v>
      </c>
      <c r="AO204">
        <v>1298.4000000000001</v>
      </c>
      <c r="AP204">
        <v>1297.25</v>
      </c>
    </row>
    <row r="205" spans="6:42" x14ac:dyDescent="0.25">
      <c r="F205" s="53"/>
      <c r="AL205">
        <v>162</v>
      </c>
      <c r="AM205" s="33" t="str">
        <f t="shared" si="608"/>
        <v>A2</v>
      </c>
      <c r="AO205">
        <v>1306.47</v>
      </c>
      <c r="AP205">
        <v>1305.3125</v>
      </c>
    </row>
    <row r="206" spans="6:42" x14ac:dyDescent="0.25">
      <c r="F206" s="53"/>
      <c r="AL206">
        <v>163</v>
      </c>
      <c r="AM206" s="33" t="str">
        <f t="shared" si="608"/>
        <v>A3</v>
      </c>
      <c r="AO206">
        <v>1314.54</v>
      </c>
      <c r="AP206">
        <v>1313.375</v>
      </c>
    </row>
    <row r="207" spans="6:42" x14ac:dyDescent="0.25">
      <c r="F207" s="53"/>
      <c r="AL207">
        <v>164</v>
      </c>
      <c r="AM207" s="33" t="str">
        <f t="shared" si="608"/>
        <v>A4</v>
      </c>
      <c r="AO207">
        <v>1322.61</v>
      </c>
      <c r="AP207">
        <v>1321.4375</v>
      </c>
    </row>
    <row r="208" spans="6:42" x14ac:dyDescent="0.25">
      <c r="F208" s="53"/>
      <c r="AL208">
        <v>165</v>
      </c>
      <c r="AM208" s="33" t="str">
        <f t="shared" si="608"/>
        <v>A5</v>
      </c>
      <c r="AN208">
        <v>1330</v>
      </c>
      <c r="AO208">
        <v>1330.68</v>
      </c>
      <c r="AP208">
        <v>1329.5</v>
      </c>
    </row>
    <row r="209" spans="6:42" x14ac:dyDescent="0.25">
      <c r="F209" s="53"/>
      <c r="AL209">
        <v>166</v>
      </c>
      <c r="AM209" s="33" t="str">
        <f t="shared" si="608"/>
        <v>A6</v>
      </c>
      <c r="AO209">
        <v>1338.75</v>
      </c>
      <c r="AP209">
        <v>1337.5625</v>
      </c>
    </row>
    <row r="210" spans="6:42" x14ac:dyDescent="0.25">
      <c r="F210" s="53"/>
      <c r="AL210">
        <v>167</v>
      </c>
      <c r="AM210" s="33" t="str">
        <f t="shared" si="608"/>
        <v>A7</v>
      </c>
      <c r="AO210">
        <v>1346.82</v>
      </c>
      <c r="AP210">
        <v>1345.625</v>
      </c>
    </row>
    <row r="211" spans="6:42" x14ac:dyDescent="0.25">
      <c r="F211" s="53"/>
      <c r="AL211">
        <v>168</v>
      </c>
      <c r="AM211" s="33" t="str">
        <f t="shared" ref="AM211:AM235" si="609">DEC2HEX(AL211, 2)</f>
        <v>A8</v>
      </c>
      <c r="AO211">
        <v>1354.89</v>
      </c>
      <c r="AP211">
        <v>1353.6875</v>
      </c>
    </row>
    <row r="212" spans="6:42" x14ac:dyDescent="0.25">
      <c r="F212" s="53"/>
      <c r="AL212">
        <v>169</v>
      </c>
      <c r="AM212" s="33" t="str">
        <f t="shared" si="609"/>
        <v>A9</v>
      </c>
      <c r="AO212">
        <v>1362.96000000001</v>
      </c>
      <c r="AP212">
        <v>1361.75</v>
      </c>
    </row>
    <row r="213" spans="6:42" x14ac:dyDescent="0.25">
      <c r="F213" s="53"/>
      <c r="AL213">
        <v>170</v>
      </c>
      <c r="AM213" s="33" t="str">
        <f t="shared" si="609"/>
        <v>AA</v>
      </c>
      <c r="AO213">
        <v>1371.03</v>
      </c>
      <c r="AP213">
        <v>1369.8125</v>
      </c>
    </row>
    <row r="214" spans="6:42" x14ac:dyDescent="0.25">
      <c r="F214" s="53"/>
      <c r="AL214">
        <v>171</v>
      </c>
      <c r="AM214" s="33" t="str">
        <f t="shared" si="609"/>
        <v>AB</v>
      </c>
      <c r="AO214">
        <v>1379.1</v>
      </c>
      <c r="AP214">
        <v>1377.875</v>
      </c>
    </row>
    <row r="215" spans="6:42" x14ac:dyDescent="0.25">
      <c r="F215" s="53"/>
      <c r="AL215">
        <v>172</v>
      </c>
      <c r="AM215" s="33" t="str">
        <f t="shared" si="609"/>
        <v>AC</v>
      </c>
      <c r="AO215">
        <v>1387.1700000000101</v>
      </c>
      <c r="AP215">
        <v>1385.9375</v>
      </c>
    </row>
    <row r="216" spans="6:42" x14ac:dyDescent="0.25">
      <c r="F216" s="53"/>
      <c r="AL216">
        <v>173</v>
      </c>
      <c r="AM216" s="33" t="str">
        <f t="shared" si="609"/>
        <v>AD</v>
      </c>
      <c r="AO216">
        <v>1395.24000000001</v>
      </c>
      <c r="AP216">
        <v>1394</v>
      </c>
    </row>
    <row r="217" spans="6:42" x14ac:dyDescent="0.25">
      <c r="F217" s="53"/>
      <c r="AL217">
        <v>174</v>
      </c>
      <c r="AM217" s="33" t="str">
        <f t="shared" si="609"/>
        <v>AE</v>
      </c>
      <c r="AO217">
        <v>1403.31</v>
      </c>
      <c r="AP217">
        <v>1402.0625</v>
      </c>
    </row>
    <row r="218" spans="6:42" x14ac:dyDescent="0.25">
      <c r="F218" s="53"/>
      <c r="AL218">
        <v>175</v>
      </c>
      <c r="AM218" s="33" t="str">
        <f t="shared" si="609"/>
        <v>AF</v>
      </c>
      <c r="AO218">
        <v>1411.3800000000101</v>
      </c>
      <c r="AP218">
        <v>1410.125</v>
      </c>
    </row>
    <row r="219" spans="6:42" x14ac:dyDescent="0.25">
      <c r="F219" s="53"/>
      <c r="AL219">
        <v>176</v>
      </c>
      <c r="AM219" s="33" t="str">
        <f t="shared" si="609"/>
        <v>B0</v>
      </c>
      <c r="AO219">
        <v>1419.45</v>
      </c>
      <c r="AP219">
        <v>1418.1875</v>
      </c>
    </row>
    <row r="220" spans="6:42" x14ac:dyDescent="0.25">
      <c r="F220" s="53"/>
      <c r="AL220">
        <v>177</v>
      </c>
      <c r="AM220" s="33" t="str">
        <f t="shared" si="609"/>
        <v>B1</v>
      </c>
      <c r="AO220">
        <v>1427.52</v>
      </c>
      <c r="AP220">
        <v>1426.25</v>
      </c>
    </row>
    <row r="221" spans="6:42" x14ac:dyDescent="0.25">
      <c r="F221" s="53"/>
      <c r="AL221">
        <v>178</v>
      </c>
      <c r="AM221" s="33" t="str">
        <f t="shared" si="609"/>
        <v>B2</v>
      </c>
      <c r="AO221">
        <v>1435.59</v>
      </c>
      <c r="AP221">
        <v>1434.3125</v>
      </c>
    </row>
    <row r="222" spans="6:42" x14ac:dyDescent="0.25">
      <c r="F222" s="53"/>
      <c r="AL222">
        <v>179</v>
      </c>
      <c r="AM222" s="33" t="str">
        <f t="shared" si="609"/>
        <v>B3</v>
      </c>
      <c r="AO222">
        <v>1443.66</v>
      </c>
      <c r="AP222">
        <v>1442.375</v>
      </c>
    </row>
    <row r="223" spans="6:42" x14ac:dyDescent="0.25">
      <c r="F223" s="53"/>
      <c r="AL223">
        <v>180</v>
      </c>
      <c r="AM223" s="33" t="str">
        <f t="shared" si="609"/>
        <v>B4</v>
      </c>
      <c r="AO223">
        <v>1451.73000000001</v>
      </c>
      <c r="AP223">
        <v>1450.4375</v>
      </c>
    </row>
    <row r="224" spans="6:42" x14ac:dyDescent="0.25">
      <c r="F224" s="53"/>
      <c r="AL224">
        <v>181</v>
      </c>
      <c r="AM224" s="33" t="str">
        <f t="shared" si="609"/>
        <v>B5</v>
      </c>
      <c r="AO224">
        <v>1459.8</v>
      </c>
      <c r="AP224">
        <v>1458.5</v>
      </c>
    </row>
    <row r="225" spans="6:42" x14ac:dyDescent="0.25">
      <c r="F225" s="53"/>
      <c r="AL225">
        <v>182</v>
      </c>
      <c r="AM225" s="33" t="str">
        <f t="shared" si="609"/>
        <v>B6</v>
      </c>
      <c r="AO225">
        <v>1467.87</v>
      </c>
      <c r="AP225">
        <v>1466.5625</v>
      </c>
    </row>
    <row r="226" spans="6:42" x14ac:dyDescent="0.25">
      <c r="F226" s="53"/>
      <c r="AL226">
        <v>183</v>
      </c>
      <c r="AM226" s="33" t="str">
        <f t="shared" si="609"/>
        <v>B7</v>
      </c>
      <c r="AO226">
        <v>1475.9400000000101</v>
      </c>
      <c r="AP226">
        <v>1474.625</v>
      </c>
    </row>
    <row r="227" spans="6:42" x14ac:dyDescent="0.25">
      <c r="F227" s="53"/>
      <c r="AL227">
        <v>184</v>
      </c>
      <c r="AM227" s="33" t="str">
        <f t="shared" si="609"/>
        <v>B8</v>
      </c>
      <c r="AO227">
        <v>1484.01</v>
      </c>
      <c r="AP227">
        <v>1482.6875</v>
      </c>
    </row>
    <row r="228" spans="6:42" x14ac:dyDescent="0.25">
      <c r="F228" s="53"/>
      <c r="AL228">
        <v>185</v>
      </c>
      <c r="AM228" s="33" t="str">
        <f t="shared" si="609"/>
        <v>B9</v>
      </c>
      <c r="AO228">
        <v>1492.08</v>
      </c>
      <c r="AP228">
        <v>1490.75</v>
      </c>
    </row>
    <row r="229" spans="6:42" x14ac:dyDescent="0.25">
      <c r="F229" s="53"/>
      <c r="AL229">
        <v>186</v>
      </c>
      <c r="AM229" s="33" t="str">
        <f t="shared" si="609"/>
        <v>BA</v>
      </c>
      <c r="AO229">
        <v>1500.1500000000101</v>
      </c>
      <c r="AP229">
        <v>1498.8125</v>
      </c>
    </row>
    <row r="230" spans="6:42" x14ac:dyDescent="0.25">
      <c r="F230" s="53"/>
      <c r="AL230">
        <v>187</v>
      </c>
      <c r="AM230" s="33" t="str">
        <f t="shared" si="609"/>
        <v>BB</v>
      </c>
      <c r="AO230">
        <v>1508.22</v>
      </c>
      <c r="AP230">
        <v>1506.875</v>
      </c>
    </row>
    <row r="231" spans="6:42" x14ac:dyDescent="0.25">
      <c r="F231" s="53"/>
      <c r="AL231">
        <v>188</v>
      </c>
      <c r="AM231" s="33" t="str">
        <f t="shared" si="609"/>
        <v>BC</v>
      </c>
      <c r="AO231">
        <v>1516.29</v>
      </c>
      <c r="AP231">
        <v>1514.9375</v>
      </c>
    </row>
    <row r="232" spans="6:42" x14ac:dyDescent="0.25">
      <c r="F232" s="53"/>
      <c r="AL232">
        <v>189</v>
      </c>
      <c r="AM232" s="33" t="str">
        <f t="shared" si="609"/>
        <v>BD</v>
      </c>
      <c r="AO232">
        <v>1524.3600000000099</v>
      </c>
      <c r="AP232">
        <v>1523</v>
      </c>
    </row>
    <row r="233" spans="6:42" x14ac:dyDescent="0.25">
      <c r="F233" s="53"/>
      <c r="AL233">
        <v>190</v>
      </c>
      <c r="AM233" s="33" t="str">
        <f t="shared" si="609"/>
        <v>BE</v>
      </c>
      <c r="AO233">
        <v>1532.4300000000101</v>
      </c>
      <c r="AP233">
        <v>1531.0625</v>
      </c>
    </row>
    <row r="234" spans="6:42" x14ac:dyDescent="0.25">
      <c r="F234" s="53"/>
      <c r="AL234">
        <v>191</v>
      </c>
      <c r="AM234" s="33" t="str">
        <f t="shared" si="609"/>
        <v>BF</v>
      </c>
      <c r="AO234">
        <v>1540.50000000001</v>
      </c>
      <c r="AP234">
        <v>1539.125</v>
      </c>
    </row>
    <row r="235" spans="6:42" x14ac:dyDescent="0.25">
      <c r="F235" s="53"/>
      <c r="AL235">
        <v>192</v>
      </c>
      <c r="AM235" s="33" t="str">
        <f t="shared" si="609"/>
        <v>C0</v>
      </c>
      <c r="AO235">
        <v>1548.5700000000099</v>
      </c>
      <c r="AP235">
        <v>1547.1875</v>
      </c>
    </row>
    <row r="236" spans="6:42" x14ac:dyDescent="0.25">
      <c r="F236" s="53"/>
      <c r="AL236">
        <v>193</v>
      </c>
      <c r="AM236" s="33" t="str">
        <f t="shared" ref="AM236:AM291" si="610">DEC2HEX(AL236, 2)</f>
        <v>C1</v>
      </c>
      <c r="AO236">
        <v>1556.6400000000101</v>
      </c>
      <c r="AP236">
        <v>1555.25</v>
      </c>
    </row>
    <row r="237" spans="6:42" x14ac:dyDescent="0.25">
      <c r="F237" s="53"/>
      <c r="AL237">
        <v>194</v>
      </c>
      <c r="AM237" s="33" t="str">
        <f t="shared" si="610"/>
        <v>C2</v>
      </c>
      <c r="AO237">
        <v>1564.71000000001</v>
      </c>
      <c r="AP237">
        <v>1563.3125</v>
      </c>
    </row>
    <row r="238" spans="6:42" x14ac:dyDescent="0.25">
      <c r="F238" s="53"/>
      <c r="AL238">
        <v>195</v>
      </c>
      <c r="AM238" s="33" t="str">
        <f t="shared" si="610"/>
        <v>C3</v>
      </c>
      <c r="AO238">
        <v>1572.78000000001</v>
      </c>
      <c r="AP238">
        <v>1571.375</v>
      </c>
    </row>
    <row r="239" spans="6:42" x14ac:dyDescent="0.25">
      <c r="F239" s="53"/>
      <c r="AL239">
        <v>196</v>
      </c>
      <c r="AM239" s="33" t="str">
        <f t="shared" si="610"/>
        <v>C4</v>
      </c>
      <c r="AO239">
        <v>1580.8500000000099</v>
      </c>
      <c r="AP239">
        <v>1579.4375</v>
      </c>
    </row>
    <row r="240" spans="6:42" x14ac:dyDescent="0.25">
      <c r="F240" s="53"/>
      <c r="AL240">
        <v>197</v>
      </c>
      <c r="AM240" s="33" t="str">
        <f t="shared" si="610"/>
        <v>C5</v>
      </c>
      <c r="AO240">
        <v>1588.9200000000101</v>
      </c>
      <c r="AP240">
        <v>1587.5</v>
      </c>
    </row>
    <row r="241" spans="6:42" x14ac:dyDescent="0.25">
      <c r="F241" s="53"/>
      <c r="AL241">
        <v>198</v>
      </c>
      <c r="AM241" s="33" t="str">
        <f t="shared" si="610"/>
        <v>C6</v>
      </c>
      <c r="AO241">
        <v>1596.99000000001</v>
      </c>
      <c r="AP241">
        <v>1595.5625</v>
      </c>
    </row>
    <row r="242" spans="6:42" x14ac:dyDescent="0.25">
      <c r="F242" s="53"/>
      <c r="AL242">
        <v>199</v>
      </c>
      <c r="AM242" s="33" t="str">
        <f t="shared" si="610"/>
        <v>C7</v>
      </c>
      <c r="AO242">
        <v>1605.0600000000099</v>
      </c>
      <c r="AP242">
        <v>1603.625</v>
      </c>
    </row>
    <row r="243" spans="6:42" x14ac:dyDescent="0.25">
      <c r="F243" s="53"/>
      <c r="AL243">
        <v>200</v>
      </c>
      <c r="AM243" s="33" t="str">
        <f t="shared" si="610"/>
        <v>C8</v>
      </c>
      <c r="AO243">
        <v>1613.1300000000101</v>
      </c>
      <c r="AP243">
        <v>1611.6875</v>
      </c>
    </row>
    <row r="244" spans="6:42" x14ac:dyDescent="0.25">
      <c r="F244" s="53"/>
      <c r="AL244">
        <v>201</v>
      </c>
      <c r="AM244" s="33" t="str">
        <f t="shared" si="610"/>
        <v>C9</v>
      </c>
      <c r="AO244">
        <v>1621.20000000001</v>
      </c>
      <c r="AP244">
        <v>1619.75</v>
      </c>
    </row>
    <row r="245" spans="6:42" x14ac:dyDescent="0.25">
      <c r="F245" s="53"/>
      <c r="AL245">
        <v>202</v>
      </c>
      <c r="AM245" s="33" t="str">
        <f t="shared" si="610"/>
        <v>CA</v>
      </c>
      <c r="AO245">
        <v>1629.27000000001</v>
      </c>
      <c r="AP245">
        <v>1627.8125</v>
      </c>
    </row>
    <row r="246" spans="6:42" x14ac:dyDescent="0.25">
      <c r="F246" s="53"/>
      <c r="AL246">
        <v>203</v>
      </c>
      <c r="AM246" s="33" t="str">
        <f t="shared" si="610"/>
        <v>CB</v>
      </c>
      <c r="AO246">
        <v>1637.3400000000099</v>
      </c>
      <c r="AP246">
        <v>1635.875</v>
      </c>
    </row>
    <row r="247" spans="6:42" x14ac:dyDescent="0.25">
      <c r="F247" s="53"/>
      <c r="AL247">
        <v>204</v>
      </c>
      <c r="AM247" s="33" t="str">
        <f t="shared" si="610"/>
        <v>CC</v>
      </c>
      <c r="AO247">
        <v>1645.4100000000101</v>
      </c>
      <c r="AP247">
        <v>1643.9375</v>
      </c>
    </row>
    <row r="248" spans="6:42" x14ac:dyDescent="0.25">
      <c r="F248" s="53"/>
      <c r="AL248">
        <v>205</v>
      </c>
      <c r="AM248" s="33" t="str">
        <f t="shared" si="610"/>
        <v>CD</v>
      </c>
      <c r="AO248">
        <v>1653.48000000001</v>
      </c>
      <c r="AP248">
        <v>1652</v>
      </c>
    </row>
    <row r="249" spans="6:42" x14ac:dyDescent="0.25">
      <c r="F249" s="53"/>
      <c r="AL249">
        <v>206</v>
      </c>
      <c r="AM249" s="33" t="str">
        <f t="shared" si="610"/>
        <v>CE</v>
      </c>
      <c r="AO249">
        <v>1661.55000000001</v>
      </c>
      <c r="AP249">
        <v>1660.0625</v>
      </c>
    </row>
    <row r="250" spans="6:42" x14ac:dyDescent="0.25">
      <c r="F250" s="53"/>
      <c r="AL250">
        <v>207</v>
      </c>
      <c r="AM250" s="33" t="str">
        <f t="shared" si="610"/>
        <v>CF</v>
      </c>
      <c r="AO250">
        <v>1669.6200000000099</v>
      </c>
      <c r="AP250">
        <v>1668.125</v>
      </c>
    </row>
    <row r="251" spans="6:42" x14ac:dyDescent="0.25">
      <c r="F251" s="53"/>
      <c r="AL251">
        <v>208</v>
      </c>
      <c r="AM251" s="33" t="str">
        <f t="shared" si="610"/>
        <v>D0</v>
      </c>
      <c r="AO251">
        <v>1677.6900000000101</v>
      </c>
      <c r="AP251">
        <v>1676.1875</v>
      </c>
    </row>
    <row r="252" spans="6:42" x14ac:dyDescent="0.25">
      <c r="F252" s="53"/>
      <c r="AL252">
        <v>209</v>
      </c>
      <c r="AM252" s="33" t="str">
        <f t="shared" si="610"/>
        <v>D1</v>
      </c>
      <c r="AO252">
        <v>1685.76000000001</v>
      </c>
      <c r="AP252">
        <v>1684.25</v>
      </c>
    </row>
    <row r="253" spans="6:42" x14ac:dyDescent="0.25">
      <c r="F253" s="53"/>
      <c r="AL253">
        <v>210</v>
      </c>
      <c r="AM253" s="33" t="str">
        <f t="shared" si="610"/>
        <v>D2</v>
      </c>
      <c r="AO253">
        <v>1693.8300000000099</v>
      </c>
      <c r="AP253">
        <v>1692.3125</v>
      </c>
    </row>
    <row r="254" spans="6:42" x14ac:dyDescent="0.25">
      <c r="F254" s="53"/>
      <c r="AL254">
        <v>211</v>
      </c>
      <c r="AM254" s="33" t="str">
        <f t="shared" si="610"/>
        <v>D3</v>
      </c>
      <c r="AO254">
        <v>1701.9000000000101</v>
      </c>
      <c r="AP254">
        <v>1700.375</v>
      </c>
    </row>
    <row r="255" spans="6:42" x14ac:dyDescent="0.25">
      <c r="F255" s="53"/>
      <c r="AL255">
        <v>212</v>
      </c>
      <c r="AM255" s="33" t="str">
        <f t="shared" si="610"/>
        <v>D4</v>
      </c>
      <c r="AO255">
        <v>1709.97000000001</v>
      </c>
      <c r="AP255">
        <v>1708.4375</v>
      </c>
    </row>
    <row r="256" spans="6:42" x14ac:dyDescent="0.25">
      <c r="F256" s="53"/>
      <c r="AL256">
        <v>213</v>
      </c>
      <c r="AM256" s="33" t="str">
        <f t="shared" si="610"/>
        <v>D5</v>
      </c>
      <c r="AO256">
        <v>1718.04000000001</v>
      </c>
      <c r="AP256">
        <v>1716.5</v>
      </c>
    </row>
    <row r="257" spans="6:42" x14ac:dyDescent="0.25">
      <c r="F257" s="53"/>
      <c r="AL257">
        <v>214</v>
      </c>
      <c r="AM257" s="33" t="str">
        <f t="shared" si="610"/>
        <v>D6</v>
      </c>
      <c r="AO257">
        <v>1726.1100000000099</v>
      </c>
      <c r="AP257">
        <v>1724.5625</v>
      </c>
    </row>
    <row r="258" spans="6:42" x14ac:dyDescent="0.25">
      <c r="F258" s="53"/>
      <c r="AL258">
        <v>215</v>
      </c>
      <c r="AM258" s="33" t="str">
        <f t="shared" si="610"/>
        <v>D7</v>
      </c>
      <c r="AO258">
        <v>1734.1800000000101</v>
      </c>
      <c r="AP258">
        <v>1732.625</v>
      </c>
    </row>
    <row r="259" spans="6:42" x14ac:dyDescent="0.25">
      <c r="F259" s="53"/>
      <c r="AL259">
        <v>216</v>
      </c>
      <c r="AM259" s="33" t="str">
        <f t="shared" si="610"/>
        <v>D8</v>
      </c>
      <c r="AO259">
        <v>1742.25000000001</v>
      </c>
      <c r="AP259">
        <v>1740.6875</v>
      </c>
    </row>
    <row r="260" spans="6:42" x14ac:dyDescent="0.25">
      <c r="F260" s="53"/>
      <c r="AL260">
        <v>217</v>
      </c>
      <c r="AM260" s="33" t="str">
        <f t="shared" si="610"/>
        <v>D9</v>
      </c>
      <c r="AO260">
        <v>1750.3200000000099</v>
      </c>
      <c r="AP260">
        <v>1748.75</v>
      </c>
    </row>
    <row r="261" spans="6:42" x14ac:dyDescent="0.25">
      <c r="F261" s="53"/>
      <c r="AL261">
        <v>218</v>
      </c>
      <c r="AM261" s="33" t="str">
        <f t="shared" si="610"/>
        <v>DA</v>
      </c>
      <c r="AO261">
        <v>1758.3900000000101</v>
      </c>
      <c r="AP261">
        <v>1756.8125</v>
      </c>
    </row>
    <row r="262" spans="6:42" x14ac:dyDescent="0.25">
      <c r="F262" s="53"/>
      <c r="AL262">
        <v>219</v>
      </c>
      <c r="AM262" s="33" t="str">
        <f t="shared" si="610"/>
        <v>DB</v>
      </c>
      <c r="AO262">
        <v>1766.46000000001</v>
      </c>
      <c r="AP262">
        <v>1764.875</v>
      </c>
    </row>
    <row r="263" spans="6:42" x14ac:dyDescent="0.25">
      <c r="F263" s="53"/>
      <c r="AL263">
        <v>220</v>
      </c>
      <c r="AM263" s="33" t="str">
        <f t="shared" si="610"/>
        <v>DC</v>
      </c>
      <c r="AO263">
        <v>1774.53000000001</v>
      </c>
      <c r="AP263">
        <v>1772.9375</v>
      </c>
    </row>
    <row r="264" spans="6:42" x14ac:dyDescent="0.25">
      <c r="F264" s="53"/>
      <c r="AL264">
        <v>221</v>
      </c>
      <c r="AM264" s="33" t="str">
        <f t="shared" si="610"/>
        <v>DD</v>
      </c>
      <c r="AO264">
        <v>1782.6000000000099</v>
      </c>
      <c r="AP264">
        <v>1781</v>
      </c>
    </row>
    <row r="265" spans="6:42" x14ac:dyDescent="0.25">
      <c r="F265" s="53"/>
      <c r="AL265">
        <v>222</v>
      </c>
      <c r="AM265" s="33" t="str">
        <f t="shared" si="610"/>
        <v>DE</v>
      </c>
      <c r="AO265">
        <v>1790.6700000000101</v>
      </c>
      <c r="AP265">
        <v>1789.0625</v>
      </c>
    </row>
    <row r="266" spans="6:42" x14ac:dyDescent="0.25">
      <c r="F266" s="53"/>
      <c r="AL266">
        <v>223</v>
      </c>
      <c r="AM266" s="33" t="str">
        <f t="shared" si="610"/>
        <v>DF</v>
      </c>
      <c r="AO266">
        <v>1798.74000000001</v>
      </c>
      <c r="AP266">
        <v>1797.125</v>
      </c>
    </row>
    <row r="267" spans="6:42" x14ac:dyDescent="0.25">
      <c r="F267" s="53"/>
      <c r="AL267">
        <v>224</v>
      </c>
      <c r="AM267" s="33" t="str">
        <f t="shared" si="610"/>
        <v>E0</v>
      </c>
      <c r="AO267">
        <v>1806.8100000000099</v>
      </c>
      <c r="AP267">
        <v>1805.1875</v>
      </c>
    </row>
    <row r="268" spans="6:42" x14ac:dyDescent="0.25">
      <c r="F268" s="53"/>
      <c r="AL268">
        <v>225</v>
      </c>
      <c r="AM268" s="33" t="str">
        <f t="shared" si="610"/>
        <v>E1</v>
      </c>
      <c r="AO268">
        <v>1814.8800000000101</v>
      </c>
      <c r="AP268">
        <v>1813.25</v>
      </c>
    </row>
    <row r="269" spans="6:42" x14ac:dyDescent="0.25">
      <c r="F269" s="53"/>
      <c r="AL269">
        <v>226</v>
      </c>
      <c r="AM269" s="33" t="str">
        <f t="shared" si="610"/>
        <v>E2</v>
      </c>
      <c r="AO269">
        <v>1822.95000000001</v>
      </c>
      <c r="AP269">
        <v>1821.3125</v>
      </c>
    </row>
    <row r="270" spans="6:42" x14ac:dyDescent="0.25">
      <c r="F270" s="53"/>
      <c r="AL270">
        <v>227</v>
      </c>
      <c r="AM270" s="33" t="str">
        <f t="shared" si="610"/>
        <v>E3</v>
      </c>
      <c r="AO270">
        <v>1831.02000000001</v>
      </c>
      <c r="AP270">
        <v>1829.375</v>
      </c>
    </row>
    <row r="271" spans="6:42" x14ac:dyDescent="0.25">
      <c r="F271" s="53"/>
      <c r="AL271">
        <v>228</v>
      </c>
      <c r="AM271" s="33" t="str">
        <f t="shared" si="610"/>
        <v>E4</v>
      </c>
      <c r="AO271">
        <v>1839.0900000000099</v>
      </c>
      <c r="AP271">
        <v>1837.4375</v>
      </c>
    </row>
    <row r="272" spans="6:42" x14ac:dyDescent="0.25">
      <c r="F272" s="53"/>
      <c r="AL272">
        <v>229</v>
      </c>
      <c r="AM272" s="33" t="str">
        <f t="shared" si="610"/>
        <v>E5</v>
      </c>
      <c r="AO272">
        <v>1847.1600000000101</v>
      </c>
      <c r="AP272">
        <v>1845.5</v>
      </c>
    </row>
    <row r="273" spans="6:42" x14ac:dyDescent="0.25">
      <c r="F273" s="53"/>
      <c r="AL273">
        <v>230</v>
      </c>
      <c r="AM273" s="33" t="str">
        <f t="shared" si="610"/>
        <v>E6</v>
      </c>
      <c r="AO273">
        <v>1855.23000000001</v>
      </c>
      <c r="AP273">
        <v>1853.5625</v>
      </c>
    </row>
    <row r="274" spans="6:42" x14ac:dyDescent="0.25">
      <c r="F274" s="53"/>
      <c r="AL274">
        <v>231</v>
      </c>
      <c r="AM274" s="33" t="str">
        <f t="shared" si="610"/>
        <v>E7</v>
      </c>
      <c r="AO274">
        <v>1863.30000000001</v>
      </c>
      <c r="AP274">
        <v>1861.625</v>
      </c>
    </row>
    <row r="275" spans="6:42" x14ac:dyDescent="0.25">
      <c r="F275" s="53"/>
      <c r="AL275">
        <v>232</v>
      </c>
      <c r="AM275" s="33" t="str">
        <f t="shared" si="610"/>
        <v>E8</v>
      </c>
      <c r="AO275">
        <v>1871.3700000000099</v>
      </c>
      <c r="AP275">
        <v>1869.6875</v>
      </c>
    </row>
    <row r="276" spans="6:42" x14ac:dyDescent="0.25">
      <c r="F276" s="53"/>
      <c r="AL276">
        <v>233</v>
      </c>
      <c r="AM276" s="33" t="str">
        <f t="shared" si="610"/>
        <v>E9</v>
      </c>
      <c r="AO276">
        <v>1879.4400000000101</v>
      </c>
      <c r="AP276">
        <v>1877.75</v>
      </c>
    </row>
    <row r="277" spans="6:42" x14ac:dyDescent="0.25">
      <c r="F277" s="53"/>
      <c r="AL277">
        <v>234</v>
      </c>
      <c r="AM277" s="33" t="str">
        <f t="shared" si="610"/>
        <v>EA</v>
      </c>
      <c r="AO277">
        <v>1887.51000000001</v>
      </c>
      <c r="AP277">
        <v>1885.8125</v>
      </c>
    </row>
    <row r="278" spans="6:42" x14ac:dyDescent="0.25">
      <c r="F278" s="53"/>
      <c r="AL278">
        <v>235</v>
      </c>
      <c r="AM278" s="33" t="str">
        <f t="shared" si="610"/>
        <v>EB</v>
      </c>
      <c r="AO278">
        <v>1895.5800000000099</v>
      </c>
      <c r="AP278">
        <v>1893.875</v>
      </c>
    </row>
    <row r="279" spans="6:42" x14ac:dyDescent="0.25">
      <c r="F279" s="53"/>
      <c r="AL279">
        <v>236</v>
      </c>
      <c r="AM279" s="33" t="str">
        <f t="shared" si="610"/>
        <v>EC</v>
      </c>
      <c r="AO279">
        <v>1903.6500000000101</v>
      </c>
      <c r="AP279">
        <v>1901.9375</v>
      </c>
    </row>
    <row r="280" spans="6:42" x14ac:dyDescent="0.25">
      <c r="F280" s="53"/>
      <c r="AL280">
        <v>237</v>
      </c>
      <c r="AM280" s="33" t="str">
        <f t="shared" si="610"/>
        <v>ED</v>
      </c>
      <c r="AO280">
        <v>1911.72000000001</v>
      </c>
      <c r="AP280">
        <v>1910</v>
      </c>
    </row>
    <row r="281" spans="6:42" x14ac:dyDescent="0.25">
      <c r="F281" s="53"/>
      <c r="AL281">
        <v>238</v>
      </c>
      <c r="AM281" s="33" t="str">
        <f t="shared" si="610"/>
        <v>EE</v>
      </c>
      <c r="AO281">
        <v>1919.79000000001</v>
      </c>
      <c r="AP281">
        <v>1918.0625</v>
      </c>
    </row>
    <row r="282" spans="6:42" x14ac:dyDescent="0.25">
      <c r="F282" s="53"/>
      <c r="AL282">
        <v>239</v>
      </c>
      <c r="AM282" s="33" t="str">
        <f t="shared" si="610"/>
        <v>EF</v>
      </c>
      <c r="AO282">
        <v>1927.8600000000099</v>
      </c>
      <c r="AP282">
        <v>1926.125</v>
      </c>
    </row>
    <row r="283" spans="6:42" x14ac:dyDescent="0.25">
      <c r="F283" s="53"/>
      <c r="AL283">
        <v>240</v>
      </c>
      <c r="AM283" s="33" t="str">
        <f t="shared" si="610"/>
        <v>F0</v>
      </c>
      <c r="AO283">
        <v>1935.9300000000101</v>
      </c>
      <c r="AP283">
        <v>1934.1875</v>
      </c>
    </row>
    <row r="284" spans="6:42" x14ac:dyDescent="0.25">
      <c r="F284" s="53"/>
      <c r="AL284">
        <v>241</v>
      </c>
      <c r="AM284" s="33" t="str">
        <f t="shared" si="610"/>
        <v>F1</v>
      </c>
      <c r="AN284">
        <v>1942</v>
      </c>
      <c r="AO284">
        <v>1944.00000000001</v>
      </c>
      <c r="AP284">
        <v>1942.25</v>
      </c>
    </row>
    <row r="285" spans="6:42" x14ac:dyDescent="0.25">
      <c r="F285" s="53"/>
      <c r="AL285">
        <v>242</v>
      </c>
      <c r="AM285" s="33" t="str">
        <f t="shared" si="610"/>
        <v>F2</v>
      </c>
      <c r="AO285">
        <v>1952.0700000000099</v>
      </c>
      <c r="AP285">
        <v>1950.3125</v>
      </c>
    </row>
    <row r="286" spans="6:42" x14ac:dyDescent="0.25">
      <c r="F286" s="53"/>
      <c r="AL286">
        <v>243</v>
      </c>
      <c r="AM286" s="33" t="str">
        <f t="shared" si="610"/>
        <v>F3</v>
      </c>
      <c r="AO286">
        <v>1960.1400000000101</v>
      </c>
      <c r="AP286">
        <v>1958.375</v>
      </c>
    </row>
    <row r="287" spans="6:42" x14ac:dyDescent="0.25">
      <c r="F287" s="53"/>
      <c r="AL287">
        <v>244</v>
      </c>
      <c r="AM287" s="33" t="str">
        <f t="shared" si="610"/>
        <v>F4</v>
      </c>
      <c r="AO287">
        <v>1968.21000000001</v>
      </c>
      <c r="AP287">
        <v>1966.4375</v>
      </c>
    </row>
    <row r="288" spans="6:42" x14ac:dyDescent="0.25">
      <c r="F288" s="53"/>
      <c r="AL288">
        <v>245</v>
      </c>
      <c r="AM288" s="33" t="str">
        <f t="shared" si="610"/>
        <v>F5</v>
      </c>
      <c r="AN288">
        <v>1975</v>
      </c>
      <c r="AO288">
        <v>1976.28000000001</v>
      </c>
      <c r="AP288">
        <v>1974.5</v>
      </c>
    </row>
    <row r="289" spans="6:39" x14ac:dyDescent="0.25">
      <c r="F289" s="53"/>
      <c r="AL289">
        <v>246</v>
      </c>
      <c r="AM289" s="33" t="str">
        <f t="shared" si="610"/>
        <v>F6</v>
      </c>
    </row>
    <row r="290" spans="6:39" x14ac:dyDescent="0.25">
      <c r="F290" s="53"/>
      <c r="AL290">
        <v>247</v>
      </c>
      <c r="AM290" s="33" t="str">
        <f t="shared" si="610"/>
        <v>F7</v>
      </c>
    </row>
    <row r="291" spans="6:39" x14ac:dyDescent="0.25">
      <c r="F291" s="53"/>
      <c r="AL291">
        <v>248</v>
      </c>
      <c r="AM291" s="33" t="str">
        <f t="shared" si="610"/>
        <v>F8</v>
      </c>
    </row>
    <row r="292" spans="6:39" x14ac:dyDescent="0.25">
      <c r="F292" s="53"/>
      <c r="AL292">
        <v>249</v>
      </c>
      <c r="AM292" s="33" t="s">
        <v>287</v>
      </c>
    </row>
    <row r="293" spans="6:39" x14ac:dyDescent="0.25">
      <c r="F293" s="53"/>
      <c r="AL293">
        <v>250</v>
      </c>
      <c r="AM293" s="33" t="s">
        <v>288</v>
      </c>
    </row>
    <row r="294" spans="6:39" x14ac:dyDescent="0.25">
      <c r="F294" s="53"/>
      <c r="AL294">
        <v>251</v>
      </c>
      <c r="AM294" s="33" t="s">
        <v>289</v>
      </c>
    </row>
    <row r="295" spans="6:39" x14ac:dyDescent="0.25">
      <c r="F295" s="53"/>
      <c r="AL295">
        <v>252</v>
      </c>
      <c r="AM295" s="33" t="s">
        <v>290</v>
      </c>
    </row>
    <row r="296" spans="6:39" x14ac:dyDescent="0.25">
      <c r="F296" s="53"/>
      <c r="AL296">
        <v>253</v>
      </c>
      <c r="AM296" s="33" t="s">
        <v>291</v>
      </c>
    </row>
    <row r="297" spans="6:39" x14ac:dyDescent="0.25">
      <c r="F297" s="53"/>
      <c r="AL297">
        <v>254</v>
      </c>
      <c r="AM297" s="33" t="s">
        <v>292</v>
      </c>
    </row>
    <row r="298" spans="6:39" x14ac:dyDescent="0.25">
      <c r="F298" s="53"/>
      <c r="AL298">
        <v>255</v>
      </c>
      <c r="AM298" s="33" t="s">
        <v>293</v>
      </c>
    </row>
  </sheetData>
  <mergeCells count="5">
    <mergeCell ref="B1:G1"/>
    <mergeCell ref="I1:N1"/>
    <mergeCell ref="P1:U1"/>
    <mergeCell ref="W1:AB1"/>
    <mergeCell ref="AD1:AI1"/>
  </mergeCells>
  <conditionalFormatting sqref="A108:A109">
    <cfRule type="expression" dxfId="2" priority="2">
      <formula>AND(C108="√",D108="√",E108="√",F108="√")</formula>
    </cfRule>
  </conditionalFormatting>
  <conditionalFormatting sqref="A156">
    <cfRule type="expression" dxfId="1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6"/>
  <sheetViews>
    <sheetView topLeftCell="A6" workbookViewId="0">
      <selection activeCell="D13" sqref="D13"/>
    </sheetView>
  </sheetViews>
  <sheetFormatPr defaultColWidth="8.85546875" defaultRowHeight="15" x14ac:dyDescent="0.25"/>
  <cols>
    <col min="1" max="1" width="15.42578125" bestFit="1" customWidth="1"/>
    <col min="2" max="2" width="3.140625" bestFit="1" customWidth="1"/>
    <col min="3" max="3" width="18.42578125" bestFit="1" customWidth="1"/>
    <col min="4" max="4" width="12" bestFit="1" customWidth="1"/>
  </cols>
  <sheetData>
    <row r="1" spans="1:14" x14ac:dyDescent="0.25">
      <c r="A1" s="71" t="s">
        <v>294</v>
      </c>
      <c r="B1" s="71" t="s">
        <v>295</v>
      </c>
      <c r="C1" s="71" t="s">
        <v>296</v>
      </c>
      <c r="D1" s="71">
        <v>3.7854117999999999</v>
      </c>
    </row>
    <row r="2" spans="1:14" x14ac:dyDescent="0.25">
      <c r="A2" s="71" t="s">
        <v>297</v>
      </c>
      <c r="B2" s="71" t="s">
        <v>295</v>
      </c>
      <c r="C2" s="71" t="s">
        <v>296</v>
      </c>
      <c r="D2" s="71">
        <v>4.5460918799999996</v>
      </c>
    </row>
    <row r="3" spans="1:14" x14ac:dyDescent="0.25">
      <c r="A3" s="71" t="s">
        <v>298</v>
      </c>
      <c r="B3" s="71" t="s">
        <v>295</v>
      </c>
      <c r="C3" s="71" t="s">
        <v>299</v>
      </c>
      <c r="D3" s="71">
        <v>8.34</v>
      </c>
    </row>
    <row r="4" spans="1:14" x14ac:dyDescent="0.25">
      <c r="A4" s="71"/>
      <c r="B4" s="71"/>
      <c r="C4" s="71"/>
      <c r="D4" s="71"/>
    </row>
    <row r="5" spans="1:14" x14ac:dyDescent="0.25">
      <c r="A5" s="71" t="s">
        <v>300</v>
      </c>
      <c r="B5" s="71" t="s">
        <v>295</v>
      </c>
      <c r="C5" s="71" t="s">
        <v>299</v>
      </c>
      <c r="D5" s="71">
        <v>2.2046239999999999</v>
      </c>
    </row>
    <row r="6" spans="1:14" x14ac:dyDescent="0.25">
      <c r="A6" s="71" t="s">
        <v>300</v>
      </c>
      <c r="B6" s="71" t="s">
        <v>295</v>
      </c>
      <c r="C6" s="71" t="s">
        <v>296</v>
      </c>
      <c r="D6" s="71">
        <f>1/0.82</f>
        <v>1.2195121951219512</v>
      </c>
      <c r="E6" s="71" t="s">
        <v>301</v>
      </c>
      <c r="M6">
        <v>48000</v>
      </c>
      <c r="N6" t="s">
        <v>302</v>
      </c>
    </row>
    <row r="7" spans="1:14" x14ac:dyDescent="0.25">
      <c r="A7" s="71" t="s">
        <v>300</v>
      </c>
      <c r="B7" s="71" t="s">
        <v>295</v>
      </c>
      <c r="C7" s="71" t="s">
        <v>296</v>
      </c>
      <c r="D7" s="71">
        <v>1</v>
      </c>
      <c r="E7" s="71" t="s">
        <v>303</v>
      </c>
      <c r="M7">
        <f>ROUND(M6*D9,0)</f>
        <v>21772</v>
      </c>
      <c r="N7" t="s">
        <v>304</v>
      </c>
    </row>
    <row r="8" spans="1:14" x14ac:dyDescent="0.25">
      <c r="A8" s="71"/>
      <c r="B8" s="71"/>
      <c r="C8" s="71"/>
      <c r="D8" s="71"/>
    </row>
    <row r="9" spans="1:14" x14ac:dyDescent="0.25">
      <c r="A9" t="s">
        <v>299</v>
      </c>
      <c r="B9" t="s">
        <v>295</v>
      </c>
      <c r="C9" t="s">
        <v>300</v>
      </c>
      <c r="D9">
        <v>0.45359237000000002</v>
      </c>
      <c r="M9">
        <v>4670</v>
      </c>
      <c r="N9" t="s">
        <v>305</v>
      </c>
    </row>
    <row r="10" spans="1:14" x14ac:dyDescent="0.25">
      <c r="M10">
        <f>ROUND(M9*D12,0)</f>
        <v>2913</v>
      </c>
      <c r="N10" t="s">
        <v>306</v>
      </c>
    </row>
    <row r="11" spans="1:14" x14ac:dyDescent="0.25">
      <c r="A11" t="s">
        <v>307</v>
      </c>
      <c r="B11" t="s">
        <v>295</v>
      </c>
      <c r="C11" t="s">
        <v>308</v>
      </c>
      <c r="D11">
        <v>0.86897623999999996</v>
      </c>
    </row>
    <row r="12" spans="1:14" x14ac:dyDescent="0.25">
      <c r="A12" t="s">
        <v>309</v>
      </c>
      <c r="B12" t="s">
        <v>295</v>
      </c>
      <c r="C12" t="s">
        <v>307</v>
      </c>
      <c r="D12">
        <v>0.62371191999999998</v>
      </c>
      <c r="J12">
        <v>18200</v>
      </c>
      <c r="K12" t="s">
        <v>310</v>
      </c>
      <c r="M12">
        <f>M10</f>
        <v>2913</v>
      </c>
      <c r="N12" t="s">
        <v>311</v>
      </c>
    </row>
    <row r="13" spans="1:14" x14ac:dyDescent="0.25">
      <c r="A13" t="s">
        <v>312</v>
      </c>
      <c r="B13" t="s">
        <v>295</v>
      </c>
      <c r="C13" t="s">
        <v>313</v>
      </c>
      <c r="D13">
        <v>1.6093440000000001</v>
      </c>
      <c r="J13">
        <f>ROUND(J12*D6,0)</f>
        <v>22195</v>
      </c>
      <c r="K13" t="s">
        <v>314</v>
      </c>
      <c r="M13">
        <f>ROUND(M12*D11,0)</f>
        <v>2531</v>
      </c>
      <c r="N13" t="s">
        <v>315</v>
      </c>
    </row>
    <row r="16" spans="1:14" x14ac:dyDescent="0.25">
      <c r="D16">
        <f>2500*D11</f>
        <v>2172.4405999999999</v>
      </c>
    </row>
  </sheetData>
  <sortState ref="A1:D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80"/>
  <sheetViews>
    <sheetView workbookViewId="0">
      <pane xSplit="2" ySplit="3" topLeftCell="AR13" activePane="bottomRight" state="frozen"/>
      <selection pane="topRight" activeCell="C1" sqref="C1"/>
      <selection pane="bottomLeft" activeCell="A4" sqref="A4"/>
      <selection pane="bottomRight" activeCell="BM23" sqref="BM23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5.42578125" customWidth="1"/>
    <col min="4" max="4" width="10.42578125" style="113" hidden="1" customWidth="1"/>
    <col min="5" max="5" width="10.85546875" style="126" bestFit="1" customWidth="1"/>
    <col min="6" max="11" width="9.140625" style="113" hidden="1" customWidth="1"/>
    <col min="12" max="12" width="10.42578125" bestFit="1" customWidth="1"/>
    <col min="13" max="14" width="9.140625" style="113" hidden="1" customWidth="1"/>
    <col min="15" max="15" width="10.42578125" bestFit="1" customWidth="1"/>
    <col min="16" max="16" width="12.42578125" bestFit="1" customWidth="1"/>
    <col min="17" max="18" width="9.140625" style="113" hidden="1" customWidth="1"/>
    <col min="19" max="19" width="12.42578125" bestFit="1" customWidth="1"/>
    <col min="20" max="21" width="10.42578125" bestFit="1" customWidth="1"/>
    <col min="22" max="22" width="11.42578125" bestFit="1" customWidth="1"/>
    <col min="23" max="27" width="10.42578125" bestFit="1" customWidth="1"/>
    <col min="28" max="30" width="11.42578125" bestFit="1" customWidth="1"/>
    <col min="31" max="31" width="9.140625" style="113" hidden="1" customWidth="1"/>
    <col min="32" max="32" width="10.42578125" bestFit="1" customWidth="1"/>
    <col min="33" max="33" width="11.42578125" bestFit="1" customWidth="1"/>
    <col min="34" max="34" width="10.42578125" bestFit="1" customWidth="1"/>
    <col min="35" max="38" width="9.140625" style="113" hidden="1" customWidth="1"/>
    <col min="39" max="39" width="10.42578125" bestFit="1" customWidth="1"/>
    <col min="40" max="40" width="11.42578125" bestFit="1" customWidth="1"/>
    <col min="41" max="41" width="10.42578125" bestFit="1" customWidth="1"/>
    <col min="42" max="42" width="11.42578125" bestFit="1" customWidth="1"/>
    <col min="43" max="46" width="10.42578125" bestFit="1" customWidth="1"/>
    <col min="47" max="48" width="9.140625" style="113" hidden="1" customWidth="1"/>
    <col min="49" max="50" width="10.42578125" bestFit="1" customWidth="1"/>
    <col min="51" max="51" width="9.140625" style="113" hidden="1" customWidth="1"/>
    <col min="52" max="52" width="10.42578125" bestFit="1" customWidth="1"/>
    <col min="53" max="53" width="9.140625" style="113" hidden="1" customWidth="1"/>
    <col min="54" max="55" width="10.42578125" bestFit="1" customWidth="1"/>
    <col min="56" max="58" width="9.140625" style="113" hidden="1" customWidth="1"/>
    <col min="59" max="59" width="9.42578125" bestFit="1" customWidth="1"/>
    <col min="60" max="61" width="10.42578125" bestFit="1" customWidth="1"/>
    <col min="62" max="62" width="11.42578125" bestFit="1" customWidth="1"/>
    <col min="63" max="63" width="9.140625" style="113" hidden="1" customWidth="1"/>
    <col min="64" max="65" width="11.42578125" bestFit="1" customWidth="1"/>
    <col min="66" max="66" width="9.140625" style="113" hidden="1" customWidth="1"/>
    <col min="67" max="67" width="11.42578125" bestFit="1" customWidth="1"/>
    <col min="68" max="68" width="9.140625" style="113" hidden="1" customWidth="1"/>
    <col min="69" max="69" width="9.42578125" bestFit="1" customWidth="1"/>
    <col min="70" max="70" width="10.42578125" bestFit="1" customWidth="1"/>
    <col min="71" max="72" width="9.140625" style="113" hidden="1" customWidth="1"/>
    <col min="73" max="73" width="10.42578125" bestFit="1" customWidth="1"/>
    <col min="74" max="74" width="9.140625" style="113" hidden="1" customWidth="1"/>
    <col min="75" max="75" width="10.42578125" bestFit="1" customWidth="1"/>
    <col min="76" max="76" width="11.42578125" bestFit="1" customWidth="1"/>
  </cols>
  <sheetData>
    <row r="1" spans="1:76" x14ac:dyDescent="0.25">
      <c r="A1" s="94"/>
      <c r="B1" s="91"/>
      <c r="C1" s="127"/>
      <c r="D1" s="128" t="s">
        <v>316</v>
      </c>
      <c r="E1" s="140" t="s">
        <v>317</v>
      </c>
      <c r="F1" s="141" t="s">
        <v>318</v>
      </c>
      <c r="G1" s="141" t="s">
        <v>319</v>
      </c>
      <c r="H1" s="141" t="s">
        <v>320</v>
      </c>
      <c r="I1" s="141" t="s">
        <v>321</v>
      </c>
      <c r="J1" s="141" t="s">
        <v>322</v>
      </c>
      <c r="K1" s="141" t="s">
        <v>323</v>
      </c>
      <c r="L1" s="142" t="s">
        <v>324</v>
      </c>
      <c r="M1" s="141" t="s">
        <v>325</v>
      </c>
      <c r="N1" s="141" t="s">
        <v>326</v>
      </c>
      <c r="O1" s="142" t="s">
        <v>327</v>
      </c>
      <c r="P1" s="142" t="s">
        <v>328</v>
      </c>
      <c r="Q1" s="141" t="s">
        <v>329</v>
      </c>
      <c r="R1" s="141" t="s">
        <v>330</v>
      </c>
      <c r="S1" s="142" t="s">
        <v>331</v>
      </c>
      <c r="T1" s="142" t="s">
        <v>332</v>
      </c>
      <c r="U1" s="142" t="s">
        <v>333</v>
      </c>
      <c r="V1" s="142" t="s">
        <v>334</v>
      </c>
      <c r="W1" s="142" t="s">
        <v>335</v>
      </c>
      <c r="X1" s="142" t="s">
        <v>336</v>
      </c>
      <c r="Y1" s="142" t="s">
        <v>337</v>
      </c>
      <c r="Z1" s="142" t="s">
        <v>338</v>
      </c>
      <c r="AA1" s="142" t="s">
        <v>339</v>
      </c>
      <c r="AB1" s="142" t="s">
        <v>340</v>
      </c>
      <c r="AC1" s="142" t="s">
        <v>341</v>
      </c>
      <c r="AD1" s="142" t="s">
        <v>342</v>
      </c>
      <c r="AE1" s="141" t="s">
        <v>343</v>
      </c>
      <c r="AF1" s="142" t="s">
        <v>344</v>
      </c>
      <c r="AG1" s="142" t="s">
        <v>345</v>
      </c>
      <c r="AH1" s="142" t="s">
        <v>346</v>
      </c>
      <c r="AI1" s="141" t="s">
        <v>347</v>
      </c>
      <c r="AJ1" s="141" t="s">
        <v>348</v>
      </c>
      <c r="AK1" s="141" t="s">
        <v>349</v>
      </c>
      <c r="AL1" s="141" t="s">
        <v>350</v>
      </c>
      <c r="AM1" s="142" t="s">
        <v>351</v>
      </c>
      <c r="AN1" s="142" t="s">
        <v>10</v>
      </c>
      <c r="AO1" s="142" t="s">
        <v>352</v>
      </c>
      <c r="AP1" s="142" t="s">
        <v>353</v>
      </c>
      <c r="AQ1" s="142" t="s">
        <v>354</v>
      </c>
      <c r="AR1" s="142" t="s">
        <v>355</v>
      </c>
      <c r="AS1" s="142" t="s">
        <v>356</v>
      </c>
      <c r="AT1" s="142" t="s">
        <v>357</v>
      </c>
      <c r="AU1" s="141" t="s">
        <v>358</v>
      </c>
      <c r="AV1" s="141" t="s">
        <v>359</v>
      </c>
      <c r="AW1" s="142" t="s">
        <v>360</v>
      </c>
      <c r="AX1" s="142" t="s">
        <v>360</v>
      </c>
      <c r="AY1" s="141" t="s">
        <v>361</v>
      </c>
      <c r="AZ1" s="140" t="s">
        <v>362</v>
      </c>
      <c r="BA1" s="141" t="s">
        <v>363</v>
      </c>
      <c r="BB1" s="142" t="s">
        <v>364</v>
      </c>
      <c r="BC1" s="142" t="s">
        <v>365</v>
      </c>
      <c r="BD1" s="141" t="s">
        <v>366</v>
      </c>
      <c r="BE1" s="141" t="s">
        <v>367</v>
      </c>
      <c r="BF1" s="141" t="s">
        <v>367</v>
      </c>
      <c r="BG1" s="142" t="s">
        <v>368</v>
      </c>
      <c r="BH1" s="142" t="s">
        <v>369</v>
      </c>
      <c r="BI1" s="142" t="s">
        <v>370</v>
      </c>
      <c r="BJ1" s="142" t="s">
        <v>371</v>
      </c>
      <c r="BK1" s="141" t="s">
        <v>372</v>
      </c>
      <c r="BL1" s="142" t="s">
        <v>373</v>
      </c>
      <c r="BM1" s="142" t="s">
        <v>374</v>
      </c>
      <c r="BN1" s="141" t="s">
        <v>375</v>
      </c>
      <c r="BO1" s="142" t="s">
        <v>376</v>
      </c>
      <c r="BP1" s="141" t="s">
        <v>377</v>
      </c>
      <c r="BQ1" s="142" t="s">
        <v>378</v>
      </c>
      <c r="BR1" s="142" t="s">
        <v>379</v>
      </c>
      <c r="BS1" s="141" t="s">
        <v>380</v>
      </c>
      <c r="BT1" s="141" t="s">
        <v>303</v>
      </c>
      <c r="BU1" s="142" t="s">
        <v>381</v>
      </c>
      <c r="BV1" s="141" t="s">
        <v>382</v>
      </c>
      <c r="BW1" s="142" t="s">
        <v>383</v>
      </c>
      <c r="BX1" s="142" t="s">
        <v>384</v>
      </c>
    </row>
    <row r="2" spans="1:76" ht="36.75" customHeight="1" x14ac:dyDescent="0.25">
      <c r="A2" s="98"/>
      <c r="B2" s="60" t="s">
        <v>1</v>
      </c>
      <c r="C2" s="129" t="s">
        <v>2</v>
      </c>
      <c r="D2" s="131" t="s">
        <v>385</v>
      </c>
      <c r="E2" s="132" t="s">
        <v>386</v>
      </c>
      <c r="F2" s="131" t="s">
        <v>387</v>
      </c>
      <c r="G2" s="131" t="s">
        <v>388</v>
      </c>
      <c r="H2" s="131" t="s">
        <v>389</v>
      </c>
      <c r="I2" s="131" t="s">
        <v>390</v>
      </c>
      <c r="J2" s="131" t="s">
        <v>391</v>
      </c>
      <c r="K2" s="131" t="s">
        <v>392</v>
      </c>
      <c r="L2" s="133" t="s">
        <v>393</v>
      </c>
      <c r="M2" s="131" t="s">
        <v>394</v>
      </c>
      <c r="N2" s="131" t="s">
        <v>395</v>
      </c>
      <c r="O2" s="133" t="s">
        <v>396</v>
      </c>
      <c r="P2" s="133" t="s">
        <v>397</v>
      </c>
      <c r="Q2" s="131" t="s">
        <v>398</v>
      </c>
      <c r="R2" s="131" t="s">
        <v>399</v>
      </c>
      <c r="S2" s="133" t="s">
        <v>400</v>
      </c>
      <c r="T2" s="133" t="s">
        <v>401</v>
      </c>
      <c r="U2" s="133" t="s">
        <v>402</v>
      </c>
      <c r="V2" s="133" t="s">
        <v>403</v>
      </c>
      <c r="W2" s="133" t="s">
        <v>404</v>
      </c>
      <c r="X2" s="133" t="s">
        <v>405</v>
      </c>
      <c r="Y2" s="133" t="s">
        <v>406</v>
      </c>
      <c r="Z2" s="133" t="s">
        <v>407</v>
      </c>
      <c r="AA2" s="133" t="s">
        <v>408</v>
      </c>
      <c r="AB2" s="133" t="s">
        <v>409</v>
      </c>
      <c r="AC2" s="133" t="s">
        <v>410</v>
      </c>
      <c r="AD2" s="133" t="s">
        <v>411</v>
      </c>
      <c r="AE2" s="131" t="s">
        <v>412</v>
      </c>
      <c r="AF2" s="133" t="s">
        <v>413</v>
      </c>
      <c r="AG2" s="133" t="s">
        <v>414</v>
      </c>
      <c r="AH2" s="133" t="s">
        <v>415</v>
      </c>
      <c r="AI2" s="131" t="s">
        <v>416</v>
      </c>
      <c r="AJ2" s="131" t="s">
        <v>417</v>
      </c>
      <c r="AK2" s="131" t="s">
        <v>418</v>
      </c>
      <c r="AL2" s="131" t="s">
        <v>419</v>
      </c>
      <c r="AM2" s="133" t="s">
        <v>420</v>
      </c>
      <c r="AN2" s="133" t="s">
        <v>421</v>
      </c>
      <c r="AO2" s="133" t="s">
        <v>422</v>
      </c>
      <c r="AP2" s="133" t="s">
        <v>423</v>
      </c>
      <c r="AQ2" s="133" t="s">
        <v>424</v>
      </c>
      <c r="AR2" s="133" t="s">
        <v>425</v>
      </c>
      <c r="AS2" s="133" t="s">
        <v>426</v>
      </c>
      <c r="AT2" s="133" t="s">
        <v>427</v>
      </c>
      <c r="AU2" s="131" t="s">
        <v>428</v>
      </c>
      <c r="AV2" s="131" t="s">
        <v>429</v>
      </c>
      <c r="AW2" s="133" t="s">
        <v>430</v>
      </c>
      <c r="AX2" s="133" t="s">
        <v>431</v>
      </c>
      <c r="AY2" s="131" t="s">
        <v>432</v>
      </c>
      <c r="AZ2" s="132" t="s">
        <v>433</v>
      </c>
      <c r="BA2" s="131" t="s">
        <v>434</v>
      </c>
      <c r="BB2" s="133" t="s">
        <v>435</v>
      </c>
      <c r="BC2" s="133" t="s">
        <v>436</v>
      </c>
      <c r="BD2" s="131" t="s">
        <v>437</v>
      </c>
      <c r="BE2" s="131" t="s">
        <v>438</v>
      </c>
      <c r="BF2" s="131" t="s">
        <v>439</v>
      </c>
      <c r="BG2" s="133" t="s">
        <v>440</v>
      </c>
      <c r="BH2" s="133" t="s">
        <v>441</v>
      </c>
      <c r="BI2" s="133" t="s">
        <v>442</v>
      </c>
      <c r="BJ2" s="133" t="s">
        <v>443</v>
      </c>
      <c r="BK2" s="131" t="s">
        <v>444</v>
      </c>
      <c r="BL2" s="133" t="s">
        <v>445</v>
      </c>
      <c r="BM2" s="133" t="s">
        <v>446</v>
      </c>
      <c r="BN2" s="131" t="s">
        <v>447</v>
      </c>
      <c r="BO2" s="133" t="s">
        <v>448</v>
      </c>
      <c r="BP2" s="131" t="s">
        <v>449</v>
      </c>
      <c r="BQ2" s="133" t="s">
        <v>450</v>
      </c>
      <c r="BR2" s="133" t="s">
        <v>451</v>
      </c>
      <c r="BS2" s="131" t="s">
        <v>452</v>
      </c>
      <c r="BT2" s="131" t="s">
        <v>453</v>
      </c>
      <c r="BU2" s="133" t="s">
        <v>454</v>
      </c>
      <c r="BV2" s="131" t="s">
        <v>455</v>
      </c>
      <c r="BW2" s="133" t="s">
        <v>456</v>
      </c>
      <c r="BX2" s="133" t="s">
        <v>457</v>
      </c>
    </row>
    <row r="3" spans="1:76" ht="15.75" thickBot="1" x14ac:dyDescent="0.3">
      <c r="A3" s="63"/>
      <c r="B3" s="62"/>
      <c r="C3" s="130"/>
      <c r="D3" s="134"/>
      <c r="E3" s="135">
        <v>2.5</v>
      </c>
      <c r="F3" s="136">
        <v>1.28</v>
      </c>
      <c r="G3" s="136">
        <v>1.6</v>
      </c>
      <c r="H3" s="136"/>
      <c r="I3" s="136"/>
      <c r="J3" s="136">
        <v>1.5</v>
      </c>
      <c r="K3" s="136">
        <v>1.5</v>
      </c>
      <c r="L3" s="137">
        <v>0.8</v>
      </c>
      <c r="M3" s="136"/>
      <c r="N3" s="136">
        <v>0.8</v>
      </c>
      <c r="O3" s="137">
        <v>0.56000000000000005</v>
      </c>
      <c r="P3" s="137">
        <v>3.49E-2</v>
      </c>
      <c r="Q3" s="136"/>
      <c r="R3" s="136">
        <v>2.2999999999999998</v>
      </c>
      <c r="S3" s="137">
        <v>0.01</v>
      </c>
      <c r="T3" s="137">
        <v>3.5</v>
      </c>
      <c r="U3" s="137">
        <v>1.4</v>
      </c>
      <c r="V3" s="137">
        <v>0.3</v>
      </c>
      <c r="W3" s="137">
        <v>0.5</v>
      </c>
      <c r="X3" s="137">
        <v>0.8</v>
      </c>
      <c r="Y3" s="137">
        <v>0.5</v>
      </c>
      <c r="Z3" s="137">
        <v>0.5</v>
      </c>
      <c r="AA3" s="137">
        <v>0.53300000000000003</v>
      </c>
      <c r="AB3" s="137">
        <v>0.4</v>
      </c>
      <c r="AC3" s="137">
        <v>0.4</v>
      </c>
      <c r="AD3" s="137">
        <v>0.4</v>
      </c>
      <c r="AE3" s="136"/>
      <c r="AF3" s="137">
        <v>1.5</v>
      </c>
      <c r="AG3" s="137">
        <v>0.125</v>
      </c>
      <c r="AH3" s="137">
        <v>0.5</v>
      </c>
      <c r="AI3" s="136">
        <v>0.8</v>
      </c>
      <c r="AJ3" s="136"/>
      <c r="AK3" s="136">
        <v>4.5</v>
      </c>
      <c r="AL3" s="136">
        <v>1.4</v>
      </c>
      <c r="AM3" s="137">
        <v>0.75</v>
      </c>
      <c r="AN3" s="137">
        <v>0.25</v>
      </c>
      <c r="AO3" s="137">
        <v>0.76</v>
      </c>
      <c r="AP3" s="137">
        <v>0.3</v>
      </c>
      <c r="AQ3" s="137">
        <v>1.0625</v>
      </c>
      <c r="AR3" s="137">
        <v>0.9</v>
      </c>
      <c r="AS3" s="137">
        <v>0.77</v>
      </c>
      <c r="AT3" s="137">
        <v>1.2</v>
      </c>
      <c r="AU3" s="136">
        <v>6.25E-2</v>
      </c>
      <c r="AV3" s="136">
        <v>0.8125</v>
      </c>
      <c r="AW3" s="137">
        <v>1.1000000000000001</v>
      </c>
      <c r="AX3" s="137">
        <v>1.1000000000000001</v>
      </c>
      <c r="AY3" s="136">
        <v>2.2999999999999998</v>
      </c>
      <c r="AZ3" s="137">
        <v>0.96</v>
      </c>
      <c r="BA3" s="136">
        <v>0.5</v>
      </c>
      <c r="BB3" s="137">
        <v>0.9375</v>
      </c>
      <c r="BC3" s="137">
        <v>0.95</v>
      </c>
      <c r="BD3" s="136">
        <v>1.6</v>
      </c>
      <c r="BE3" s="136">
        <v>3</v>
      </c>
      <c r="BF3" s="136"/>
      <c r="BG3" s="137">
        <v>7.8</v>
      </c>
      <c r="BH3" s="137">
        <v>0.85</v>
      </c>
      <c r="BI3" s="137">
        <v>0.72</v>
      </c>
      <c r="BJ3" s="137">
        <v>0.25</v>
      </c>
      <c r="BK3" s="136">
        <v>1.3</v>
      </c>
      <c r="BL3" s="137">
        <v>8.5999999999999993E-2</v>
      </c>
      <c r="BM3" s="137">
        <v>8.5999999999999993E-2</v>
      </c>
      <c r="BN3" s="136"/>
      <c r="BO3" s="137">
        <v>0.4</v>
      </c>
      <c r="BP3" s="136"/>
      <c r="BQ3" s="137">
        <v>9</v>
      </c>
      <c r="BR3" s="137">
        <v>2.5</v>
      </c>
      <c r="BS3" s="136"/>
      <c r="BT3" s="136"/>
      <c r="BU3" s="137">
        <v>0.7</v>
      </c>
      <c r="BV3" s="136">
        <v>0.47</v>
      </c>
      <c r="BW3" s="137">
        <v>0.5</v>
      </c>
      <c r="BX3" s="137">
        <v>0.3</v>
      </c>
    </row>
    <row r="4" spans="1:76" x14ac:dyDescent="0.25">
      <c r="A4" s="202" t="s">
        <v>27</v>
      </c>
      <c r="B4" s="64" t="s">
        <v>28</v>
      </c>
      <c r="C4" s="138" t="str">
        <f>Input!C4</f>
        <v>P</v>
      </c>
      <c r="D4" s="143" t="s">
        <v>32</v>
      </c>
      <c r="E4" s="143" t="s">
        <v>32</v>
      </c>
      <c r="F4" s="143" t="s">
        <v>32</v>
      </c>
      <c r="G4" s="143" t="s">
        <v>32</v>
      </c>
      <c r="H4" s="143" t="s">
        <v>32</v>
      </c>
      <c r="I4" s="143" t="s">
        <v>32</v>
      </c>
      <c r="J4" s="143" t="s">
        <v>32</v>
      </c>
      <c r="K4" s="143" t="s">
        <v>32</v>
      </c>
      <c r="L4" s="143" t="s">
        <v>32</v>
      </c>
      <c r="M4" s="143" t="s">
        <v>32</v>
      </c>
      <c r="N4" s="143" t="s">
        <v>32</v>
      </c>
      <c r="O4" s="143" t="s">
        <v>32</v>
      </c>
      <c r="P4" s="143" t="s">
        <v>32</v>
      </c>
      <c r="Q4" s="143" t="s">
        <v>32</v>
      </c>
      <c r="R4" s="143" t="s">
        <v>32</v>
      </c>
      <c r="S4" s="143" t="s">
        <v>32</v>
      </c>
      <c r="T4" s="143" t="s">
        <v>32</v>
      </c>
      <c r="U4" s="143" t="s">
        <v>32</v>
      </c>
      <c r="V4" s="143" t="s">
        <v>32</v>
      </c>
      <c r="W4" s="143" t="s">
        <v>32</v>
      </c>
      <c r="X4" s="143" t="s">
        <v>32</v>
      </c>
      <c r="Y4" s="143" t="s">
        <v>32</v>
      </c>
      <c r="Z4" s="143" t="s">
        <v>32</v>
      </c>
      <c r="AA4" s="143" t="s">
        <v>32</v>
      </c>
      <c r="AB4" s="143" t="s">
        <v>32</v>
      </c>
      <c r="AC4" s="143" t="s">
        <v>32</v>
      </c>
      <c r="AD4" s="143" t="s">
        <v>32</v>
      </c>
      <c r="AE4" s="143" t="s">
        <v>32</v>
      </c>
      <c r="AF4" s="143" t="s">
        <v>32</v>
      </c>
      <c r="AG4" s="143" t="s">
        <v>32</v>
      </c>
      <c r="AH4" s="143" t="s">
        <v>32</v>
      </c>
      <c r="AI4" s="143" t="s">
        <v>32</v>
      </c>
      <c r="AJ4" s="143" t="s">
        <v>32</v>
      </c>
      <c r="AK4" s="143" t="s">
        <v>32</v>
      </c>
      <c r="AL4" s="143" t="s">
        <v>32</v>
      </c>
      <c r="AM4" s="143" t="s">
        <v>32</v>
      </c>
      <c r="AN4" s="143" t="s">
        <v>32</v>
      </c>
      <c r="AO4" s="143" t="s">
        <v>32</v>
      </c>
      <c r="AP4" s="143" t="s">
        <v>32</v>
      </c>
      <c r="AQ4" s="143" t="s">
        <v>32</v>
      </c>
      <c r="AR4" s="143" t="s">
        <v>32</v>
      </c>
      <c r="AS4" s="143" t="s">
        <v>32</v>
      </c>
      <c r="AT4" s="143" t="s">
        <v>32</v>
      </c>
      <c r="AU4" s="143" t="s">
        <v>32</v>
      </c>
      <c r="AV4" s="143" t="s">
        <v>32</v>
      </c>
      <c r="AW4" s="143" t="s">
        <v>32</v>
      </c>
      <c r="AX4" s="143" t="s">
        <v>32</v>
      </c>
      <c r="AY4" s="143" t="s">
        <v>32</v>
      </c>
      <c r="AZ4" s="143" t="s">
        <v>32</v>
      </c>
      <c r="BA4" s="143" t="s">
        <v>32</v>
      </c>
      <c r="BB4" s="143" t="s">
        <v>32</v>
      </c>
      <c r="BC4" s="143" t="s">
        <v>32</v>
      </c>
      <c r="BD4" s="143" t="s">
        <v>32</v>
      </c>
      <c r="BE4" s="143" t="s">
        <v>32</v>
      </c>
      <c r="BF4" s="143" t="s">
        <v>32</v>
      </c>
      <c r="BG4" s="143" t="s">
        <v>32</v>
      </c>
      <c r="BH4" s="143" t="s">
        <v>32</v>
      </c>
      <c r="BI4" s="143" t="s">
        <v>32</v>
      </c>
      <c r="BJ4" s="143" t="s">
        <v>32</v>
      </c>
      <c r="BK4" s="143" t="s">
        <v>32</v>
      </c>
      <c r="BL4" s="143" t="s">
        <v>32</v>
      </c>
      <c r="BM4" s="143" t="s">
        <v>32</v>
      </c>
      <c r="BN4" s="143" t="s">
        <v>32</v>
      </c>
      <c r="BO4" s="143" t="s">
        <v>32</v>
      </c>
      <c r="BP4" s="143" t="s">
        <v>32</v>
      </c>
      <c r="BQ4" s="143" t="s">
        <v>32</v>
      </c>
      <c r="BR4" s="143" t="s">
        <v>32</v>
      </c>
      <c r="BS4" s="143" t="s">
        <v>32</v>
      </c>
      <c r="BT4" s="143" t="s">
        <v>32</v>
      </c>
      <c r="BU4" s="143" t="s">
        <v>32</v>
      </c>
      <c r="BV4" s="143" t="s">
        <v>32</v>
      </c>
      <c r="BW4" s="143" t="s">
        <v>32</v>
      </c>
      <c r="BX4" s="143" t="s">
        <v>32</v>
      </c>
    </row>
    <row r="5" spans="1:76" s="126" customFormat="1" x14ac:dyDescent="0.25">
      <c r="A5" s="162"/>
      <c r="B5" s="66" t="s">
        <v>30</v>
      </c>
      <c r="C5" s="146" t="str">
        <f>Input!C5</f>
        <v>C</v>
      </c>
      <c r="D5" s="150" t="s">
        <v>32</v>
      </c>
      <c r="E5" s="147">
        <f>Input!$Q5*'Cargo Density'!E$3</f>
        <v>109.25</v>
      </c>
      <c r="F5" s="147">
        <f>Input!$Q5*'Cargo Density'!F$3</f>
        <v>55.936000000000007</v>
      </c>
      <c r="G5" s="147">
        <f>Input!$Q5*'Cargo Density'!G$3</f>
        <v>69.92</v>
      </c>
      <c r="H5" s="147">
        <f>Input!$Q5*'Cargo Density'!H$3</f>
        <v>0</v>
      </c>
      <c r="I5" s="147">
        <f>Input!$Q5*'Cargo Density'!I$3</f>
        <v>0</v>
      </c>
      <c r="J5" s="147">
        <f>Input!$Q5*'Cargo Density'!J$3</f>
        <v>65.550000000000011</v>
      </c>
      <c r="K5" s="147">
        <f>Input!$Q5*'Cargo Density'!K$3</f>
        <v>65.550000000000011</v>
      </c>
      <c r="L5" s="147">
        <f>Input!$Q5*'Cargo Density'!L$3</f>
        <v>34.96</v>
      </c>
      <c r="M5" s="147">
        <f>Input!$Q5*'Cargo Density'!M$3</f>
        <v>0</v>
      </c>
      <c r="N5" s="147">
        <f>Input!$Q5*'Cargo Density'!N$3</f>
        <v>34.96</v>
      </c>
      <c r="O5" s="147">
        <f>Input!$Q5*'Cargo Density'!O$3</f>
        <v>24.472000000000005</v>
      </c>
      <c r="P5" s="147">
        <f>Input!$Q5*'Cargo Density'!P$3</f>
        <v>1.5251300000000001</v>
      </c>
      <c r="Q5" s="147">
        <f>Input!$Q5*'Cargo Density'!Q$3</f>
        <v>0</v>
      </c>
      <c r="R5" s="147">
        <f>Input!$Q5*'Cargo Density'!R$3</f>
        <v>100.51</v>
      </c>
      <c r="S5" s="147">
        <f>Input!$Q5*'Cargo Density'!S$3</f>
        <v>0.43700000000000006</v>
      </c>
      <c r="T5" s="147">
        <f>Input!$Q5*'Cargo Density'!T$3</f>
        <v>152.95000000000002</v>
      </c>
      <c r="U5" s="147">
        <f>Input!$Q5*'Cargo Density'!U$3</f>
        <v>61.18</v>
      </c>
      <c r="V5" s="147">
        <f>Input!$Q5*'Cargo Density'!V$3</f>
        <v>13.110000000000001</v>
      </c>
      <c r="W5" s="147">
        <f>Input!$Q5*'Cargo Density'!W$3</f>
        <v>21.85</v>
      </c>
      <c r="X5" s="147">
        <f>Input!$Q5*'Cargo Density'!X$3</f>
        <v>34.96</v>
      </c>
      <c r="Y5" s="147">
        <f>Input!$Q5*'Cargo Density'!Y$3</f>
        <v>21.85</v>
      </c>
      <c r="Z5" s="147">
        <f>Input!$Q5*'Cargo Density'!Z$3</f>
        <v>21.85</v>
      </c>
      <c r="AA5" s="147">
        <f>Input!$Q5*'Cargo Density'!AA$3</f>
        <v>23.292100000000001</v>
      </c>
      <c r="AB5" s="147">
        <f>Input!$Q5*'Cargo Density'!AB$3</f>
        <v>17.48</v>
      </c>
      <c r="AC5" s="147">
        <f>Input!$Q5*'Cargo Density'!AC$3</f>
        <v>17.48</v>
      </c>
      <c r="AD5" s="147">
        <f>Input!$Q5*'Cargo Density'!AD$3</f>
        <v>17.48</v>
      </c>
      <c r="AE5" s="147">
        <f>Input!$Q5*'Cargo Density'!AE$3</f>
        <v>0</v>
      </c>
      <c r="AF5" s="147">
        <f>Input!$Q5*'Cargo Density'!AF$3</f>
        <v>65.550000000000011</v>
      </c>
      <c r="AG5" s="147">
        <f>Input!$Q5*'Cargo Density'!AG$3</f>
        <v>5.4625000000000004</v>
      </c>
      <c r="AH5" s="147">
        <f>Input!$Q5*'Cargo Density'!AH$3</f>
        <v>21.85</v>
      </c>
      <c r="AI5" s="147">
        <f>Input!$Q5*'Cargo Density'!AI$3</f>
        <v>34.96</v>
      </c>
      <c r="AJ5" s="147">
        <f>Input!$Q5*'Cargo Density'!AJ$3</f>
        <v>0</v>
      </c>
      <c r="AK5" s="147">
        <f>Input!$Q5*'Cargo Density'!AK$3</f>
        <v>196.65</v>
      </c>
      <c r="AL5" s="147">
        <f>Input!$Q5*'Cargo Density'!AL$3</f>
        <v>61.18</v>
      </c>
      <c r="AM5" s="147">
        <f>Input!$Q5*'Cargo Density'!AM$3</f>
        <v>32.775000000000006</v>
      </c>
      <c r="AN5" s="147">
        <f>Input!$Q5*'Cargo Density'!AN$3</f>
        <v>10.925000000000001</v>
      </c>
      <c r="AO5" s="147">
        <f>Input!$Q5*'Cargo Density'!AO$3</f>
        <v>33.212000000000003</v>
      </c>
      <c r="AP5" s="147">
        <f>Input!$Q5*'Cargo Density'!AP$3</f>
        <v>13.110000000000001</v>
      </c>
      <c r="AQ5" s="147">
        <f>Input!$Q5*'Cargo Density'!AQ$3</f>
        <v>46.431250000000006</v>
      </c>
      <c r="AR5" s="147">
        <f>Input!$Q5*'Cargo Density'!AR$3</f>
        <v>39.330000000000005</v>
      </c>
      <c r="AS5" s="147">
        <f>Input!$Q5*'Cargo Density'!AS$3</f>
        <v>33.649000000000001</v>
      </c>
      <c r="AT5" s="147">
        <f>Input!$Q5*'Cargo Density'!AT$3</f>
        <v>52.440000000000005</v>
      </c>
      <c r="AU5" s="147">
        <f>Input!$Q5*'Cargo Density'!AU$3</f>
        <v>2.7312500000000002</v>
      </c>
      <c r="AV5" s="147">
        <f>Input!$Q5*'Cargo Density'!AV$3</f>
        <v>35.506250000000001</v>
      </c>
      <c r="AW5" s="147">
        <f>Input!$Q5*'Cargo Density'!AW$3</f>
        <v>48.070000000000007</v>
      </c>
      <c r="AX5" s="147">
        <f>Input!$Q5*'Cargo Density'!AX$3</f>
        <v>48.070000000000007</v>
      </c>
      <c r="AY5" s="147">
        <f>Input!$Q5*'Cargo Density'!AY$3</f>
        <v>100.51</v>
      </c>
      <c r="AZ5" s="147">
        <f>Input!$Q5*'Cargo Density'!AZ$3</f>
        <v>41.951999999999998</v>
      </c>
      <c r="BA5" s="147">
        <f>Input!$Q5*'Cargo Density'!BA$3</f>
        <v>21.85</v>
      </c>
      <c r="BB5" s="147">
        <f>Input!$Q5*'Cargo Density'!BB$3</f>
        <v>40.96875</v>
      </c>
      <c r="BC5" s="147">
        <f>Input!$Q5*'Cargo Density'!BC$3</f>
        <v>41.515000000000001</v>
      </c>
      <c r="BD5" s="147">
        <f>Input!$Q5*'Cargo Density'!BD$3</f>
        <v>69.92</v>
      </c>
      <c r="BE5" s="147">
        <f>Input!$Q5*'Cargo Density'!BE$3</f>
        <v>131.10000000000002</v>
      </c>
      <c r="BF5" s="147">
        <f>Input!$Q5*'Cargo Density'!BF$3</f>
        <v>0</v>
      </c>
      <c r="BG5" s="147">
        <f>Input!$Q5*'Cargo Density'!BG$3</f>
        <v>340.86</v>
      </c>
      <c r="BH5" s="147">
        <f>Input!$Q5*'Cargo Density'!BH$3</f>
        <v>37.145000000000003</v>
      </c>
      <c r="BI5" s="147">
        <f>Input!$Q5*'Cargo Density'!BI$3</f>
        <v>31.464000000000002</v>
      </c>
      <c r="BJ5" s="147">
        <f>Input!$Q5*'Cargo Density'!BJ$3</f>
        <v>10.925000000000001</v>
      </c>
      <c r="BK5" s="147">
        <f>Input!$Q5*'Cargo Density'!BK$3</f>
        <v>56.81</v>
      </c>
      <c r="BL5" s="147">
        <f>Input!$Q5*'Cargo Density'!BL$3</f>
        <v>3.7582</v>
      </c>
      <c r="BM5" s="147">
        <f>Input!$Q5*'Cargo Density'!BM$3</f>
        <v>3.7582</v>
      </c>
      <c r="BN5" s="147">
        <f>Input!$Q5*'Cargo Density'!BN$3</f>
        <v>0</v>
      </c>
      <c r="BO5" s="147">
        <f>Input!$Q5*'Cargo Density'!BO$3</f>
        <v>17.48</v>
      </c>
      <c r="BP5" s="147">
        <f>Input!$Q5*'Cargo Density'!BP$3</f>
        <v>0</v>
      </c>
      <c r="BQ5" s="147">
        <f>Input!$Q5*'Cargo Density'!BQ$3</f>
        <v>393.3</v>
      </c>
      <c r="BR5" s="147">
        <f>Input!$Q5*'Cargo Density'!BR$3</f>
        <v>109.25</v>
      </c>
      <c r="BS5" s="147">
        <f>Input!$Q5*'Cargo Density'!BS$3</f>
        <v>0</v>
      </c>
      <c r="BT5" s="147">
        <f>Input!$Q5*'Cargo Density'!BT$3</f>
        <v>0</v>
      </c>
      <c r="BU5" s="147">
        <f>Input!$Q5*'Cargo Density'!BU$3</f>
        <v>30.59</v>
      </c>
      <c r="BV5" s="147">
        <f>Input!$Q5*'Cargo Density'!BV$3</f>
        <v>20.539000000000001</v>
      </c>
      <c r="BW5" s="147">
        <f>Input!$Q5*'Cargo Density'!BW$3</f>
        <v>21.85</v>
      </c>
      <c r="BX5" s="147">
        <f>Input!$Q5*'Cargo Density'!BX$3</f>
        <v>13.110000000000001</v>
      </c>
    </row>
    <row r="6" spans="1:76" x14ac:dyDescent="0.25">
      <c r="A6" s="162"/>
      <c r="B6" s="67" t="s">
        <v>33</v>
      </c>
      <c r="C6" s="139" t="str">
        <f>Input!C6</f>
        <v>P</v>
      </c>
      <c r="D6" s="148" t="s">
        <v>32</v>
      </c>
      <c r="E6" s="144" t="s">
        <v>32</v>
      </c>
      <c r="F6" s="144" t="s">
        <v>32</v>
      </c>
      <c r="G6" s="144" t="s">
        <v>32</v>
      </c>
      <c r="H6" s="144" t="s">
        <v>32</v>
      </c>
      <c r="I6" s="144" t="s">
        <v>32</v>
      </c>
      <c r="J6" s="144" t="s">
        <v>32</v>
      </c>
      <c r="K6" s="144" t="s">
        <v>32</v>
      </c>
      <c r="L6" s="144" t="s">
        <v>32</v>
      </c>
      <c r="M6" s="144" t="s">
        <v>32</v>
      </c>
      <c r="N6" s="144" t="s">
        <v>32</v>
      </c>
      <c r="O6" s="144" t="s">
        <v>32</v>
      </c>
      <c r="P6" s="144" t="s">
        <v>32</v>
      </c>
      <c r="Q6" s="144" t="s">
        <v>32</v>
      </c>
      <c r="R6" s="144" t="s">
        <v>32</v>
      </c>
      <c r="S6" s="144" t="s">
        <v>32</v>
      </c>
      <c r="T6" s="144" t="s">
        <v>32</v>
      </c>
      <c r="U6" s="144" t="s">
        <v>32</v>
      </c>
      <c r="V6" s="144" t="s">
        <v>32</v>
      </c>
      <c r="W6" s="144" t="s">
        <v>32</v>
      </c>
      <c r="X6" s="144" t="s">
        <v>32</v>
      </c>
      <c r="Y6" s="144" t="s">
        <v>32</v>
      </c>
      <c r="Z6" s="144" t="s">
        <v>32</v>
      </c>
      <c r="AA6" s="144" t="s">
        <v>32</v>
      </c>
      <c r="AB6" s="144" t="s">
        <v>32</v>
      </c>
      <c r="AC6" s="144" t="s">
        <v>32</v>
      </c>
      <c r="AD6" s="144" t="s">
        <v>32</v>
      </c>
      <c r="AE6" s="144" t="s">
        <v>32</v>
      </c>
      <c r="AF6" s="144" t="s">
        <v>32</v>
      </c>
      <c r="AG6" s="144" t="s">
        <v>32</v>
      </c>
      <c r="AH6" s="144" t="s">
        <v>32</v>
      </c>
      <c r="AI6" s="144" t="s">
        <v>32</v>
      </c>
      <c r="AJ6" s="144" t="s">
        <v>32</v>
      </c>
      <c r="AK6" s="144" t="s">
        <v>32</v>
      </c>
      <c r="AL6" s="144" t="s">
        <v>32</v>
      </c>
      <c r="AM6" s="144" t="s">
        <v>32</v>
      </c>
      <c r="AN6" s="144" t="s">
        <v>32</v>
      </c>
      <c r="AO6" s="144" t="s">
        <v>32</v>
      </c>
      <c r="AP6" s="144" t="s">
        <v>32</v>
      </c>
      <c r="AQ6" s="144" t="s">
        <v>32</v>
      </c>
      <c r="AR6" s="144" t="s">
        <v>32</v>
      </c>
      <c r="AS6" s="144" t="s">
        <v>32</v>
      </c>
      <c r="AT6" s="144" t="s">
        <v>32</v>
      </c>
      <c r="AU6" s="144" t="s">
        <v>32</v>
      </c>
      <c r="AV6" s="144" t="s">
        <v>32</v>
      </c>
      <c r="AW6" s="144" t="s">
        <v>32</v>
      </c>
      <c r="AX6" s="144" t="s">
        <v>32</v>
      </c>
      <c r="AY6" s="144" t="s">
        <v>32</v>
      </c>
      <c r="AZ6" s="144" t="s">
        <v>32</v>
      </c>
      <c r="BA6" s="144" t="s">
        <v>32</v>
      </c>
      <c r="BB6" s="144" t="s">
        <v>32</v>
      </c>
      <c r="BC6" s="144" t="s">
        <v>32</v>
      </c>
      <c r="BD6" s="144" t="s">
        <v>32</v>
      </c>
      <c r="BE6" s="144" t="s">
        <v>32</v>
      </c>
      <c r="BF6" s="144" t="s">
        <v>32</v>
      </c>
      <c r="BG6" s="144" t="s">
        <v>32</v>
      </c>
      <c r="BH6" s="144" t="s">
        <v>32</v>
      </c>
      <c r="BI6" s="144" t="s">
        <v>32</v>
      </c>
      <c r="BJ6" s="144" t="s">
        <v>32</v>
      </c>
      <c r="BK6" s="144" t="s">
        <v>32</v>
      </c>
      <c r="BL6" s="144" t="s">
        <v>32</v>
      </c>
      <c r="BM6" s="144" t="s">
        <v>32</v>
      </c>
      <c r="BN6" s="144" t="s">
        <v>32</v>
      </c>
      <c r="BO6" s="144" t="s">
        <v>32</v>
      </c>
      <c r="BP6" s="144" t="s">
        <v>32</v>
      </c>
      <c r="BQ6" s="144" t="s">
        <v>32</v>
      </c>
      <c r="BR6" s="144" t="s">
        <v>32</v>
      </c>
      <c r="BS6" s="144" t="s">
        <v>32</v>
      </c>
      <c r="BT6" s="144" t="s">
        <v>32</v>
      </c>
      <c r="BU6" s="144" t="s">
        <v>32</v>
      </c>
      <c r="BV6" s="144" t="s">
        <v>32</v>
      </c>
      <c r="BW6" s="144" t="s">
        <v>32</v>
      </c>
      <c r="BX6" s="144" t="s">
        <v>32</v>
      </c>
    </row>
    <row r="7" spans="1:76" x14ac:dyDescent="0.25">
      <c r="A7" s="162"/>
      <c r="B7" s="67" t="s">
        <v>34</v>
      </c>
      <c r="C7" s="139" t="str">
        <f>Input!C7</f>
        <v>P</v>
      </c>
      <c r="D7" s="144" t="s">
        <v>32</v>
      </c>
      <c r="E7" s="149" t="s">
        <v>32</v>
      </c>
      <c r="F7" s="149" t="s">
        <v>32</v>
      </c>
      <c r="G7" s="149" t="s">
        <v>32</v>
      </c>
      <c r="H7" s="149" t="s">
        <v>32</v>
      </c>
      <c r="I7" s="149" t="s">
        <v>32</v>
      </c>
      <c r="J7" s="149" t="s">
        <v>32</v>
      </c>
      <c r="K7" s="149" t="s">
        <v>32</v>
      </c>
      <c r="L7" s="149" t="s">
        <v>32</v>
      </c>
      <c r="M7" s="149" t="s">
        <v>32</v>
      </c>
      <c r="N7" s="149" t="s">
        <v>32</v>
      </c>
      <c r="O7" s="149" t="s">
        <v>32</v>
      </c>
      <c r="P7" s="149" t="s">
        <v>32</v>
      </c>
      <c r="Q7" s="149" t="s">
        <v>32</v>
      </c>
      <c r="R7" s="149" t="s">
        <v>32</v>
      </c>
      <c r="S7" s="149" t="s">
        <v>32</v>
      </c>
      <c r="T7" s="149" t="s">
        <v>32</v>
      </c>
      <c r="U7" s="149" t="s">
        <v>32</v>
      </c>
      <c r="V7" s="149" t="s">
        <v>32</v>
      </c>
      <c r="W7" s="149" t="s">
        <v>32</v>
      </c>
      <c r="X7" s="149" t="s">
        <v>32</v>
      </c>
      <c r="Y7" s="149" t="s">
        <v>32</v>
      </c>
      <c r="Z7" s="149" t="s">
        <v>32</v>
      </c>
      <c r="AA7" s="149" t="s">
        <v>32</v>
      </c>
      <c r="AB7" s="149" t="s">
        <v>32</v>
      </c>
      <c r="AC7" s="149" t="s">
        <v>32</v>
      </c>
      <c r="AD7" s="149" t="s">
        <v>32</v>
      </c>
      <c r="AE7" s="149" t="s">
        <v>32</v>
      </c>
      <c r="AF7" s="149" t="s">
        <v>32</v>
      </c>
      <c r="AG7" s="149" t="s">
        <v>32</v>
      </c>
      <c r="AH7" s="149" t="s">
        <v>32</v>
      </c>
      <c r="AI7" s="149" t="s">
        <v>32</v>
      </c>
      <c r="AJ7" s="149" t="s">
        <v>32</v>
      </c>
      <c r="AK7" s="149" t="s">
        <v>32</v>
      </c>
      <c r="AL7" s="149" t="s">
        <v>32</v>
      </c>
      <c r="AM7" s="149" t="s">
        <v>32</v>
      </c>
      <c r="AN7" s="149" t="s">
        <v>32</v>
      </c>
      <c r="AO7" s="149" t="s">
        <v>32</v>
      </c>
      <c r="AP7" s="149" t="s">
        <v>32</v>
      </c>
      <c r="AQ7" s="149" t="s">
        <v>32</v>
      </c>
      <c r="AR7" s="149" t="s">
        <v>32</v>
      </c>
      <c r="AS7" s="149" t="s">
        <v>32</v>
      </c>
      <c r="AT7" s="149" t="s">
        <v>32</v>
      </c>
      <c r="AU7" s="149" t="s">
        <v>32</v>
      </c>
      <c r="AV7" s="149" t="s">
        <v>32</v>
      </c>
      <c r="AW7" s="149" t="s">
        <v>32</v>
      </c>
      <c r="AX7" s="149" t="s">
        <v>32</v>
      </c>
      <c r="AY7" s="149" t="s">
        <v>32</v>
      </c>
      <c r="AZ7" s="149" t="s">
        <v>32</v>
      </c>
      <c r="BA7" s="149" t="s">
        <v>32</v>
      </c>
      <c r="BB7" s="149" t="s">
        <v>32</v>
      </c>
      <c r="BC7" s="149" t="s">
        <v>32</v>
      </c>
      <c r="BD7" s="149" t="s">
        <v>32</v>
      </c>
      <c r="BE7" s="149" t="s">
        <v>32</v>
      </c>
      <c r="BF7" s="149" t="s">
        <v>32</v>
      </c>
      <c r="BG7" s="149" t="s">
        <v>32</v>
      </c>
      <c r="BH7" s="149" t="s">
        <v>32</v>
      </c>
      <c r="BI7" s="149" t="s">
        <v>32</v>
      </c>
      <c r="BJ7" s="149" t="s">
        <v>32</v>
      </c>
      <c r="BK7" s="149" t="s">
        <v>32</v>
      </c>
      <c r="BL7" s="149" t="s">
        <v>32</v>
      </c>
      <c r="BM7" s="149" t="s">
        <v>32</v>
      </c>
      <c r="BN7" s="149" t="s">
        <v>32</v>
      </c>
      <c r="BO7" s="149" t="s">
        <v>32</v>
      </c>
      <c r="BP7" s="149" t="s">
        <v>32</v>
      </c>
      <c r="BQ7" s="149" t="s">
        <v>32</v>
      </c>
      <c r="BR7" s="149" t="s">
        <v>32</v>
      </c>
      <c r="BS7" s="149" t="s">
        <v>32</v>
      </c>
      <c r="BT7" s="149" t="s">
        <v>32</v>
      </c>
      <c r="BU7" s="149" t="s">
        <v>32</v>
      </c>
      <c r="BV7" s="149" t="s">
        <v>32</v>
      </c>
      <c r="BW7" s="149" t="s">
        <v>32</v>
      </c>
      <c r="BX7" s="149" t="s">
        <v>32</v>
      </c>
    </row>
    <row r="8" spans="1:76" x14ac:dyDescent="0.25">
      <c r="A8" s="162"/>
      <c r="B8" s="64" t="s">
        <v>35</v>
      </c>
      <c r="C8" s="139" t="str">
        <f>Input!C8</f>
        <v>C</v>
      </c>
      <c r="D8" s="144" t="s">
        <v>32</v>
      </c>
      <c r="E8" s="147">
        <f>Input!$Q8*'Cargo Density'!E$3</f>
        <v>145.25</v>
      </c>
      <c r="F8" s="147">
        <f>Input!$Q8*'Cargo Density'!F$3</f>
        <v>74.368000000000009</v>
      </c>
      <c r="G8" s="147">
        <f>Input!$Q8*'Cargo Density'!G$3</f>
        <v>92.960000000000008</v>
      </c>
      <c r="H8" s="147">
        <f>Input!$Q8*'Cargo Density'!H$3</f>
        <v>0</v>
      </c>
      <c r="I8" s="147">
        <f>Input!$Q8*'Cargo Density'!I$3</f>
        <v>0</v>
      </c>
      <c r="J8" s="147">
        <f>Input!$Q8*'Cargo Density'!J$3</f>
        <v>87.15</v>
      </c>
      <c r="K8" s="147">
        <f>Input!$Q8*'Cargo Density'!K$3</f>
        <v>87.15</v>
      </c>
      <c r="L8" s="147">
        <f>Input!$Q8*'Cargo Density'!L$3</f>
        <v>46.480000000000004</v>
      </c>
      <c r="M8" s="147">
        <f>Input!$Q8*'Cargo Density'!M$3</f>
        <v>0</v>
      </c>
      <c r="N8" s="147">
        <f>Input!$Q8*'Cargo Density'!N$3</f>
        <v>46.480000000000004</v>
      </c>
      <c r="O8" s="147">
        <f>Input!$Q8*'Cargo Density'!O$3</f>
        <v>32.536000000000001</v>
      </c>
      <c r="P8" s="147">
        <f>Input!$Q8*'Cargo Density'!P$3</f>
        <v>2.0276900000000002</v>
      </c>
      <c r="Q8" s="147">
        <f>Input!$Q8*'Cargo Density'!Q$3</f>
        <v>0</v>
      </c>
      <c r="R8" s="147">
        <f>Input!$Q8*'Cargo Density'!R$3</f>
        <v>133.63</v>
      </c>
      <c r="S8" s="147">
        <f>Input!$Q8*'Cargo Density'!S$3</f>
        <v>0.58100000000000007</v>
      </c>
      <c r="T8" s="147">
        <f>Input!$Q8*'Cargo Density'!T$3</f>
        <v>203.35</v>
      </c>
      <c r="U8" s="147">
        <f>Input!$Q8*'Cargo Density'!U$3</f>
        <v>81.34</v>
      </c>
      <c r="V8" s="147">
        <f>Input!$Q8*'Cargo Density'!V$3</f>
        <v>17.43</v>
      </c>
      <c r="W8" s="147">
        <f>Input!$Q8*'Cargo Density'!W$3</f>
        <v>29.05</v>
      </c>
      <c r="X8" s="147">
        <f>Input!$Q8*'Cargo Density'!X$3</f>
        <v>46.480000000000004</v>
      </c>
      <c r="Y8" s="147">
        <f>Input!$Q8*'Cargo Density'!Y$3</f>
        <v>29.05</v>
      </c>
      <c r="Z8" s="147">
        <f>Input!$Q8*'Cargo Density'!Z$3</f>
        <v>29.05</v>
      </c>
      <c r="AA8" s="147">
        <f>Input!$Q8*'Cargo Density'!AA$3</f>
        <v>30.967300000000002</v>
      </c>
      <c r="AB8" s="147">
        <f>Input!$Q8*'Cargo Density'!AB$3</f>
        <v>23.240000000000002</v>
      </c>
      <c r="AC8" s="147">
        <f>Input!$Q8*'Cargo Density'!AC$3</f>
        <v>23.240000000000002</v>
      </c>
      <c r="AD8" s="147">
        <f>Input!$Q8*'Cargo Density'!AD$3</f>
        <v>23.240000000000002</v>
      </c>
      <c r="AE8" s="147">
        <f>Input!$Q8*'Cargo Density'!AE$3</f>
        <v>0</v>
      </c>
      <c r="AF8" s="147">
        <f>Input!$Q8*'Cargo Density'!AF$3</f>
        <v>87.15</v>
      </c>
      <c r="AG8" s="147">
        <f>Input!$Q8*'Cargo Density'!AG$3</f>
        <v>7.2625000000000002</v>
      </c>
      <c r="AH8" s="147">
        <f>Input!$Q8*'Cargo Density'!AH$3</f>
        <v>29.05</v>
      </c>
      <c r="AI8" s="147">
        <f>Input!$Q8*'Cargo Density'!AI$3</f>
        <v>46.480000000000004</v>
      </c>
      <c r="AJ8" s="147">
        <f>Input!$Q8*'Cargo Density'!AJ$3</f>
        <v>0</v>
      </c>
      <c r="AK8" s="147">
        <f>Input!$Q8*'Cargo Density'!AK$3</f>
        <v>261.45</v>
      </c>
      <c r="AL8" s="147">
        <f>Input!$Q8*'Cargo Density'!AL$3</f>
        <v>81.34</v>
      </c>
      <c r="AM8" s="147">
        <f>Input!$Q8*'Cargo Density'!AM$3</f>
        <v>43.575000000000003</v>
      </c>
      <c r="AN8" s="147">
        <f>Input!$Q8*'Cargo Density'!AN$3</f>
        <v>14.525</v>
      </c>
      <c r="AO8" s="147">
        <f>Input!$Q8*'Cargo Density'!AO$3</f>
        <v>44.155999999999999</v>
      </c>
      <c r="AP8" s="147">
        <f>Input!$Q8*'Cargo Density'!AP$3</f>
        <v>17.43</v>
      </c>
      <c r="AQ8" s="147">
        <f>Input!$Q8*'Cargo Density'!AQ$3</f>
        <v>61.731250000000003</v>
      </c>
      <c r="AR8" s="147">
        <f>Input!$Q8*'Cargo Density'!AR$3</f>
        <v>52.29</v>
      </c>
      <c r="AS8" s="147">
        <f>Input!$Q8*'Cargo Density'!AS$3</f>
        <v>44.737000000000002</v>
      </c>
      <c r="AT8" s="147">
        <f>Input!$Q8*'Cargo Density'!AT$3</f>
        <v>69.72</v>
      </c>
      <c r="AU8" s="147">
        <f>Input!$Q8*'Cargo Density'!AU$3</f>
        <v>3.6312500000000001</v>
      </c>
      <c r="AV8" s="147">
        <f>Input!$Q8*'Cargo Density'!AV$3</f>
        <v>47.206250000000004</v>
      </c>
      <c r="AW8" s="147">
        <f>Input!$Q8*'Cargo Density'!AW$3</f>
        <v>63.910000000000004</v>
      </c>
      <c r="AX8" s="147">
        <f>Input!$Q8*'Cargo Density'!AX$3</f>
        <v>63.910000000000004</v>
      </c>
      <c r="AY8" s="147">
        <f>Input!$Q8*'Cargo Density'!AY$3</f>
        <v>133.63</v>
      </c>
      <c r="AZ8" s="147">
        <f>Input!$Q8*'Cargo Density'!AZ$3</f>
        <v>55.775999999999996</v>
      </c>
      <c r="BA8" s="147">
        <f>Input!$Q8*'Cargo Density'!BA$3</f>
        <v>29.05</v>
      </c>
      <c r="BB8" s="147">
        <f>Input!$Q8*'Cargo Density'!BB$3</f>
        <v>54.46875</v>
      </c>
      <c r="BC8" s="147">
        <f>Input!$Q8*'Cargo Density'!BC$3</f>
        <v>55.195</v>
      </c>
      <c r="BD8" s="147">
        <f>Input!$Q8*'Cargo Density'!BD$3</f>
        <v>92.960000000000008</v>
      </c>
      <c r="BE8" s="147">
        <f>Input!$Q8*'Cargo Density'!BE$3</f>
        <v>174.3</v>
      </c>
      <c r="BF8" s="147">
        <f>Input!$Q8*'Cargo Density'!BF$3</f>
        <v>0</v>
      </c>
      <c r="BG8" s="147">
        <f>Input!$Q8*'Cargo Density'!BG$3</f>
        <v>453.18</v>
      </c>
      <c r="BH8" s="147">
        <f>Input!$Q8*'Cargo Density'!BH$3</f>
        <v>49.384999999999998</v>
      </c>
      <c r="BI8" s="147">
        <f>Input!$Q8*'Cargo Density'!BI$3</f>
        <v>41.832000000000001</v>
      </c>
      <c r="BJ8" s="147">
        <f>Input!$Q8*'Cargo Density'!BJ$3</f>
        <v>14.525</v>
      </c>
      <c r="BK8" s="147">
        <f>Input!$Q8*'Cargo Density'!BK$3</f>
        <v>75.53</v>
      </c>
      <c r="BL8" s="147">
        <f>Input!$Q8*'Cargo Density'!BL$3</f>
        <v>4.9965999999999999</v>
      </c>
      <c r="BM8" s="147">
        <f>Input!$Q8*'Cargo Density'!BM$3</f>
        <v>4.9965999999999999</v>
      </c>
      <c r="BN8" s="147">
        <f>Input!$Q8*'Cargo Density'!BN$3</f>
        <v>0</v>
      </c>
      <c r="BO8" s="147">
        <f>Input!$Q8*'Cargo Density'!BO$3</f>
        <v>23.240000000000002</v>
      </c>
      <c r="BP8" s="147">
        <f>Input!$Q8*'Cargo Density'!BP$3</f>
        <v>0</v>
      </c>
      <c r="BQ8" s="147">
        <f>Input!$Q8*'Cargo Density'!BQ$3</f>
        <v>522.9</v>
      </c>
      <c r="BR8" s="147">
        <f>Input!$Q8*'Cargo Density'!BR$3</f>
        <v>145.25</v>
      </c>
      <c r="BS8" s="147">
        <f>Input!$Q8*'Cargo Density'!BS$3</f>
        <v>0</v>
      </c>
      <c r="BT8" s="147">
        <f>Input!$Q8*'Cargo Density'!BT$3</f>
        <v>0</v>
      </c>
      <c r="BU8" s="147">
        <f>Input!$Q8*'Cargo Density'!BU$3</f>
        <v>40.67</v>
      </c>
      <c r="BV8" s="147">
        <f>Input!$Q8*'Cargo Density'!BV$3</f>
        <v>27.306999999999999</v>
      </c>
      <c r="BW8" s="147">
        <f>Input!$Q8*'Cargo Density'!BW$3</f>
        <v>29.05</v>
      </c>
      <c r="BX8" s="147">
        <f>Input!$Q8*'Cargo Density'!BX$3</f>
        <v>17.43</v>
      </c>
    </row>
    <row r="9" spans="1:76" x14ac:dyDescent="0.25">
      <c r="A9" s="162"/>
      <c r="B9" s="67" t="s">
        <v>36</v>
      </c>
      <c r="C9" s="139" t="str">
        <f>Input!C9</f>
        <v>P</v>
      </c>
      <c r="D9" s="144" t="s">
        <v>32</v>
      </c>
      <c r="E9" s="144" t="s">
        <v>32</v>
      </c>
      <c r="F9" s="144" t="s">
        <v>32</v>
      </c>
      <c r="G9" s="144" t="s">
        <v>32</v>
      </c>
      <c r="H9" s="144" t="s">
        <v>32</v>
      </c>
      <c r="I9" s="144" t="s">
        <v>32</v>
      </c>
      <c r="J9" s="144" t="s">
        <v>32</v>
      </c>
      <c r="K9" s="144" t="s">
        <v>32</v>
      </c>
      <c r="L9" s="144" t="s">
        <v>32</v>
      </c>
      <c r="M9" s="144" t="s">
        <v>32</v>
      </c>
      <c r="N9" s="144" t="s">
        <v>32</v>
      </c>
      <c r="O9" s="144" t="s">
        <v>32</v>
      </c>
      <c r="P9" s="144" t="s">
        <v>32</v>
      </c>
      <c r="Q9" s="144" t="s">
        <v>32</v>
      </c>
      <c r="R9" s="144" t="s">
        <v>32</v>
      </c>
      <c r="S9" s="144" t="s">
        <v>32</v>
      </c>
      <c r="T9" s="144" t="s">
        <v>32</v>
      </c>
      <c r="U9" s="144" t="s">
        <v>32</v>
      </c>
      <c r="V9" s="144" t="s">
        <v>32</v>
      </c>
      <c r="W9" s="144" t="s">
        <v>32</v>
      </c>
      <c r="X9" s="144" t="s">
        <v>32</v>
      </c>
      <c r="Y9" s="144" t="s">
        <v>32</v>
      </c>
      <c r="Z9" s="144" t="s">
        <v>32</v>
      </c>
      <c r="AA9" s="144" t="s">
        <v>32</v>
      </c>
      <c r="AB9" s="144" t="s">
        <v>32</v>
      </c>
      <c r="AC9" s="144" t="s">
        <v>32</v>
      </c>
      <c r="AD9" s="144" t="s">
        <v>32</v>
      </c>
      <c r="AE9" s="144" t="s">
        <v>32</v>
      </c>
      <c r="AF9" s="144" t="s">
        <v>32</v>
      </c>
      <c r="AG9" s="144" t="s">
        <v>32</v>
      </c>
      <c r="AH9" s="144" t="s">
        <v>32</v>
      </c>
      <c r="AI9" s="144" t="s">
        <v>32</v>
      </c>
      <c r="AJ9" s="144" t="s">
        <v>32</v>
      </c>
      <c r="AK9" s="144" t="s">
        <v>32</v>
      </c>
      <c r="AL9" s="144" t="s">
        <v>32</v>
      </c>
      <c r="AM9" s="144" t="s">
        <v>32</v>
      </c>
      <c r="AN9" s="144" t="s">
        <v>32</v>
      </c>
      <c r="AO9" s="144" t="s">
        <v>32</v>
      </c>
      <c r="AP9" s="144" t="s">
        <v>32</v>
      </c>
      <c r="AQ9" s="144" t="s">
        <v>32</v>
      </c>
      <c r="AR9" s="144" t="s">
        <v>32</v>
      </c>
      <c r="AS9" s="144" t="s">
        <v>32</v>
      </c>
      <c r="AT9" s="144" t="s">
        <v>32</v>
      </c>
      <c r="AU9" s="144" t="s">
        <v>32</v>
      </c>
      <c r="AV9" s="144" t="s">
        <v>32</v>
      </c>
      <c r="AW9" s="144" t="s">
        <v>32</v>
      </c>
      <c r="AX9" s="144" t="s">
        <v>32</v>
      </c>
      <c r="AY9" s="144" t="s">
        <v>32</v>
      </c>
      <c r="AZ9" s="144" t="s">
        <v>32</v>
      </c>
      <c r="BA9" s="144" t="s">
        <v>32</v>
      </c>
      <c r="BB9" s="144" t="s">
        <v>32</v>
      </c>
      <c r="BC9" s="144" t="s">
        <v>32</v>
      </c>
      <c r="BD9" s="144" t="s">
        <v>32</v>
      </c>
      <c r="BE9" s="144" t="s">
        <v>32</v>
      </c>
      <c r="BF9" s="144" t="s">
        <v>32</v>
      </c>
      <c r="BG9" s="144" t="s">
        <v>32</v>
      </c>
      <c r="BH9" s="144" t="s">
        <v>32</v>
      </c>
      <c r="BI9" s="144" t="s">
        <v>32</v>
      </c>
      <c r="BJ9" s="144" t="s">
        <v>32</v>
      </c>
      <c r="BK9" s="144" t="s">
        <v>32</v>
      </c>
      <c r="BL9" s="144" t="s">
        <v>32</v>
      </c>
      <c r="BM9" s="144" t="s">
        <v>32</v>
      </c>
      <c r="BN9" s="144" t="s">
        <v>32</v>
      </c>
      <c r="BO9" s="144" t="s">
        <v>32</v>
      </c>
      <c r="BP9" s="144" t="s">
        <v>32</v>
      </c>
      <c r="BQ9" s="144" t="s">
        <v>32</v>
      </c>
      <c r="BR9" s="144" t="s">
        <v>32</v>
      </c>
      <c r="BS9" s="144" t="s">
        <v>32</v>
      </c>
      <c r="BT9" s="144" t="s">
        <v>32</v>
      </c>
      <c r="BU9" s="144" t="s">
        <v>32</v>
      </c>
      <c r="BV9" s="144" t="s">
        <v>32</v>
      </c>
      <c r="BW9" s="144" t="s">
        <v>32</v>
      </c>
      <c r="BX9" s="144" t="s">
        <v>32</v>
      </c>
    </row>
    <row r="10" spans="1:76" x14ac:dyDescent="0.25">
      <c r="A10" s="158" t="s">
        <v>37</v>
      </c>
      <c r="B10" s="64" t="s">
        <v>38</v>
      </c>
      <c r="C10" s="139" t="str">
        <f>Input!C10</f>
        <v>P</v>
      </c>
      <c r="D10" s="144" t="s">
        <v>32</v>
      </c>
      <c r="E10" s="144" t="s">
        <v>32</v>
      </c>
      <c r="F10" s="144" t="s">
        <v>32</v>
      </c>
      <c r="G10" s="144" t="s">
        <v>32</v>
      </c>
      <c r="H10" s="144" t="s">
        <v>32</v>
      </c>
      <c r="I10" s="144" t="s">
        <v>32</v>
      </c>
      <c r="J10" s="144" t="s">
        <v>32</v>
      </c>
      <c r="K10" s="144" t="s">
        <v>32</v>
      </c>
      <c r="L10" s="144" t="s">
        <v>32</v>
      </c>
      <c r="M10" s="144" t="s">
        <v>32</v>
      </c>
      <c r="N10" s="144" t="s">
        <v>32</v>
      </c>
      <c r="O10" s="144" t="s">
        <v>32</v>
      </c>
      <c r="P10" s="144" t="s">
        <v>32</v>
      </c>
      <c r="Q10" s="144" t="s">
        <v>32</v>
      </c>
      <c r="R10" s="144" t="s">
        <v>32</v>
      </c>
      <c r="S10" s="144" t="s">
        <v>32</v>
      </c>
      <c r="T10" s="144" t="s">
        <v>32</v>
      </c>
      <c r="U10" s="144" t="s">
        <v>32</v>
      </c>
      <c r="V10" s="144" t="s">
        <v>32</v>
      </c>
      <c r="W10" s="144" t="s">
        <v>32</v>
      </c>
      <c r="X10" s="144" t="s">
        <v>32</v>
      </c>
      <c r="Y10" s="144" t="s">
        <v>32</v>
      </c>
      <c r="Z10" s="144" t="s">
        <v>32</v>
      </c>
      <c r="AA10" s="144" t="s">
        <v>32</v>
      </c>
      <c r="AB10" s="144" t="s">
        <v>32</v>
      </c>
      <c r="AC10" s="144" t="s">
        <v>32</v>
      </c>
      <c r="AD10" s="144" t="s">
        <v>32</v>
      </c>
      <c r="AE10" s="144" t="s">
        <v>32</v>
      </c>
      <c r="AF10" s="144" t="s">
        <v>32</v>
      </c>
      <c r="AG10" s="144" t="s">
        <v>32</v>
      </c>
      <c r="AH10" s="144" t="s">
        <v>32</v>
      </c>
      <c r="AI10" s="144" t="s">
        <v>32</v>
      </c>
      <c r="AJ10" s="144" t="s">
        <v>32</v>
      </c>
      <c r="AK10" s="144" t="s">
        <v>32</v>
      </c>
      <c r="AL10" s="144" t="s">
        <v>32</v>
      </c>
      <c r="AM10" s="144" t="s">
        <v>32</v>
      </c>
      <c r="AN10" s="144" t="s">
        <v>32</v>
      </c>
      <c r="AO10" s="144" t="s">
        <v>32</v>
      </c>
      <c r="AP10" s="144" t="s">
        <v>32</v>
      </c>
      <c r="AQ10" s="144" t="s">
        <v>32</v>
      </c>
      <c r="AR10" s="144" t="s">
        <v>32</v>
      </c>
      <c r="AS10" s="144" t="s">
        <v>32</v>
      </c>
      <c r="AT10" s="144" t="s">
        <v>32</v>
      </c>
      <c r="AU10" s="144" t="s">
        <v>32</v>
      </c>
      <c r="AV10" s="144" t="s">
        <v>32</v>
      </c>
      <c r="AW10" s="144" t="s">
        <v>32</v>
      </c>
      <c r="AX10" s="144" t="s">
        <v>32</v>
      </c>
      <c r="AY10" s="144" t="s">
        <v>32</v>
      </c>
      <c r="AZ10" s="144" t="s">
        <v>32</v>
      </c>
      <c r="BA10" s="144" t="s">
        <v>32</v>
      </c>
      <c r="BB10" s="144" t="s">
        <v>32</v>
      </c>
      <c r="BC10" s="144" t="s">
        <v>32</v>
      </c>
      <c r="BD10" s="144" t="s">
        <v>32</v>
      </c>
      <c r="BE10" s="144" t="s">
        <v>32</v>
      </c>
      <c r="BF10" s="144" t="s">
        <v>32</v>
      </c>
      <c r="BG10" s="144" t="s">
        <v>32</v>
      </c>
      <c r="BH10" s="144" t="s">
        <v>32</v>
      </c>
      <c r="BI10" s="144" t="s">
        <v>32</v>
      </c>
      <c r="BJ10" s="144" t="s">
        <v>32</v>
      </c>
      <c r="BK10" s="144" t="s">
        <v>32</v>
      </c>
      <c r="BL10" s="144" t="s">
        <v>32</v>
      </c>
      <c r="BM10" s="144" t="s">
        <v>32</v>
      </c>
      <c r="BN10" s="144" t="s">
        <v>32</v>
      </c>
      <c r="BO10" s="144" t="s">
        <v>32</v>
      </c>
      <c r="BP10" s="144" t="s">
        <v>32</v>
      </c>
      <c r="BQ10" s="144" t="s">
        <v>32</v>
      </c>
      <c r="BR10" s="144" t="s">
        <v>32</v>
      </c>
      <c r="BS10" s="144" t="s">
        <v>32</v>
      </c>
      <c r="BT10" s="144" t="s">
        <v>32</v>
      </c>
      <c r="BU10" s="144" t="s">
        <v>32</v>
      </c>
      <c r="BV10" s="144" t="s">
        <v>32</v>
      </c>
      <c r="BW10" s="144" t="s">
        <v>32</v>
      </c>
      <c r="BX10" s="144" t="s">
        <v>32</v>
      </c>
    </row>
    <row r="11" spans="1:76" x14ac:dyDescent="0.25">
      <c r="A11" s="158"/>
      <c r="B11" s="64" t="s">
        <v>39</v>
      </c>
      <c r="C11" s="139" t="str">
        <f>Input!C11</f>
        <v>P</v>
      </c>
      <c r="D11" s="144" t="s">
        <v>32</v>
      </c>
      <c r="E11" s="144" t="s">
        <v>32</v>
      </c>
      <c r="F11" s="144" t="s">
        <v>32</v>
      </c>
      <c r="G11" s="144" t="s">
        <v>32</v>
      </c>
      <c r="H11" s="144" t="s">
        <v>32</v>
      </c>
      <c r="I11" s="144" t="s">
        <v>32</v>
      </c>
      <c r="J11" s="144" t="s">
        <v>32</v>
      </c>
      <c r="K11" s="144" t="s">
        <v>32</v>
      </c>
      <c r="L11" s="144" t="s">
        <v>32</v>
      </c>
      <c r="M11" s="144" t="s">
        <v>32</v>
      </c>
      <c r="N11" s="144" t="s">
        <v>32</v>
      </c>
      <c r="O11" s="144" t="s">
        <v>32</v>
      </c>
      <c r="P11" s="144" t="s">
        <v>32</v>
      </c>
      <c r="Q11" s="144" t="s">
        <v>32</v>
      </c>
      <c r="R11" s="144" t="s">
        <v>32</v>
      </c>
      <c r="S11" s="144" t="s">
        <v>32</v>
      </c>
      <c r="T11" s="144" t="s">
        <v>32</v>
      </c>
      <c r="U11" s="144" t="s">
        <v>32</v>
      </c>
      <c r="V11" s="144" t="s">
        <v>32</v>
      </c>
      <c r="W11" s="144" t="s">
        <v>32</v>
      </c>
      <c r="X11" s="144" t="s">
        <v>32</v>
      </c>
      <c r="Y11" s="144" t="s">
        <v>32</v>
      </c>
      <c r="Z11" s="144" t="s">
        <v>32</v>
      </c>
      <c r="AA11" s="144" t="s">
        <v>32</v>
      </c>
      <c r="AB11" s="144" t="s">
        <v>32</v>
      </c>
      <c r="AC11" s="144" t="s">
        <v>32</v>
      </c>
      <c r="AD11" s="144" t="s">
        <v>32</v>
      </c>
      <c r="AE11" s="144" t="s">
        <v>32</v>
      </c>
      <c r="AF11" s="144" t="s">
        <v>32</v>
      </c>
      <c r="AG11" s="144" t="s">
        <v>32</v>
      </c>
      <c r="AH11" s="144" t="s">
        <v>32</v>
      </c>
      <c r="AI11" s="144" t="s">
        <v>32</v>
      </c>
      <c r="AJ11" s="144" t="s">
        <v>32</v>
      </c>
      <c r="AK11" s="144" t="s">
        <v>32</v>
      </c>
      <c r="AL11" s="144" t="s">
        <v>32</v>
      </c>
      <c r="AM11" s="144" t="s">
        <v>32</v>
      </c>
      <c r="AN11" s="144" t="s">
        <v>32</v>
      </c>
      <c r="AO11" s="144" t="s">
        <v>32</v>
      </c>
      <c r="AP11" s="144" t="s">
        <v>32</v>
      </c>
      <c r="AQ11" s="144" t="s">
        <v>32</v>
      </c>
      <c r="AR11" s="144" t="s">
        <v>32</v>
      </c>
      <c r="AS11" s="144" t="s">
        <v>32</v>
      </c>
      <c r="AT11" s="144" t="s">
        <v>32</v>
      </c>
      <c r="AU11" s="144" t="s">
        <v>32</v>
      </c>
      <c r="AV11" s="144" t="s">
        <v>32</v>
      </c>
      <c r="AW11" s="144" t="s">
        <v>32</v>
      </c>
      <c r="AX11" s="144" t="s">
        <v>32</v>
      </c>
      <c r="AY11" s="144" t="s">
        <v>32</v>
      </c>
      <c r="AZ11" s="144" t="s">
        <v>32</v>
      </c>
      <c r="BA11" s="144" t="s">
        <v>32</v>
      </c>
      <c r="BB11" s="144" t="s">
        <v>32</v>
      </c>
      <c r="BC11" s="144" t="s">
        <v>32</v>
      </c>
      <c r="BD11" s="144" t="s">
        <v>32</v>
      </c>
      <c r="BE11" s="144" t="s">
        <v>32</v>
      </c>
      <c r="BF11" s="144" t="s">
        <v>32</v>
      </c>
      <c r="BG11" s="144" t="s">
        <v>32</v>
      </c>
      <c r="BH11" s="144" t="s">
        <v>32</v>
      </c>
      <c r="BI11" s="144" t="s">
        <v>32</v>
      </c>
      <c r="BJ11" s="144" t="s">
        <v>32</v>
      </c>
      <c r="BK11" s="144" t="s">
        <v>32</v>
      </c>
      <c r="BL11" s="144" t="s">
        <v>32</v>
      </c>
      <c r="BM11" s="144" t="s">
        <v>32</v>
      </c>
      <c r="BN11" s="144" t="s">
        <v>32</v>
      </c>
      <c r="BO11" s="144" t="s">
        <v>32</v>
      </c>
      <c r="BP11" s="144" t="s">
        <v>32</v>
      </c>
      <c r="BQ11" s="144" t="s">
        <v>32</v>
      </c>
      <c r="BR11" s="144" t="s">
        <v>32</v>
      </c>
      <c r="BS11" s="144" t="s">
        <v>32</v>
      </c>
      <c r="BT11" s="144" t="s">
        <v>32</v>
      </c>
      <c r="BU11" s="144" t="s">
        <v>32</v>
      </c>
      <c r="BV11" s="144" t="s">
        <v>32</v>
      </c>
      <c r="BW11" s="144" t="s">
        <v>32</v>
      </c>
      <c r="BX11" s="144" t="s">
        <v>32</v>
      </c>
    </row>
    <row r="12" spans="1:76" x14ac:dyDescent="0.25">
      <c r="A12" s="158"/>
      <c r="B12" s="64" t="s">
        <v>40</v>
      </c>
      <c r="C12" s="139" t="str">
        <f>Input!C12</f>
        <v>C</v>
      </c>
      <c r="D12" s="144" t="s">
        <v>32</v>
      </c>
      <c r="E12" s="147">
        <f>Input!$Q12*'Cargo Density'!E$3</f>
        <v>662.5</v>
      </c>
      <c r="F12" s="147">
        <f>Input!$Q12*'Cargo Density'!F$3</f>
        <v>339.2</v>
      </c>
      <c r="G12" s="147">
        <f>Input!$Q12*'Cargo Density'!G$3</f>
        <v>424</v>
      </c>
      <c r="H12" s="147">
        <f>Input!$Q12*'Cargo Density'!H$3</f>
        <v>0</v>
      </c>
      <c r="I12" s="147">
        <f>Input!$Q12*'Cargo Density'!I$3</f>
        <v>0</v>
      </c>
      <c r="J12" s="147">
        <f>Input!$Q12*'Cargo Density'!J$3</f>
        <v>397.5</v>
      </c>
      <c r="K12" s="147">
        <f>Input!$Q12*'Cargo Density'!K$3</f>
        <v>397.5</v>
      </c>
      <c r="L12" s="147">
        <f>Input!$Q12*'Cargo Density'!L$3</f>
        <v>212</v>
      </c>
      <c r="M12" s="147">
        <f>Input!$Q12*'Cargo Density'!M$3</f>
        <v>0</v>
      </c>
      <c r="N12" s="147">
        <f>Input!$Q12*'Cargo Density'!N$3</f>
        <v>212</v>
      </c>
      <c r="O12" s="147">
        <f>Input!$Q12*'Cargo Density'!O$3</f>
        <v>148.4</v>
      </c>
      <c r="P12" s="147">
        <f>Input!$Q12*'Cargo Density'!P$3</f>
        <v>9.2484999999999999</v>
      </c>
      <c r="Q12" s="147">
        <f>Input!$Q12*'Cargo Density'!Q$3</f>
        <v>0</v>
      </c>
      <c r="R12" s="147">
        <f>Input!$Q12*'Cargo Density'!R$3</f>
        <v>609.5</v>
      </c>
      <c r="S12" s="147">
        <f>Input!$Q12*'Cargo Density'!S$3</f>
        <v>2.65</v>
      </c>
      <c r="T12" s="147">
        <f>Input!$Q12*'Cargo Density'!T$3</f>
        <v>927.5</v>
      </c>
      <c r="U12" s="147">
        <f>Input!$Q12*'Cargo Density'!U$3</f>
        <v>371</v>
      </c>
      <c r="V12" s="147">
        <f>Input!$Q12*'Cargo Density'!V$3</f>
        <v>79.5</v>
      </c>
      <c r="W12" s="147">
        <f>Input!$Q12*'Cargo Density'!W$3</f>
        <v>132.5</v>
      </c>
      <c r="X12" s="147">
        <f>Input!$Q12*'Cargo Density'!X$3</f>
        <v>212</v>
      </c>
      <c r="Y12" s="147">
        <f>Input!$Q12*'Cargo Density'!Y$3</f>
        <v>132.5</v>
      </c>
      <c r="Z12" s="147">
        <f>Input!$Q12*'Cargo Density'!Z$3</f>
        <v>132.5</v>
      </c>
      <c r="AA12" s="147">
        <f>Input!$Q12*'Cargo Density'!AA$3</f>
        <v>141.245</v>
      </c>
      <c r="AB12" s="147">
        <f>Input!$Q12*'Cargo Density'!AB$3</f>
        <v>106</v>
      </c>
      <c r="AC12" s="147">
        <f>Input!$Q12*'Cargo Density'!AC$3</f>
        <v>106</v>
      </c>
      <c r="AD12" s="147">
        <f>Input!$Q12*'Cargo Density'!AD$3</f>
        <v>106</v>
      </c>
      <c r="AE12" s="147">
        <f>Input!$Q12*'Cargo Density'!AE$3</f>
        <v>0</v>
      </c>
      <c r="AF12" s="147">
        <f>Input!$Q12*'Cargo Density'!AF$3</f>
        <v>397.5</v>
      </c>
      <c r="AG12" s="147">
        <f>Input!$Q12*'Cargo Density'!AG$3</f>
        <v>33.125</v>
      </c>
      <c r="AH12" s="147">
        <f>Input!$Q12*'Cargo Density'!AH$3</f>
        <v>132.5</v>
      </c>
      <c r="AI12" s="147">
        <f>Input!$Q12*'Cargo Density'!AI$3</f>
        <v>212</v>
      </c>
      <c r="AJ12" s="147">
        <f>Input!$Q12*'Cargo Density'!AJ$3</f>
        <v>0</v>
      </c>
      <c r="AK12" s="147">
        <f>Input!$Q12*'Cargo Density'!AK$3</f>
        <v>1192.5</v>
      </c>
      <c r="AL12" s="147">
        <f>Input!$Q12*'Cargo Density'!AL$3</f>
        <v>371</v>
      </c>
      <c r="AM12" s="147">
        <f>Input!$Q12*'Cargo Density'!AM$3</f>
        <v>198.75</v>
      </c>
      <c r="AN12" s="147">
        <f>Input!$Q12*'Cargo Density'!AN$3</f>
        <v>66.25</v>
      </c>
      <c r="AO12" s="147">
        <f>Input!$Q12*'Cargo Density'!AO$3</f>
        <v>201.4</v>
      </c>
      <c r="AP12" s="147">
        <f>Input!$Q12*'Cargo Density'!AP$3</f>
        <v>79.5</v>
      </c>
      <c r="AQ12" s="147">
        <f>Input!$Q12*'Cargo Density'!AQ$3</f>
        <v>281.5625</v>
      </c>
      <c r="AR12" s="147">
        <f>Input!$Q12*'Cargo Density'!AR$3</f>
        <v>238.5</v>
      </c>
      <c r="AS12" s="147">
        <f>Input!$Q12*'Cargo Density'!AS$3</f>
        <v>204.05</v>
      </c>
      <c r="AT12" s="147">
        <f>Input!$Q12*'Cargo Density'!AT$3</f>
        <v>318</v>
      </c>
      <c r="AU12" s="147">
        <f>Input!$Q12*'Cargo Density'!AU$3</f>
        <v>16.5625</v>
      </c>
      <c r="AV12" s="147">
        <f>Input!$Q12*'Cargo Density'!AV$3</f>
        <v>215.3125</v>
      </c>
      <c r="AW12" s="147">
        <f>Input!$Q12*'Cargo Density'!AW$3</f>
        <v>291.5</v>
      </c>
      <c r="AX12" s="147">
        <f>Input!$Q12*'Cargo Density'!AX$3</f>
        <v>291.5</v>
      </c>
      <c r="AY12" s="147">
        <f>Input!$Q12*'Cargo Density'!AY$3</f>
        <v>609.5</v>
      </c>
      <c r="AZ12" s="147">
        <f>Input!$Q12*'Cargo Density'!AZ$3</f>
        <v>254.39999999999998</v>
      </c>
      <c r="BA12" s="147">
        <f>Input!$Q12*'Cargo Density'!BA$3</f>
        <v>132.5</v>
      </c>
      <c r="BB12" s="147">
        <f>Input!$Q12*'Cargo Density'!BB$3</f>
        <v>248.4375</v>
      </c>
      <c r="BC12" s="147">
        <f>Input!$Q12*'Cargo Density'!BC$3</f>
        <v>251.75</v>
      </c>
      <c r="BD12" s="147">
        <f>Input!$Q12*'Cargo Density'!BD$3</f>
        <v>424</v>
      </c>
      <c r="BE12" s="147">
        <f>Input!$Q12*'Cargo Density'!BE$3</f>
        <v>795</v>
      </c>
      <c r="BF12" s="147">
        <f>Input!$Q12*'Cargo Density'!BF$3</f>
        <v>0</v>
      </c>
      <c r="BG12" s="147">
        <f>Input!$Q12*'Cargo Density'!BG$3</f>
        <v>2067</v>
      </c>
      <c r="BH12" s="147">
        <f>Input!$Q12*'Cargo Density'!BH$3</f>
        <v>225.25</v>
      </c>
      <c r="BI12" s="147">
        <f>Input!$Q12*'Cargo Density'!BI$3</f>
        <v>190.79999999999998</v>
      </c>
      <c r="BJ12" s="147">
        <f>Input!$Q12*'Cargo Density'!BJ$3</f>
        <v>66.25</v>
      </c>
      <c r="BK12" s="147">
        <f>Input!$Q12*'Cargo Density'!BK$3</f>
        <v>344.5</v>
      </c>
      <c r="BL12" s="147">
        <f>Input!$Q12*'Cargo Density'!BL$3</f>
        <v>22.79</v>
      </c>
      <c r="BM12" s="147">
        <f>Input!$Q12*'Cargo Density'!BM$3</f>
        <v>22.79</v>
      </c>
      <c r="BN12" s="147">
        <f>Input!$Q12*'Cargo Density'!BN$3</f>
        <v>0</v>
      </c>
      <c r="BO12" s="147">
        <f>Input!$Q12*'Cargo Density'!BO$3</f>
        <v>106</v>
      </c>
      <c r="BP12" s="147">
        <f>Input!$Q12*'Cargo Density'!BP$3</f>
        <v>0</v>
      </c>
      <c r="BQ12" s="147">
        <f>Input!$Q12*'Cargo Density'!BQ$3</f>
        <v>2385</v>
      </c>
      <c r="BR12" s="147">
        <f>Input!$Q12*'Cargo Density'!BR$3</f>
        <v>662.5</v>
      </c>
      <c r="BS12" s="147">
        <f>Input!$Q12*'Cargo Density'!BS$3</f>
        <v>0</v>
      </c>
      <c r="BT12" s="147">
        <f>Input!$Q12*'Cargo Density'!BT$3</f>
        <v>0</v>
      </c>
      <c r="BU12" s="147">
        <f>Input!$Q12*'Cargo Density'!BU$3</f>
        <v>185.5</v>
      </c>
      <c r="BV12" s="147">
        <f>Input!$Q12*'Cargo Density'!BV$3</f>
        <v>124.55</v>
      </c>
      <c r="BW12" s="147">
        <f>Input!$Q12*'Cargo Density'!BW$3</f>
        <v>132.5</v>
      </c>
      <c r="BX12" s="147">
        <f>Input!$Q12*'Cargo Density'!BX$3</f>
        <v>79.5</v>
      </c>
    </row>
    <row r="13" spans="1:76" x14ac:dyDescent="0.25">
      <c r="A13" s="158"/>
      <c r="B13" s="64" t="s">
        <v>41</v>
      </c>
      <c r="C13" s="139" t="str">
        <f>Input!C13</f>
        <v>P</v>
      </c>
      <c r="D13" s="144" t="s">
        <v>32</v>
      </c>
      <c r="E13" s="144" t="s">
        <v>32</v>
      </c>
      <c r="F13" s="144" t="s">
        <v>32</v>
      </c>
      <c r="G13" s="144" t="s">
        <v>32</v>
      </c>
      <c r="H13" s="144" t="s">
        <v>32</v>
      </c>
      <c r="I13" s="144" t="s">
        <v>32</v>
      </c>
      <c r="J13" s="144" t="s">
        <v>32</v>
      </c>
      <c r="K13" s="144" t="s">
        <v>32</v>
      </c>
      <c r="L13" s="144" t="s">
        <v>32</v>
      </c>
      <c r="M13" s="144" t="s">
        <v>32</v>
      </c>
      <c r="N13" s="144" t="s">
        <v>32</v>
      </c>
      <c r="O13" s="144" t="s">
        <v>32</v>
      </c>
      <c r="P13" s="144" t="s">
        <v>32</v>
      </c>
      <c r="Q13" s="144" t="s">
        <v>32</v>
      </c>
      <c r="R13" s="144" t="s">
        <v>32</v>
      </c>
      <c r="S13" s="144" t="s">
        <v>32</v>
      </c>
      <c r="T13" s="144" t="s">
        <v>32</v>
      </c>
      <c r="U13" s="144" t="s">
        <v>32</v>
      </c>
      <c r="V13" s="144" t="s">
        <v>32</v>
      </c>
      <c r="W13" s="144" t="s">
        <v>32</v>
      </c>
      <c r="X13" s="144" t="s">
        <v>32</v>
      </c>
      <c r="Y13" s="144" t="s">
        <v>32</v>
      </c>
      <c r="Z13" s="144" t="s">
        <v>32</v>
      </c>
      <c r="AA13" s="144" t="s">
        <v>32</v>
      </c>
      <c r="AB13" s="144" t="s">
        <v>32</v>
      </c>
      <c r="AC13" s="144" t="s">
        <v>32</v>
      </c>
      <c r="AD13" s="144" t="s">
        <v>32</v>
      </c>
      <c r="AE13" s="144" t="s">
        <v>32</v>
      </c>
      <c r="AF13" s="144" t="s">
        <v>32</v>
      </c>
      <c r="AG13" s="144" t="s">
        <v>32</v>
      </c>
      <c r="AH13" s="144" t="s">
        <v>32</v>
      </c>
      <c r="AI13" s="144" t="s">
        <v>32</v>
      </c>
      <c r="AJ13" s="144" t="s">
        <v>32</v>
      </c>
      <c r="AK13" s="144" t="s">
        <v>32</v>
      </c>
      <c r="AL13" s="144" t="s">
        <v>32</v>
      </c>
      <c r="AM13" s="144" t="s">
        <v>32</v>
      </c>
      <c r="AN13" s="144" t="s">
        <v>32</v>
      </c>
      <c r="AO13" s="144" t="s">
        <v>32</v>
      </c>
      <c r="AP13" s="144" t="s">
        <v>32</v>
      </c>
      <c r="AQ13" s="144" t="s">
        <v>32</v>
      </c>
      <c r="AR13" s="144" t="s">
        <v>32</v>
      </c>
      <c r="AS13" s="144" t="s">
        <v>32</v>
      </c>
      <c r="AT13" s="144" t="s">
        <v>32</v>
      </c>
      <c r="AU13" s="144" t="s">
        <v>32</v>
      </c>
      <c r="AV13" s="144" t="s">
        <v>32</v>
      </c>
      <c r="AW13" s="144" t="s">
        <v>32</v>
      </c>
      <c r="AX13" s="144" t="s">
        <v>32</v>
      </c>
      <c r="AY13" s="144" t="s">
        <v>32</v>
      </c>
      <c r="AZ13" s="144" t="s">
        <v>32</v>
      </c>
      <c r="BA13" s="144" t="s">
        <v>32</v>
      </c>
      <c r="BB13" s="144" t="s">
        <v>32</v>
      </c>
      <c r="BC13" s="144" t="s">
        <v>32</v>
      </c>
      <c r="BD13" s="144" t="s">
        <v>32</v>
      </c>
      <c r="BE13" s="144" t="s">
        <v>32</v>
      </c>
      <c r="BF13" s="144" t="s">
        <v>32</v>
      </c>
      <c r="BG13" s="144" t="s">
        <v>32</v>
      </c>
      <c r="BH13" s="144" t="s">
        <v>32</v>
      </c>
      <c r="BI13" s="144" t="s">
        <v>32</v>
      </c>
      <c r="BJ13" s="144" t="s">
        <v>32</v>
      </c>
      <c r="BK13" s="144" t="s">
        <v>32</v>
      </c>
      <c r="BL13" s="144" t="s">
        <v>32</v>
      </c>
      <c r="BM13" s="144" t="s">
        <v>32</v>
      </c>
      <c r="BN13" s="144" t="s">
        <v>32</v>
      </c>
      <c r="BO13" s="144" t="s">
        <v>32</v>
      </c>
      <c r="BP13" s="144" t="s">
        <v>32</v>
      </c>
      <c r="BQ13" s="144" t="s">
        <v>32</v>
      </c>
      <c r="BR13" s="144" t="s">
        <v>32</v>
      </c>
      <c r="BS13" s="144" t="s">
        <v>32</v>
      </c>
      <c r="BT13" s="144" t="s">
        <v>32</v>
      </c>
      <c r="BU13" s="144" t="s">
        <v>32</v>
      </c>
      <c r="BV13" s="144" t="s">
        <v>32</v>
      </c>
      <c r="BW13" s="144" t="s">
        <v>32</v>
      </c>
      <c r="BX13" s="144" t="s">
        <v>32</v>
      </c>
    </row>
    <row r="14" spans="1:76" x14ac:dyDescent="0.25">
      <c r="A14" s="158"/>
      <c r="B14" s="64" t="s">
        <v>42</v>
      </c>
      <c r="C14" s="139" t="str">
        <f>Input!C14</f>
        <v>P</v>
      </c>
      <c r="D14" s="144" t="s">
        <v>32</v>
      </c>
      <c r="E14" s="144" t="s">
        <v>32</v>
      </c>
      <c r="F14" s="144" t="s">
        <v>32</v>
      </c>
      <c r="G14" s="144" t="s">
        <v>32</v>
      </c>
      <c r="H14" s="144" t="s">
        <v>32</v>
      </c>
      <c r="I14" s="144" t="s">
        <v>32</v>
      </c>
      <c r="J14" s="144" t="s">
        <v>32</v>
      </c>
      <c r="K14" s="144" t="s">
        <v>32</v>
      </c>
      <c r="L14" s="144" t="s">
        <v>32</v>
      </c>
      <c r="M14" s="144" t="s">
        <v>32</v>
      </c>
      <c r="N14" s="144" t="s">
        <v>32</v>
      </c>
      <c r="O14" s="144" t="s">
        <v>32</v>
      </c>
      <c r="P14" s="144" t="s">
        <v>32</v>
      </c>
      <c r="Q14" s="144" t="s">
        <v>32</v>
      </c>
      <c r="R14" s="144" t="s">
        <v>32</v>
      </c>
      <c r="S14" s="144" t="s">
        <v>32</v>
      </c>
      <c r="T14" s="144" t="s">
        <v>32</v>
      </c>
      <c r="U14" s="144" t="s">
        <v>32</v>
      </c>
      <c r="V14" s="144" t="s">
        <v>32</v>
      </c>
      <c r="W14" s="144" t="s">
        <v>32</v>
      </c>
      <c r="X14" s="144" t="s">
        <v>32</v>
      </c>
      <c r="Y14" s="144" t="s">
        <v>32</v>
      </c>
      <c r="Z14" s="144" t="s">
        <v>32</v>
      </c>
      <c r="AA14" s="144" t="s">
        <v>32</v>
      </c>
      <c r="AB14" s="144" t="s">
        <v>32</v>
      </c>
      <c r="AC14" s="144" t="s">
        <v>32</v>
      </c>
      <c r="AD14" s="144" t="s">
        <v>32</v>
      </c>
      <c r="AE14" s="144" t="s">
        <v>32</v>
      </c>
      <c r="AF14" s="144" t="s">
        <v>32</v>
      </c>
      <c r="AG14" s="144" t="s">
        <v>32</v>
      </c>
      <c r="AH14" s="144" t="s">
        <v>32</v>
      </c>
      <c r="AI14" s="144" t="s">
        <v>32</v>
      </c>
      <c r="AJ14" s="144" t="s">
        <v>32</v>
      </c>
      <c r="AK14" s="144" t="s">
        <v>32</v>
      </c>
      <c r="AL14" s="144" t="s">
        <v>32</v>
      </c>
      <c r="AM14" s="144" t="s">
        <v>32</v>
      </c>
      <c r="AN14" s="144" t="s">
        <v>32</v>
      </c>
      <c r="AO14" s="144" t="s">
        <v>32</v>
      </c>
      <c r="AP14" s="144" t="s">
        <v>32</v>
      </c>
      <c r="AQ14" s="144" t="s">
        <v>32</v>
      </c>
      <c r="AR14" s="144" t="s">
        <v>32</v>
      </c>
      <c r="AS14" s="144" t="s">
        <v>32</v>
      </c>
      <c r="AT14" s="144" t="s">
        <v>32</v>
      </c>
      <c r="AU14" s="144" t="s">
        <v>32</v>
      </c>
      <c r="AV14" s="144" t="s">
        <v>32</v>
      </c>
      <c r="AW14" s="144" t="s">
        <v>32</v>
      </c>
      <c r="AX14" s="144" t="s">
        <v>32</v>
      </c>
      <c r="AY14" s="144" t="s">
        <v>32</v>
      </c>
      <c r="AZ14" s="144" t="s">
        <v>32</v>
      </c>
      <c r="BA14" s="144" t="s">
        <v>32</v>
      </c>
      <c r="BB14" s="144" t="s">
        <v>32</v>
      </c>
      <c r="BC14" s="144" t="s">
        <v>32</v>
      </c>
      <c r="BD14" s="144" t="s">
        <v>32</v>
      </c>
      <c r="BE14" s="144" t="s">
        <v>32</v>
      </c>
      <c r="BF14" s="144" t="s">
        <v>32</v>
      </c>
      <c r="BG14" s="144" t="s">
        <v>32</v>
      </c>
      <c r="BH14" s="144" t="s">
        <v>32</v>
      </c>
      <c r="BI14" s="144" t="s">
        <v>32</v>
      </c>
      <c r="BJ14" s="144" t="s">
        <v>32</v>
      </c>
      <c r="BK14" s="144" t="s">
        <v>32</v>
      </c>
      <c r="BL14" s="144" t="s">
        <v>32</v>
      </c>
      <c r="BM14" s="144" t="s">
        <v>32</v>
      </c>
      <c r="BN14" s="144" t="s">
        <v>32</v>
      </c>
      <c r="BO14" s="144" t="s">
        <v>32</v>
      </c>
      <c r="BP14" s="144" t="s">
        <v>32</v>
      </c>
      <c r="BQ14" s="144" t="s">
        <v>32</v>
      </c>
      <c r="BR14" s="144" t="s">
        <v>32</v>
      </c>
      <c r="BS14" s="144" t="s">
        <v>32</v>
      </c>
      <c r="BT14" s="144" t="s">
        <v>32</v>
      </c>
      <c r="BU14" s="144" t="s">
        <v>32</v>
      </c>
      <c r="BV14" s="144" t="s">
        <v>32</v>
      </c>
      <c r="BW14" s="144" t="s">
        <v>32</v>
      </c>
      <c r="BX14" s="144" t="s">
        <v>32</v>
      </c>
    </row>
    <row r="15" spans="1:76" x14ac:dyDescent="0.25">
      <c r="A15" s="158"/>
      <c r="B15" s="64" t="s">
        <v>43</v>
      </c>
      <c r="C15" s="139" t="str">
        <f>Input!C15</f>
        <v>C</v>
      </c>
      <c r="D15" s="144" t="s">
        <v>32</v>
      </c>
      <c r="E15" s="147">
        <f>Input!$Q15*'Cargo Density'!E$3</f>
        <v>662.5</v>
      </c>
      <c r="F15" s="147">
        <f>Input!$Q15*'Cargo Density'!F$3</f>
        <v>339.2</v>
      </c>
      <c r="G15" s="147">
        <f>Input!$Q15*'Cargo Density'!G$3</f>
        <v>424</v>
      </c>
      <c r="H15" s="147">
        <f>Input!$Q15*'Cargo Density'!H$3</f>
        <v>0</v>
      </c>
      <c r="I15" s="147">
        <f>Input!$Q15*'Cargo Density'!I$3</f>
        <v>0</v>
      </c>
      <c r="J15" s="147">
        <f>Input!$Q15*'Cargo Density'!J$3</f>
        <v>397.5</v>
      </c>
      <c r="K15" s="147">
        <f>Input!$Q15*'Cargo Density'!K$3</f>
        <v>397.5</v>
      </c>
      <c r="L15" s="147">
        <f>Input!$Q15*'Cargo Density'!L$3</f>
        <v>212</v>
      </c>
      <c r="M15" s="147">
        <f>Input!$Q15*'Cargo Density'!M$3</f>
        <v>0</v>
      </c>
      <c r="N15" s="147">
        <f>Input!$Q15*'Cargo Density'!N$3</f>
        <v>212</v>
      </c>
      <c r="O15" s="147">
        <f>Input!$Q15*'Cargo Density'!O$3</f>
        <v>148.4</v>
      </c>
      <c r="P15" s="147">
        <f>Input!$Q15*'Cargo Density'!P$3</f>
        <v>9.2484999999999999</v>
      </c>
      <c r="Q15" s="147">
        <f>Input!$Q15*'Cargo Density'!Q$3</f>
        <v>0</v>
      </c>
      <c r="R15" s="147">
        <f>Input!$Q15*'Cargo Density'!R$3</f>
        <v>609.5</v>
      </c>
      <c r="S15" s="147">
        <f>Input!$Q15*'Cargo Density'!S$3</f>
        <v>2.65</v>
      </c>
      <c r="T15" s="147">
        <f>Input!$Q15*'Cargo Density'!T$3</f>
        <v>927.5</v>
      </c>
      <c r="U15" s="147">
        <f>Input!$Q15*'Cargo Density'!U$3</f>
        <v>371</v>
      </c>
      <c r="V15" s="147">
        <f>Input!$Q15*'Cargo Density'!V$3</f>
        <v>79.5</v>
      </c>
      <c r="W15" s="147">
        <f>Input!$Q15*'Cargo Density'!W$3</f>
        <v>132.5</v>
      </c>
      <c r="X15" s="147">
        <f>Input!$Q15*'Cargo Density'!X$3</f>
        <v>212</v>
      </c>
      <c r="Y15" s="147">
        <f>Input!$Q15*'Cargo Density'!Y$3</f>
        <v>132.5</v>
      </c>
      <c r="Z15" s="147">
        <f>Input!$Q15*'Cargo Density'!Z$3</f>
        <v>132.5</v>
      </c>
      <c r="AA15" s="147">
        <f>Input!$Q15*'Cargo Density'!AA$3</f>
        <v>141.245</v>
      </c>
      <c r="AB15" s="147">
        <f>Input!$Q15*'Cargo Density'!AB$3</f>
        <v>106</v>
      </c>
      <c r="AC15" s="147">
        <f>Input!$Q15*'Cargo Density'!AC$3</f>
        <v>106</v>
      </c>
      <c r="AD15" s="147">
        <f>Input!$Q15*'Cargo Density'!AD$3</f>
        <v>106</v>
      </c>
      <c r="AE15" s="147">
        <f>Input!$Q15*'Cargo Density'!AE$3</f>
        <v>0</v>
      </c>
      <c r="AF15" s="147">
        <f>Input!$Q15*'Cargo Density'!AF$3</f>
        <v>397.5</v>
      </c>
      <c r="AG15" s="147">
        <f>Input!$Q15*'Cargo Density'!AG$3</f>
        <v>33.125</v>
      </c>
      <c r="AH15" s="147">
        <f>Input!$Q15*'Cargo Density'!AH$3</f>
        <v>132.5</v>
      </c>
      <c r="AI15" s="147">
        <f>Input!$Q15*'Cargo Density'!AI$3</f>
        <v>212</v>
      </c>
      <c r="AJ15" s="147">
        <f>Input!$Q15*'Cargo Density'!AJ$3</f>
        <v>0</v>
      </c>
      <c r="AK15" s="147">
        <f>Input!$Q15*'Cargo Density'!AK$3</f>
        <v>1192.5</v>
      </c>
      <c r="AL15" s="147">
        <f>Input!$Q15*'Cargo Density'!AL$3</f>
        <v>371</v>
      </c>
      <c r="AM15" s="147">
        <f>Input!$Q15*'Cargo Density'!AM$3</f>
        <v>198.75</v>
      </c>
      <c r="AN15" s="147">
        <f>Input!$Q15*'Cargo Density'!AN$3</f>
        <v>66.25</v>
      </c>
      <c r="AO15" s="147">
        <f>Input!$Q15*'Cargo Density'!AO$3</f>
        <v>201.4</v>
      </c>
      <c r="AP15" s="147">
        <f>Input!$Q15*'Cargo Density'!AP$3</f>
        <v>79.5</v>
      </c>
      <c r="AQ15" s="147">
        <f>Input!$Q15*'Cargo Density'!AQ$3</f>
        <v>281.5625</v>
      </c>
      <c r="AR15" s="147">
        <f>Input!$Q15*'Cargo Density'!AR$3</f>
        <v>238.5</v>
      </c>
      <c r="AS15" s="147">
        <f>Input!$Q15*'Cargo Density'!AS$3</f>
        <v>204.05</v>
      </c>
      <c r="AT15" s="147">
        <f>Input!$Q15*'Cargo Density'!AT$3</f>
        <v>318</v>
      </c>
      <c r="AU15" s="147">
        <f>Input!$Q15*'Cargo Density'!AU$3</f>
        <v>16.5625</v>
      </c>
      <c r="AV15" s="147">
        <f>Input!$Q15*'Cargo Density'!AV$3</f>
        <v>215.3125</v>
      </c>
      <c r="AW15" s="147">
        <f>Input!$Q15*'Cargo Density'!AW$3</f>
        <v>291.5</v>
      </c>
      <c r="AX15" s="147">
        <f>Input!$Q15*'Cargo Density'!AX$3</f>
        <v>291.5</v>
      </c>
      <c r="AY15" s="147">
        <f>Input!$Q15*'Cargo Density'!AY$3</f>
        <v>609.5</v>
      </c>
      <c r="AZ15" s="147">
        <f>Input!$Q15*'Cargo Density'!AZ$3</f>
        <v>254.39999999999998</v>
      </c>
      <c r="BA15" s="147">
        <f>Input!$Q15*'Cargo Density'!BA$3</f>
        <v>132.5</v>
      </c>
      <c r="BB15" s="147">
        <f>Input!$Q15*'Cargo Density'!BB$3</f>
        <v>248.4375</v>
      </c>
      <c r="BC15" s="147">
        <f>Input!$Q15*'Cargo Density'!BC$3</f>
        <v>251.75</v>
      </c>
      <c r="BD15" s="147">
        <f>Input!$Q15*'Cargo Density'!BD$3</f>
        <v>424</v>
      </c>
      <c r="BE15" s="147">
        <f>Input!$Q15*'Cargo Density'!BE$3</f>
        <v>795</v>
      </c>
      <c r="BF15" s="147">
        <f>Input!$Q15*'Cargo Density'!BF$3</f>
        <v>0</v>
      </c>
      <c r="BG15" s="147">
        <f>Input!$Q15*'Cargo Density'!BG$3</f>
        <v>2067</v>
      </c>
      <c r="BH15" s="147">
        <f>Input!$Q15*'Cargo Density'!BH$3</f>
        <v>225.25</v>
      </c>
      <c r="BI15" s="147">
        <f>Input!$Q15*'Cargo Density'!BI$3</f>
        <v>190.79999999999998</v>
      </c>
      <c r="BJ15" s="147">
        <f>Input!$Q15*'Cargo Density'!BJ$3</f>
        <v>66.25</v>
      </c>
      <c r="BK15" s="147">
        <f>Input!$Q15*'Cargo Density'!BK$3</f>
        <v>344.5</v>
      </c>
      <c r="BL15" s="147">
        <f>Input!$Q15*'Cargo Density'!BL$3</f>
        <v>22.79</v>
      </c>
      <c r="BM15" s="147">
        <f>Input!$Q15*'Cargo Density'!BM$3</f>
        <v>22.79</v>
      </c>
      <c r="BN15" s="147">
        <f>Input!$Q15*'Cargo Density'!BN$3</f>
        <v>0</v>
      </c>
      <c r="BO15" s="147">
        <f>Input!$Q15*'Cargo Density'!BO$3</f>
        <v>106</v>
      </c>
      <c r="BP15" s="147">
        <f>Input!$Q15*'Cargo Density'!BP$3</f>
        <v>0</v>
      </c>
      <c r="BQ15" s="147">
        <f>Input!$Q15*'Cargo Density'!BQ$3</f>
        <v>2385</v>
      </c>
      <c r="BR15" s="147">
        <f>Input!$Q15*'Cargo Density'!BR$3</f>
        <v>662.5</v>
      </c>
      <c r="BS15" s="147">
        <f>Input!$Q15*'Cargo Density'!BS$3</f>
        <v>0</v>
      </c>
      <c r="BT15" s="147">
        <f>Input!$Q15*'Cargo Density'!BT$3</f>
        <v>0</v>
      </c>
      <c r="BU15" s="147">
        <f>Input!$Q15*'Cargo Density'!BU$3</f>
        <v>185.5</v>
      </c>
      <c r="BV15" s="147">
        <f>Input!$Q15*'Cargo Density'!BV$3</f>
        <v>124.55</v>
      </c>
      <c r="BW15" s="147">
        <f>Input!$Q15*'Cargo Density'!BW$3</f>
        <v>132.5</v>
      </c>
      <c r="BX15" s="147">
        <f>Input!$Q15*'Cargo Density'!BX$3</f>
        <v>79.5</v>
      </c>
    </row>
    <row r="16" spans="1:76" x14ac:dyDescent="0.25">
      <c r="A16" s="158"/>
      <c r="B16" s="64" t="s">
        <v>44</v>
      </c>
      <c r="C16" s="139" t="str">
        <f>Input!C16</f>
        <v>P</v>
      </c>
      <c r="D16" s="144" t="s">
        <v>32</v>
      </c>
      <c r="E16" s="144" t="s">
        <v>32</v>
      </c>
      <c r="F16" s="144" t="s">
        <v>32</v>
      </c>
      <c r="G16" s="144" t="s">
        <v>32</v>
      </c>
      <c r="H16" s="144" t="s">
        <v>32</v>
      </c>
      <c r="I16" s="144" t="s">
        <v>32</v>
      </c>
      <c r="J16" s="144" t="s">
        <v>32</v>
      </c>
      <c r="K16" s="144" t="s">
        <v>32</v>
      </c>
      <c r="L16" s="144" t="s">
        <v>32</v>
      </c>
      <c r="M16" s="144" t="s">
        <v>32</v>
      </c>
      <c r="N16" s="144" t="s">
        <v>32</v>
      </c>
      <c r="O16" s="144" t="s">
        <v>32</v>
      </c>
      <c r="P16" s="144" t="s">
        <v>32</v>
      </c>
      <c r="Q16" s="144" t="s">
        <v>32</v>
      </c>
      <c r="R16" s="144" t="s">
        <v>32</v>
      </c>
      <c r="S16" s="144" t="s">
        <v>32</v>
      </c>
      <c r="T16" s="144" t="s">
        <v>32</v>
      </c>
      <c r="U16" s="144" t="s">
        <v>32</v>
      </c>
      <c r="V16" s="144" t="s">
        <v>32</v>
      </c>
      <c r="W16" s="144" t="s">
        <v>32</v>
      </c>
      <c r="X16" s="144" t="s">
        <v>32</v>
      </c>
      <c r="Y16" s="144" t="s">
        <v>32</v>
      </c>
      <c r="Z16" s="144" t="s">
        <v>32</v>
      </c>
      <c r="AA16" s="144" t="s">
        <v>32</v>
      </c>
      <c r="AB16" s="144" t="s">
        <v>32</v>
      </c>
      <c r="AC16" s="144" t="s">
        <v>32</v>
      </c>
      <c r="AD16" s="144" t="s">
        <v>32</v>
      </c>
      <c r="AE16" s="144" t="s">
        <v>32</v>
      </c>
      <c r="AF16" s="144" t="s">
        <v>32</v>
      </c>
      <c r="AG16" s="144" t="s">
        <v>32</v>
      </c>
      <c r="AH16" s="144" t="s">
        <v>32</v>
      </c>
      <c r="AI16" s="144" t="s">
        <v>32</v>
      </c>
      <c r="AJ16" s="144" t="s">
        <v>32</v>
      </c>
      <c r="AK16" s="144" t="s">
        <v>32</v>
      </c>
      <c r="AL16" s="144" t="s">
        <v>32</v>
      </c>
      <c r="AM16" s="144" t="s">
        <v>32</v>
      </c>
      <c r="AN16" s="144" t="s">
        <v>32</v>
      </c>
      <c r="AO16" s="144" t="s">
        <v>32</v>
      </c>
      <c r="AP16" s="144" t="s">
        <v>32</v>
      </c>
      <c r="AQ16" s="144" t="s">
        <v>32</v>
      </c>
      <c r="AR16" s="144" t="s">
        <v>32</v>
      </c>
      <c r="AS16" s="144" t="s">
        <v>32</v>
      </c>
      <c r="AT16" s="144" t="s">
        <v>32</v>
      </c>
      <c r="AU16" s="144" t="s">
        <v>32</v>
      </c>
      <c r="AV16" s="144" t="s">
        <v>32</v>
      </c>
      <c r="AW16" s="144" t="s">
        <v>32</v>
      </c>
      <c r="AX16" s="144" t="s">
        <v>32</v>
      </c>
      <c r="AY16" s="144" t="s">
        <v>32</v>
      </c>
      <c r="AZ16" s="144" t="s">
        <v>32</v>
      </c>
      <c r="BA16" s="144" t="s">
        <v>32</v>
      </c>
      <c r="BB16" s="144" t="s">
        <v>32</v>
      </c>
      <c r="BC16" s="144" t="s">
        <v>32</v>
      </c>
      <c r="BD16" s="144" t="s">
        <v>32</v>
      </c>
      <c r="BE16" s="144" t="s">
        <v>32</v>
      </c>
      <c r="BF16" s="144" t="s">
        <v>32</v>
      </c>
      <c r="BG16" s="144" t="s">
        <v>32</v>
      </c>
      <c r="BH16" s="144" t="s">
        <v>32</v>
      </c>
      <c r="BI16" s="144" t="s">
        <v>32</v>
      </c>
      <c r="BJ16" s="144" t="s">
        <v>32</v>
      </c>
      <c r="BK16" s="144" t="s">
        <v>32</v>
      </c>
      <c r="BL16" s="144" t="s">
        <v>32</v>
      </c>
      <c r="BM16" s="144" t="s">
        <v>32</v>
      </c>
      <c r="BN16" s="144" t="s">
        <v>32</v>
      </c>
      <c r="BO16" s="144" t="s">
        <v>32</v>
      </c>
      <c r="BP16" s="144" t="s">
        <v>32</v>
      </c>
      <c r="BQ16" s="144" t="s">
        <v>32</v>
      </c>
      <c r="BR16" s="144" t="s">
        <v>32</v>
      </c>
      <c r="BS16" s="144" t="s">
        <v>32</v>
      </c>
      <c r="BT16" s="144" t="s">
        <v>32</v>
      </c>
      <c r="BU16" s="144" t="s">
        <v>32</v>
      </c>
      <c r="BV16" s="144" t="s">
        <v>32</v>
      </c>
      <c r="BW16" s="144" t="s">
        <v>32</v>
      </c>
      <c r="BX16" s="144" t="s">
        <v>32</v>
      </c>
    </row>
    <row r="17" spans="1:76" x14ac:dyDescent="0.25">
      <c r="A17" s="158"/>
      <c r="B17" s="64" t="s">
        <v>45</v>
      </c>
      <c r="C17" s="139" t="str">
        <f>Input!C17</f>
        <v>C</v>
      </c>
      <c r="D17" s="144" t="s">
        <v>32</v>
      </c>
      <c r="E17" s="147">
        <f>Input!$Q17*'Cargo Density'!E$3</f>
        <v>625</v>
      </c>
      <c r="F17" s="147">
        <f>Input!$Q17*'Cargo Density'!F$3</f>
        <v>320</v>
      </c>
      <c r="G17" s="147">
        <f>Input!$Q17*'Cargo Density'!G$3</f>
        <v>400</v>
      </c>
      <c r="H17" s="147">
        <f>Input!$Q17*'Cargo Density'!H$3</f>
        <v>0</v>
      </c>
      <c r="I17" s="147">
        <f>Input!$Q17*'Cargo Density'!I$3</f>
        <v>0</v>
      </c>
      <c r="J17" s="147">
        <f>Input!$Q17*'Cargo Density'!J$3</f>
        <v>375</v>
      </c>
      <c r="K17" s="147">
        <f>Input!$Q17*'Cargo Density'!K$3</f>
        <v>375</v>
      </c>
      <c r="L17" s="147">
        <f>Input!$Q17*'Cargo Density'!L$3</f>
        <v>200</v>
      </c>
      <c r="M17" s="147">
        <f>Input!$Q17*'Cargo Density'!M$3</f>
        <v>0</v>
      </c>
      <c r="N17" s="147">
        <f>Input!$Q17*'Cargo Density'!N$3</f>
        <v>200</v>
      </c>
      <c r="O17" s="147">
        <f>Input!$Q17*'Cargo Density'!O$3</f>
        <v>140</v>
      </c>
      <c r="P17" s="147">
        <f>Input!$Q17*'Cargo Density'!P$3</f>
        <v>8.7249999999999996</v>
      </c>
      <c r="Q17" s="147">
        <f>Input!$Q17*'Cargo Density'!Q$3</f>
        <v>0</v>
      </c>
      <c r="R17" s="147">
        <f>Input!$Q17*'Cargo Density'!R$3</f>
        <v>575</v>
      </c>
      <c r="S17" s="147">
        <f>Input!$Q17*'Cargo Density'!S$3</f>
        <v>2.5</v>
      </c>
      <c r="T17" s="147">
        <f>Input!$Q17*'Cargo Density'!T$3</f>
        <v>875</v>
      </c>
      <c r="U17" s="147">
        <f>Input!$Q17*'Cargo Density'!U$3</f>
        <v>350</v>
      </c>
      <c r="V17" s="147">
        <f>Input!$Q17*'Cargo Density'!V$3</f>
        <v>75</v>
      </c>
      <c r="W17" s="147">
        <f>Input!$Q17*'Cargo Density'!W$3</f>
        <v>125</v>
      </c>
      <c r="X17" s="147">
        <f>Input!$Q17*'Cargo Density'!X$3</f>
        <v>200</v>
      </c>
      <c r="Y17" s="147">
        <f>Input!$Q17*'Cargo Density'!Y$3</f>
        <v>125</v>
      </c>
      <c r="Z17" s="147">
        <f>Input!$Q17*'Cargo Density'!Z$3</f>
        <v>125</v>
      </c>
      <c r="AA17" s="147">
        <f>Input!$Q17*'Cargo Density'!AA$3</f>
        <v>133.25</v>
      </c>
      <c r="AB17" s="147">
        <f>Input!$Q17*'Cargo Density'!AB$3</f>
        <v>100</v>
      </c>
      <c r="AC17" s="147">
        <f>Input!$Q17*'Cargo Density'!AC$3</f>
        <v>100</v>
      </c>
      <c r="AD17" s="147">
        <f>Input!$Q17*'Cargo Density'!AD$3</f>
        <v>100</v>
      </c>
      <c r="AE17" s="147">
        <f>Input!$Q17*'Cargo Density'!AE$3</f>
        <v>0</v>
      </c>
      <c r="AF17" s="147">
        <f>Input!$Q17*'Cargo Density'!AF$3</f>
        <v>375</v>
      </c>
      <c r="AG17" s="147">
        <f>Input!$Q17*'Cargo Density'!AG$3</f>
        <v>31.25</v>
      </c>
      <c r="AH17" s="147">
        <f>Input!$Q17*'Cargo Density'!AH$3</f>
        <v>125</v>
      </c>
      <c r="AI17" s="147">
        <f>Input!$Q17*'Cargo Density'!AI$3</f>
        <v>200</v>
      </c>
      <c r="AJ17" s="147">
        <f>Input!$Q17*'Cargo Density'!AJ$3</f>
        <v>0</v>
      </c>
      <c r="AK17" s="147">
        <f>Input!$Q17*'Cargo Density'!AK$3</f>
        <v>1125</v>
      </c>
      <c r="AL17" s="147">
        <f>Input!$Q17*'Cargo Density'!AL$3</f>
        <v>350</v>
      </c>
      <c r="AM17" s="147">
        <f>Input!$Q17*'Cargo Density'!AM$3</f>
        <v>187.5</v>
      </c>
      <c r="AN17" s="147">
        <f>Input!$Q17*'Cargo Density'!AN$3</f>
        <v>62.5</v>
      </c>
      <c r="AO17" s="147">
        <f>Input!$Q17*'Cargo Density'!AO$3</f>
        <v>190</v>
      </c>
      <c r="AP17" s="147">
        <f>Input!$Q17*'Cargo Density'!AP$3</f>
        <v>75</v>
      </c>
      <c r="AQ17" s="147">
        <f>Input!$Q17*'Cargo Density'!AQ$3</f>
        <v>265.625</v>
      </c>
      <c r="AR17" s="147">
        <f>Input!$Q17*'Cargo Density'!AR$3</f>
        <v>225</v>
      </c>
      <c r="AS17" s="147">
        <f>Input!$Q17*'Cargo Density'!AS$3</f>
        <v>192.5</v>
      </c>
      <c r="AT17" s="147">
        <f>Input!$Q17*'Cargo Density'!AT$3</f>
        <v>300</v>
      </c>
      <c r="AU17" s="147">
        <f>Input!$Q17*'Cargo Density'!AU$3</f>
        <v>15.625</v>
      </c>
      <c r="AV17" s="147">
        <f>Input!$Q17*'Cargo Density'!AV$3</f>
        <v>203.125</v>
      </c>
      <c r="AW17" s="147">
        <f>Input!$Q17*'Cargo Density'!AW$3</f>
        <v>275</v>
      </c>
      <c r="AX17" s="147">
        <f>Input!$Q17*'Cargo Density'!AX$3</f>
        <v>275</v>
      </c>
      <c r="AY17" s="147">
        <f>Input!$Q17*'Cargo Density'!AY$3</f>
        <v>575</v>
      </c>
      <c r="AZ17" s="147">
        <f>Input!$Q17*'Cargo Density'!AZ$3</f>
        <v>240</v>
      </c>
      <c r="BA17" s="147">
        <f>Input!$Q17*'Cargo Density'!BA$3</f>
        <v>125</v>
      </c>
      <c r="BB17" s="147">
        <f>Input!$Q17*'Cargo Density'!BB$3</f>
        <v>234.375</v>
      </c>
      <c r="BC17" s="147">
        <f>Input!$Q17*'Cargo Density'!BC$3</f>
        <v>237.5</v>
      </c>
      <c r="BD17" s="147">
        <f>Input!$Q17*'Cargo Density'!BD$3</f>
        <v>400</v>
      </c>
      <c r="BE17" s="147">
        <f>Input!$Q17*'Cargo Density'!BE$3</f>
        <v>750</v>
      </c>
      <c r="BF17" s="147">
        <f>Input!$Q17*'Cargo Density'!BF$3</f>
        <v>0</v>
      </c>
      <c r="BG17" s="147">
        <f>Input!$Q17*'Cargo Density'!BG$3</f>
        <v>1950</v>
      </c>
      <c r="BH17" s="147">
        <f>Input!$Q17*'Cargo Density'!BH$3</f>
        <v>212.5</v>
      </c>
      <c r="BI17" s="147">
        <f>Input!$Q17*'Cargo Density'!BI$3</f>
        <v>180</v>
      </c>
      <c r="BJ17" s="147">
        <f>Input!$Q17*'Cargo Density'!BJ$3</f>
        <v>62.5</v>
      </c>
      <c r="BK17" s="147">
        <f>Input!$Q17*'Cargo Density'!BK$3</f>
        <v>325</v>
      </c>
      <c r="BL17" s="147">
        <f>Input!$Q17*'Cargo Density'!BL$3</f>
        <v>21.5</v>
      </c>
      <c r="BM17" s="147">
        <f>Input!$Q17*'Cargo Density'!BM$3</f>
        <v>21.5</v>
      </c>
      <c r="BN17" s="147">
        <f>Input!$Q17*'Cargo Density'!BN$3</f>
        <v>0</v>
      </c>
      <c r="BO17" s="147">
        <f>Input!$Q17*'Cargo Density'!BO$3</f>
        <v>100</v>
      </c>
      <c r="BP17" s="147">
        <f>Input!$Q17*'Cargo Density'!BP$3</f>
        <v>0</v>
      </c>
      <c r="BQ17" s="147">
        <f>Input!$Q17*'Cargo Density'!BQ$3</f>
        <v>2250</v>
      </c>
      <c r="BR17" s="147">
        <f>Input!$Q17*'Cargo Density'!BR$3</f>
        <v>625</v>
      </c>
      <c r="BS17" s="147">
        <f>Input!$Q17*'Cargo Density'!BS$3</f>
        <v>0</v>
      </c>
      <c r="BT17" s="147">
        <f>Input!$Q17*'Cargo Density'!BT$3</f>
        <v>0</v>
      </c>
      <c r="BU17" s="147">
        <f>Input!$Q17*'Cargo Density'!BU$3</f>
        <v>175</v>
      </c>
      <c r="BV17" s="147">
        <f>Input!$Q17*'Cargo Density'!BV$3</f>
        <v>117.5</v>
      </c>
      <c r="BW17" s="147">
        <f>Input!$Q17*'Cargo Density'!BW$3</f>
        <v>125</v>
      </c>
      <c r="BX17" s="147">
        <f>Input!$Q17*'Cargo Density'!BX$3</f>
        <v>75</v>
      </c>
    </row>
    <row r="18" spans="1:76" x14ac:dyDescent="0.25">
      <c r="A18" s="158"/>
      <c r="B18" s="64" t="s">
        <v>46</v>
      </c>
      <c r="C18" s="139" t="str">
        <f>Input!C18</f>
        <v>P</v>
      </c>
      <c r="D18" s="144" t="s">
        <v>32</v>
      </c>
      <c r="E18" s="144" t="s">
        <v>32</v>
      </c>
      <c r="F18" s="144" t="s">
        <v>32</v>
      </c>
      <c r="G18" s="144" t="s">
        <v>32</v>
      </c>
      <c r="H18" s="144" t="s">
        <v>32</v>
      </c>
      <c r="I18" s="144" t="s">
        <v>32</v>
      </c>
      <c r="J18" s="144" t="s">
        <v>32</v>
      </c>
      <c r="K18" s="144" t="s">
        <v>32</v>
      </c>
      <c r="L18" s="144" t="s">
        <v>32</v>
      </c>
      <c r="M18" s="144" t="s">
        <v>32</v>
      </c>
      <c r="N18" s="144" t="s">
        <v>32</v>
      </c>
      <c r="O18" s="144" t="s">
        <v>32</v>
      </c>
      <c r="P18" s="144" t="s">
        <v>32</v>
      </c>
      <c r="Q18" s="144" t="s">
        <v>32</v>
      </c>
      <c r="R18" s="144" t="s">
        <v>32</v>
      </c>
      <c r="S18" s="144" t="s">
        <v>32</v>
      </c>
      <c r="T18" s="144" t="s">
        <v>32</v>
      </c>
      <c r="U18" s="144" t="s">
        <v>32</v>
      </c>
      <c r="V18" s="144" t="s">
        <v>32</v>
      </c>
      <c r="W18" s="144" t="s">
        <v>32</v>
      </c>
      <c r="X18" s="144" t="s">
        <v>32</v>
      </c>
      <c r="Y18" s="144" t="s">
        <v>32</v>
      </c>
      <c r="Z18" s="144" t="s">
        <v>32</v>
      </c>
      <c r="AA18" s="144" t="s">
        <v>32</v>
      </c>
      <c r="AB18" s="144" t="s">
        <v>32</v>
      </c>
      <c r="AC18" s="144" t="s">
        <v>32</v>
      </c>
      <c r="AD18" s="144" t="s">
        <v>32</v>
      </c>
      <c r="AE18" s="144" t="s">
        <v>32</v>
      </c>
      <c r="AF18" s="144" t="s">
        <v>32</v>
      </c>
      <c r="AG18" s="144" t="s">
        <v>32</v>
      </c>
      <c r="AH18" s="144" t="s">
        <v>32</v>
      </c>
      <c r="AI18" s="144" t="s">
        <v>32</v>
      </c>
      <c r="AJ18" s="144" t="s">
        <v>32</v>
      </c>
      <c r="AK18" s="144" t="s">
        <v>32</v>
      </c>
      <c r="AL18" s="144" t="s">
        <v>32</v>
      </c>
      <c r="AM18" s="144" t="s">
        <v>32</v>
      </c>
      <c r="AN18" s="144" t="s">
        <v>32</v>
      </c>
      <c r="AO18" s="144" t="s">
        <v>32</v>
      </c>
      <c r="AP18" s="144" t="s">
        <v>32</v>
      </c>
      <c r="AQ18" s="144" t="s">
        <v>32</v>
      </c>
      <c r="AR18" s="144" t="s">
        <v>32</v>
      </c>
      <c r="AS18" s="144" t="s">
        <v>32</v>
      </c>
      <c r="AT18" s="144" t="s">
        <v>32</v>
      </c>
      <c r="AU18" s="144" t="s">
        <v>32</v>
      </c>
      <c r="AV18" s="144" t="s">
        <v>32</v>
      </c>
      <c r="AW18" s="144" t="s">
        <v>32</v>
      </c>
      <c r="AX18" s="144" t="s">
        <v>32</v>
      </c>
      <c r="AY18" s="144" t="s">
        <v>32</v>
      </c>
      <c r="AZ18" s="144" t="s">
        <v>32</v>
      </c>
      <c r="BA18" s="144" t="s">
        <v>32</v>
      </c>
      <c r="BB18" s="144" t="s">
        <v>32</v>
      </c>
      <c r="BC18" s="144" t="s">
        <v>32</v>
      </c>
      <c r="BD18" s="144" t="s">
        <v>32</v>
      </c>
      <c r="BE18" s="144" t="s">
        <v>32</v>
      </c>
      <c r="BF18" s="144" t="s">
        <v>32</v>
      </c>
      <c r="BG18" s="144" t="s">
        <v>32</v>
      </c>
      <c r="BH18" s="144" t="s">
        <v>32</v>
      </c>
      <c r="BI18" s="144" t="s">
        <v>32</v>
      </c>
      <c r="BJ18" s="144" t="s">
        <v>32</v>
      </c>
      <c r="BK18" s="144" t="s">
        <v>32</v>
      </c>
      <c r="BL18" s="144" t="s">
        <v>32</v>
      </c>
      <c r="BM18" s="144" t="s">
        <v>32</v>
      </c>
      <c r="BN18" s="144" t="s">
        <v>32</v>
      </c>
      <c r="BO18" s="144" t="s">
        <v>32</v>
      </c>
      <c r="BP18" s="144" t="s">
        <v>32</v>
      </c>
      <c r="BQ18" s="144" t="s">
        <v>32</v>
      </c>
      <c r="BR18" s="144" t="s">
        <v>32</v>
      </c>
      <c r="BS18" s="144" t="s">
        <v>32</v>
      </c>
      <c r="BT18" s="144" t="s">
        <v>32</v>
      </c>
      <c r="BU18" s="144" t="s">
        <v>32</v>
      </c>
      <c r="BV18" s="144" t="s">
        <v>32</v>
      </c>
      <c r="BW18" s="144" t="s">
        <v>32</v>
      </c>
      <c r="BX18" s="144" t="s">
        <v>32</v>
      </c>
    </row>
    <row r="19" spans="1:76" x14ac:dyDescent="0.25">
      <c r="A19" s="158"/>
      <c r="B19" s="64" t="s">
        <v>47</v>
      </c>
      <c r="C19" s="139" t="str">
        <f>Input!C19</f>
        <v>C</v>
      </c>
      <c r="D19" s="144" t="s">
        <v>32</v>
      </c>
      <c r="E19" s="147">
        <f>Input!$Q19*'Cargo Density'!E$3</f>
        <v>625</v>
      </c>
      <c r="F19" s="147">
        <f>Input!$Q19*'Cargo Density'!F$3</f>
        <v>320</v>
      </c>
      <c r="G19" s="147">
        <f>Input!$Q19*'Cargo Density'!G$3</f>
        <v>400</v>
      </c>
      <c r="H19" s="147">
        <f>Input!$Q19*'Cargo Density'!H$3</f>
        <v>0</v>
      </c>
      <c r="I19" s="147">
        <f>Input!$Q19*'Cargo Density'!I$3</f>
        <v>0</v>
      </c>
      <c r="J19" s="147">
        <f>Input!$Q19*'Cargo Density'!J$3</f>
        <v>375</v>
      </c>
      <c r="K19" s="147">
        <f>Input!$Q19*'Cargo Density'!K$3</f>
        <v>375</v>
      </c>
      <c r="L19" s="147">
        <f>Input!$Q19*'Cargo Density'!L$3</f>
        <v>200</v>
      </c>
      <c r="M19" s="147">
        <f>Input!$Q19*'Cargo Density'!M$3</f>
        <v>0</v>
      </c>
      <c r="N19" s="147">
        <f>Input!$Q19*'Cargo Density'!N$3</f>
        <v>200</v>
      </c>
      <c r="O19" s="147">
        <f>Input!$Q19*'Cargo Density'!O$3</f>
        <v>140</v>
      </c>
      <c r="P19" s="147">
        <f>Input!$Q19*'Cargo Density'!P$3</f>
        <v>8.7249999999999996</v>
      </c>
      <c r="Q19" s="147">
        <f>Input!$Q19*'Cargo Density'!Q$3</f>
        <v>0</v>
      </c>
      <c r="R19" s="147">
        <f>Input!$Q19*'Cargo Density'!R$3</f>
        <v>575</v>
      </c>
      <c r="S19" s="147">
        <f>Input!$Q19*'Cargo Density'!S$3</f>
        <v>2.5</v>
      </c>
      <c r="T19" s="147">
        <f>Input!$Q19*'Cargo Density'!T$3</f>
        <v>875</v>
      </c>
      <c r="U19" s="147">
        <f>Input!$Q19*'Cargo Density'!U$3</f>
        <v>350</v>
      </c>
      <c r="V19" s="147">
        <f>Input!$Q19*'Cargo Density'!V$3</f>
        <v>75</v>
      </c>
      <c r="W19" s="147">
        <f>Input!$Q19*'Cargo Density'!W$3</f>
        <v>125</v>
      </c>
      <c r="X19" s="147">
        <f>Input!$Q19*'Cargo Density'!X$3</f>
        <v>200</v>
      </c>
      <c r="Y19" s="147">
        <f>Input!$Q19*'Cargo Density'!Y$3</f>
        <v>125</v>
      </c>
      <c r="Z19" s="147">
        <f>Input!$Q19*'Cargo Density'!Z$3</f>
        <v>125</v>
      </c>
      <c r="AA19" s="147">
        <f>Input!$Q19*'Cargo Density'!AA$3</f>
        <v>133.25</v>
      </c>
      <c r="AB19" s="147">
        <f>Input!$Q19*'Cargo Density'!AB$3</f>
        <v>100</v>
      </c>
      <c r="AC19" s="147">
        <f>Input!$Q19*'Cargo Density'!AC$3</f>
        <v>100</v>
      </c>
      <c r="AD19" s="147">
        <f>Input!$Q19*'Cargo Density'!AD$3</f>
        <v>100</v>
      </c>
      <c r="AE19" s="147">
        <f>Input!$Q19*'Cargo Density'!AE$3</f>
        <v>0</v>
      </c>
      <c r="AF19" s="147">
        <f>Input!$Q19*'Cargo Density'!AF$3</f>
        <v>375</v>
      </c>
      <c r="AG19" s="147">
        <f>Input!$Q19*'Cargo Density'!AG$3</f>
        <v>31.25</v>
      </c>
      <c r="AH19" s="147">
        <f>Input!$Q19*'Cargo Density'!AH$3</f>
        <v>125</v>
      </c>
      <c r="AI19" s="147">
        <f>Input!$Q19*'Cargo Density'!AI$3</f>
        <v>200</v>
      </c>
      <c r="AJ19" s="147">
        <f>Input!$Q19*'Cargo Density'!AJ$3</f>
        <v>0</v>
      </c>
      <c r="AK19" s="147">
        <f>Input!$Q19*'Cargo Density'!AK$3</f>
        <v>1125</v>
      </c>
      <c r="AL19" s="147">
        <f>Input!$Q19*'Cargo Density'!AL$3</f>
        <v>350</v>
      </c>
      <c r="AM19" s="147">
        <f>Input!$Q19*'Cargo Density'!AM$3</f>
        <v>187.5</v>
      </c>
      <c r="AN19" s="147">
        <f>Input!$Q19*'Cargo Density'!AN$3</f>
        <v>62.5</v>
      </c>
      <c r="AO19" s="147">
        <f>Input!$Q19*'Cargo Density'!AO$3</f>
        <v>190</v>
      </c>
      <c r="AP19" s="147">
        <f>Input!$Q19*'Cargo Density'!AP$3</f>
        <v>75</v>
      </c>
      <c r="AQ19" s="147">
        <f>Input!$Q19*'Cargo Density'!AQ$3</f>
        <v>265.625</v>
      </c>
      <c r="AR19" s="147">
        <f>Input!$Q19*'Cargo Density'!AR$3</f>
        <v>225</v>
      </c>
      <c r="AS19" s="147">
        <f>Input!$Q19*'Cargo Density'!AS$3</f>
        <v>192.5</v>
      </c>
      <c r="AT19" s="147">
        <f>Input!$Q19*'Cargo Density'!AT$3</f>
        <v>300</v>
      </c>
      <c r="AU19" s="147">
        <f>Input!$Q19*'Cargo Density'!AU$3</f>
        <v>15.625</v>
      </c>
      <c r="AV19" s="147">
        <f>Input!$Q19*'Cargo Density'!AV$3</f>
        <v>203.125</v>
      </c>
      <c r="AW19" s="147">
        <f>Input!$Q19*'Cargo Density'!AW$3</f>
        <v>275</v>
      </c>
      <c r="AX19" s="147">
        <f>Input!$Q19*'Cargo Density'!AX$3</f>
        <v>275</v>
      </c>
      <c r="AY19" s="147">
        <f>Input!$Q19*'Cargo Density'!AY$3</f>
        <v>575</v>
      </c>
      <c r="AZ19" s="147">
        <f>Input!$Q19*'Cargo Density'!AZ$3</f>
        <v>240</v>
      </c>
      <c r="BA19" s="147">
        <f>Input!$Q19*'Cargo Density'!BA$3</f>
        <v>125</v>
      </c>
      <c r="BB19" s="147">
        <f>Input!$Q19*'Cargo Density'!BB$3</f>
        <v>234.375</v>
      </c>
      <c r="BC19" s="147">
        <f>Input!$Q19*'Cargo Density'!BC$3</f>
        <v>237.5</v>
      </c>
      <c r="BD19" s="147">
        <f>Input!$Q19*'Cargo Density'!BD$3</f>
        <v>400</v>
      </c>
      <c r="BE19" s="147">
        <f>Input!$Q19*'Cargo Density'!BE$3</f>
        <v>750</v>
      </c>
      <c r="BF19" s="147">
        <f>Input!$Q19*'Cargo Density'!BF$3</f>
        <v>0</v>
      </c>
      <c r="BG19" s="147">
        <f>Input!$Q19*'Cargo Density'!BG$3</f>
        <v>1950</v>
      </c>
      <c r="BH19" s="147">
        <f>Input!$Q19*'Cargo Density'!BH$3</f>
        <v>212.5</v>
      </c>
      <c r="BI19" s="147">
        <f>Input!$Q19*'Cargo Density'!BI$3</f>
        <v>180</v>
      </c>
      <c r="BJ19" s="147">
        <f>Input!$Q19*'Cargo Density'!BJ$3</f>
        <v>62.5</v>
      </c>
      <c r="BK19" s="147">
        <f>Input!$Q19*'Cargo Density'!BK$3</f>
        <v>325</v>
      </c>
      <c r="BL19" s="147">
        <f>Input!$Q19*'Cargo Density'!BL$3</f>
        <v>21.5</v>
      </c>
      <c r="BM19" s="147">
        <f>Input!$Q19*'Cargo Density'!BM$3</f>
        <v>21.5</v>
      </c>
      <c r="BN19" s="147">
        <f>Input!$Q19*'Cargo Density'!BN$3</f>
        <v>0</v>
      </c>
      <c r="BO19" s="147">
        <f>Input!$Q19*'Cargo Density'!BO$3</f>
        <v>100</v>
      </c>
      <c r="BP19" s="147">
        <f>Input!$Q19*'Cargo Density'!BP$3</f>
        <v>0</v>
      </c>
      <c r="BQ19" s="147">
        <f>Input!$Q19*'Cargo Density'!BQ$3</f>
        <v>2250</v>
      </c>
      <c r="BR19" s="147">
        <f>Input!$Q19*'Cargo Density'!BR$3</f>
        <v>625</v>
      </c>
      <c r="BS19" s="147">
        <f>Input!$Q19*'Cargo Density'!BS$3</f>
        <v>0</v>
      </c>
      <c r="BT19" s="147">
        <f>Input!$Q19*'Cargo Density'!BT$3</f>
        <v>0</v>
      </c>
      <c r="BU19" s="147">
        <f>Input!$Q19*'Cargo Density'!BU$3</f>
        <v>175</v>
      </c>
      <c r="BV19" s="147">
        <f>Input!$Q19*'Cargo Density'!BV$3</f>
        <v>117.5</v>
      </c>
      <c r="BW19" s="147">
        <f>Input!$Q19*'Cargo Density'!BW$3</f>
        <v>125</v>
      </c>
      <c r="BX19" s="147">
        <f>Input!$Q19*'Cargo Density'!BX$3</f>
        <v>75</v>
      </c>
    </row>
    <row r="20" spans="1:76" x14ac:dyDescent="0.25">
      <c r="A20" s="158"/>
      <c r="B20" s="64" t="s">
        <v>48</v>
      </c>
      <c r="C20" s="139" t="str">
        <f>Input!C20</f>
        <v>P</v>
      </c>
      <c r="D20" s="144" t="s">
        <v>32</v>
      </c>
      <c r="E20" s="144" t="s">
        <v>32</v>
      </c>
      <c r="F20" s="144" t="s">
        <v>32</v>
      </c>
      <c r="G20" s="144" t="s">
        <v>32</v>
      </c>
      <c r="H20" s="144" t="s">
        <v>32</v>
      </c>
      <c r="I20" s="144" t="s">
        <v>32</v>
      </c>
      <c r="J20" s="144" t="s">
        <v>32</v>
      </c>
      <c r="K20" s="144" t="s">
        <v>32</v>
      </c>
      <c r="L20" s="144" t="s">
        <v>32</v>
      </c>
      <c r="M20" s="144" t="s">
        <v>32</v>
      </c>
      <c r="N20" s="144" t="s">
        <v>32</v>
      </c>
      <c r="O20" s="144" t="s">
        <v>32</v>
      </c>
      <c r="P20" s="144" t="s">
        <v>32</v>
      </c>
      <c r="Q20" s="144" t="s">
        <v>32</v>
      </c>
      <c r="R20" s="144" t="s">
        <v>32</v>
      </c>
      <c r="S20" s="144" t="s">
        <v>32</v>
      </c>
      <c r="T20" s="144" t="s">
        <v>32</v>
      </c>
      <c r="U20" s="144" t="s">
        <v>32</v>
      </c>
      <c r="V20" s="144" t="s">
        <v>32</v>
      </c>
      <c r="W20" s="144" t="s">
        <v>32</v>
      </c>
      <c r="X20" s="144" t="s">
        <v>32</v>
      </c>
      <c r="Y20" s="144" t="s">
        <v>32</v>
      </c>
      <c r="Z20" s="144" t="s">
        <v>32</v>
      </c>
      <c r="AA20" s="144" t="s">
        <v>32</v>
      </c>
      <c r="AB20" s="144" t="s">
        <v>32</v>
      </c>
      <c r="AC20" s="144" t="s">
        <v>32</v>
      </c>
      <c r="AD20" s="144" t="s">
        <v>32</v>
      </c>
      <c r="AE20" s="144" t="s">
        <v>32</v>
      </c>
      <c r="AF20" s="144" t="s">
        <v>32</v>
      </c>
      <c r="AG20" s="144" t="s">
        <v>32</v>
      </c>
      <c r="AH20" s="144" t="s">
        <v>32</v>
      </c>
      <c r="AI20" s="144" t="s">
        <v>32</v>
      </c>
      <c r="AJ20" s="144" t="s">
        <v>32</v>
      </c>
      <c r="AK20" s="144" t="s">
        <v>32</v>
      </c>
      <c r="AL20" s="144" t="s">
        <v>32</v>
      </c>
      <c r="AM20" s="144" t="s">
        <v>32</v>
      </c>
      <c r="AN20" s="144" t="s">
        <v>32</v>
      </c>
      <c r="AO20" s="144" t="s">
        <v>32</v>
      </c>
      <c r="AP20" s="144" t="s">
        <v>32</v>
      </c>
      <c r="AQ20" s="144" t="s">
        <v>32</v>
      </c>
      <c r="AR20" s="144" t="s">
        <v>32</v>
      </c>
      <c r="AS20" s="144" t="s">
        <v>32</v>
      </c>
      <c r="AT20" s="144" t="s">
        <v>32</v>
      </c>
      <c r="AU20" s="144" t="s">
        <v>32</v>
      </c>
      <c r="AV20" s="144" t="s">
        <v>32</v>
      </c>
      <c r="AW20" s="144" t="s">
        <v>32</v>
      </c>
      <c r="AX20" s="144" t="s">
        <v>32</v>
      </c>
      <c r="AY20" s="144" t="s">
        <v>32</v>
      </c>
      <c r="AZ20" s="144" t="s">
        <v>32</v>
      </c>
      <c r="BA20" s="144" t="s">
        <v>32</v>
      </c>
      <c r="BB20" s="144" t="s">
        <v>32</v>
      </c>
      <c r="BC20" s="144" t="s">
        <v>32</v>
      </c>
      <c r="BD20" s="144" t="s">
        <v>32</v>
      </c>
      <c r="BE20" s="144" t="s">
        <v>32</v>
      </c>
      <c r="BF20" s="144" t="s">
        <v>32</v>
      </c>
      <c r="BG20" s="144" t="s">
        <v>32</v>
      </c>
      <c r="BH20" s="144" t="s">
        <v>32</v>
      </c>
      <c r="BI20" s="144" t="s">
        <v>32</v>
      </c>
      <c r="BJ20" s="144" t="s">
        <v>32</v>
      </c>
      <c r="BK20" s="144" t="s">
        <v>32</v>
      </c>
      <c r="BL20" s="144" t="s">
        <v>32</v>
      </c>
      <c r="BM20" s="144" t="s">
        <v>32</v>
      </c>
      <c r="BN20" s="144" t="s">
        <v>32</v>
      </c>
      <c r="BO20" s="144" t="s">
        <v>32</v>
      </c>
      <c r="BP20" s="144" t="s">
        <v>32</v>
      </c>
      <c r="BQ20" s="144" t="s">
        <v>32</v>
      </c>
      <c r="BR20" s="144" t="s">
        <v>32</v>
      </c>
      <c r="BS20" s="144" t="s">
        <v>32</v>
      </c>
      <c r="BT20" s="144" t="s">
        <v>32</v>
      </c>
      <c r="BU20" s="144" t="s">
        <v>32</v>
      </c>
      <c r="BV20" s="144" t="s">
        <v>32</v>
      </c>
      <c r="BW20" s="144" t="s">
        <v>32</v>
      </c>
      <c r="BX20" s="144" t="s">
        <v>32</v>
      </c>
    </row>
    <row r="21" spans="1:76" x14ac:dyDescent="0.25">
      <c r="A21" s="158"/>
      <c r="B21" s="64" t="s">
        <v>49</v>
      </c>
      <c r="C21" s="139" t="str">
        <f>Input!C21</f>
        <v>P</v>
      </c>
      <c r="D21" s="144" t="s">
        <v>32</v>
      </c>
      <c r="E21" s="144" t="s">
        <v>32</v>
      </c>
      <c r="F21" s="144" t="s">
        <v>32</v>
      </c>
      <c r="G21" s="144" t="s">
        <v>32</v>
      </c>
      <c r="H21" s="144" t="s">
        <v>32</v>
      </c>
      <c r="I21" s="144" t="s">
        <v>32</v>
      </c>
      <c r="J21" s="144" t="s">
        <v>32</v>
      </c>
      <c r="K21" s="144" t="s">
        <v>32</v>
      </c>
      <c r="L21" s="144" t="s">
        <v>32</v>
      </c>
      <c r="M21" s="144" t="s">
        <v>32</v>
      </c>
      <c r="N21" s="144" t="s">
        <v>32</v>
      </c>
      <c r="O21" s="144" t="s">
        <v>32</v>
      </c>
      <c r="P21" s="144" t="s">
        <v>32</v>
      </c>
      <c r="Q21" s="144" t="s">
        <v>32</v>
      </c>
      <c r="R21" s="144" t="s">
        <v>32</v>
      </c>
      <c r="S21" s="144" t="s">
        <v>32</v>
      </c>
      <c r="T21" s="144" t="s">
        <v>32</v>
      </c>
      <c r="U21" s="144" t="s">
        <v>32</v>
      </c>
      <c r="V21" s="144" t="s">
        <v>32</v>
      </c>
      <c r="W21" s="144" t="s">
        <v>32</v>
      </c>
      <c r="X21" s="144" t="s">
        <v>32</v>
      </c>
      <c r="Y21" s="144" t="s">
        <v>32</v>
      </c>
      <c r="Z21" s="144" t="s">
        <v>32</v>
      </c>
      <c r="AA21" s="144" t="s">
        <v>32</v>
      </c>
      <c r="AB21" s="144" t="s">
        <v>32</v>
      </c>
      <c r="AC21" s="144" t="s">
        <v>32</v>
      </c>
      <c r="AD21" s="144" t="s">
        <v>32</v>
      </c>
      <c r="AE21" s="144" t="s">
        <v>32</v>
      </c>
      <c r="AF21" s="144" t="s">
        <v>32</v>
      </c>
      <c r="AG21" s="144" t="s">
        <v>32</v>
      </c>
      <c r="AH21" s="144" t="s">
        <v>32</v>
      </c>
      <c r="AI21" s="144" t="s">
        <v>32</v>
      </c>
      <c r="AJ21" s="144" t="s">
        <v>32</v>
      </c>
      <c r="AK21" s="144" t="s">
        <v>32</v>
      </c>
      <c r="AL21" s="144" t="s">
        <v>32</v>
      </c>
      <c r="AM21" s="144" t="s">
        <v>32</v>
      </c>
      <c r="AN21" s="144" t="s">
        <v>32</v>
      </c>
      <c r="AO21" s="144" t="s">
        <v>32</v>
      </c>
      <c r="AP21" s="144" t="s">
        <v>32</v>
      </c>
      <c r="AQ21" s="144" t="s">
        <v>32</v>
      </c>
      <c r="AR21" s="144" t="s">
        <v>32</v>
      </c>
      <c r="AS21" s="144" t="s">
        <v>32</v>
      </c>
      <c r="AT21" s="144" t="s">
        <v>32</v>
      </c>
      <c r="AU21" s="144" t="s">
        <v>32</v>
      </c>
      <c r="AV21" s="144" t="s">
        <v>32</v>
      </c>
      <c r="AW21" s="144" t="s">
        <v>32</v>
      </c>
      <c r="AX21" s="144" t="s">
        <v>32</v>
      </c>
      <c r="AY21" s="144" t="s">
        <v>32</v>
      </c>
      <c r="AZ21" s="144" t="s">
        <v>32</v>
      </c>
      <c r="BA21" s="144" t="s">
        <v>32</v>
      </c>
      <c r="BB21" s="144" t="s">
        <v>32</v>
      </c>
      <c r="BC21" s="144" t="s">
        <v>32</v>
      </c>
      <c r="BD21" s="144" t="s">
        <v>32</v>
      </c>
      <c r="BE21" s="144" t="s">
        <v>32</v>
      </c>
      <c r="BF21" s="144" t="s">
        <v>32</v>
      </c>
      <c r="BG21" s="144" t="s">
        <v>32</v>
      </c>
      <c r="BH21" s="144" t="s">
        <v>32</v>
      </c>
      <c r="BI21" s="144" t="s">
        <v>32</v>
      </c>
      <c r="BJ21" s="144" t="s">
        <v>32</v>
      </c>
      <c r="BK21" s="144" t="s">
        <v>32</v>
      </c>
      <c r="BL21" s="144" t="s">
        <v>32</v>
      </c>
      <c r="BM21" s="144" t="s">
        <v>32</v>
      </c>
      <c r="BN21" s="144" t="s">
        <v>32</v>
      </c>
      <c r="BO21" s="144" t="s">
        <v>32</v>
      </c>
      <c r="BP21" s="144" t="s">
        <v>32</v>
      </c>
      <c r="BQ21" s="144" t="s">
        <v>32</v>
      </c>
      <c r="BR21" s="144" t="s">
        <v>32</v>
      </c>
      <c r="BS21" s="144" t="s">
        <v>32</v>
      </c>
      <c r="BT21" s="144" t="s">
        <v>32</v>
      </c>
      <c r="BU21" s="144" t="s">
        <v>32</v>
      </c>
      <c r="BV21" s="144" t="s">
        <v>32</v>
      </c>
      <c r="BW21" s="144" t="s">
        <v>32</v>
      </c>
      <c r="BX21" s="144" t="s">
        <v>32</v>
      </c>
    </row>
    <row r="22" spans="1:76" x14ac:dyDescent="0.25">
      <c r="A22" s="158"/>
      <c r="B22" s="64" t="s">
        <v>50</v>
      </c>
      <c r="C22" s="139" t="str">
        <f>Input!C22</f>
        <v>P</v>
      </c>
      <c r="D22" s="144" t="s">
        <v>32</v>
      </c>
      <c r="E22" s="144" t="s">
        <v>32</v>
      </c>
      <c r="F22" s="144" t="s">
        <v>32</v>
      </c>
      <c r="G22" s="144" t="s">
        <v>32</v>
      </c>
      <c r="H22" s="144" t="s">
        <v>32</v>
      </c>
      <c r="I22" s="144" t="s">
        <v>32</v>
      </c>
      <c r="J22" s="144" t="s">
        <v>32</v>
      </c>
      <c r="K22" s="144" t="s">
        <v>32</v>
      </c>
      <c r="L22" s="144" t="s">
        <v>32</v>
      </c>
      <c r="M22" s="144" t="s">
        <v>32</v>
      </c>
      <c r="N22" s="144" t="s">
        <v>32</v>
      </c>
      <c r="O22" s="144" t="s">
        <v>32</v>
      </c>
      <c r="P22" s="144" t="s">
        <v>32</v>
      </c>
      <c r="Q22" s="144" t="s">
        <v>32</v>
      </c>
      <c r="R22" s="144" t="s">
        <v>32</v>
      </c>
      <c r="S22" s="144" t="s">
        <v>32</v>
      </c>
      <c r="T22" s="144" t="s">
        <v>32</v>
      </c>
      <c r="U22" s="144" t="s">
        <v>32</v>
      </c>
      <c r="V22" s="144" t="s">
        <v>32</v>
      </c>
      <c r="W22" s="144" t="s">
        <v>32</v>
      </c>
      <c r="X22" s="144" t="s">
        <v>32</v>
      </c>
      <c r="Y22" s="144" t="s">
        <v>32</v>
      </c>
      <c r="Z22" s="144" t="s">
        <v>32</v>
      </c>
      <c r="AA22" s="144" t="s">
        <v>32</v>
      </c>
      <c r="AB22" s="144" t="s">
        <v>32</v>
      </c>
      <c r="AC22" s="144" t="s">
        <v>32</v>
      </c>
      <c r="AD22" s="144" t="s">
        <v>32</v>
      </c>
      <c r="AE22" s="144" t="s">
        <v>32</v>
      </c>
      <c r="AF22" s="144" t="s">
        <v>32</v>
      </c>
      <c r="AG22" s="144" t="s">
        <v>32</v>
      </c>
      <c r="AH22" s="144" t="s">
        <v>32</v>
      </c>
      <c r="AI22" s="144" t="s">
        <v>32</v>
      </c>
      <c r="AJ22" s="144" t="s">
        <v>32</v>
      </c>
      <c r="AK22" s="144" t="s">
        <v>32</v>
      </c>
      <c r="AL22" s="144" t="s">
        <v>32</v>
      </c>
      <c r="AM22" s="144" t="s">
        <v>32</v>
      </c>
      <c r="AN22" s="144" t="s">
        <v>32</v>
      </c>
      <c r="AO22" s="144" t="s">
        <v>32</v>
      </c>
      <c r="AP22" s="144" t="s">
        <v>32</v>
      </c>
      <c r="AQ22" s="144" t="s">
        <v>32</v>
      </c>
      <c r="AR22" s="144" t="s">
        <v>32</v>
      </c>
      <c r="AS22" s="144" t="s">
        <v>32</v>
      </c>
      <c r="AT22" s="144" t="s">
        <v>32</v>
      </c>
      <c r="AU22" s="144" t="s">
        <v>32</v>
      </c>
      <c r="AV22" s="144" t="s">
        <v>32</v>
      </c>
      <c r="AW22" s="144" t="s">
        <v>32</v>
      </c>
      <c r="AX22" s="144" t="s">
        <v>32</v>
      </c>
      <c r="AY22" s="144" t="s">
        <v>32</v>
      </c>
      <c r="AZ22" s="144" t="s">
        <v>32</v>
      </c>
      <c r="BA22" s="144" t="s">
        <v>32</v>
      </c>
      <c r="BB22" s="144" t="s">
        <v>32</v>
      </c>
      <c r="BC22" s="144" t="s">
        <v>32</v>
      </c>
      <c r="BD22" s="144" t="s">
        <v>32</v>
      </c>
      <c r="BE22" s="144" t="s">
        <v>32</v>
      </c>
      <c r="BF22" s="144" t="s">
        <v>32</v>
      </c>
      <c r="BG22" s="144" t="s">
        <v>32</v>
      </c>
      <c r="BH22" s="144" t="s">
        <v>32</v>
      </c>
      <c r="BI22" s="144" t="s">
        <v>32</v>
      </c>
      <c r="BJ22" s="144" t="s">
        <v>32</v>
      </c>
      <c r="BK22" s="144" t="s">
        <v>32</v>
      </c>
      <c r="BL22" s="144" t="s">
        <v>32</v>
      </c>
      <c r="BM22" s="144" t="s">
        <v>32</v>
      </c>
      <c r="BN22" s="144" t="s">
        <v>32</v>
      </c>
      <c r="BO22" s="144" t="s">
        <v>32</v>
      </c>
      <c r="BP22" s="144" t="s">
        <v>32</v>
      </c>
      <c r="BQ22" s="144" t="s">
        <v>32</v>
      </c>
      <c r="BR22" s="144" t="s">
        <v>32</v>
      </c>
      <c r="BS22" s="144" t="s">
        <v>32</v>
      </c>
      <c r="BT22" s="144" t="s">
        <v>32</v>
      </c>
      <c r="BU22" s="144" t="s">
        <v>32</v>
      </c>
      <c r="BV22" s="144" t="s">
        <v>32</v>
      </c>
      <c r="BW22" s="144" t="s">
        <v>32</v>
      </c>
      <c r="BX22" s="144" t="s">
        <v>32</v>
      </c>
    </row>
    <row r="23" spans="1:76" x14ac:dyDescent="0.25">
      <c r="A23" s="158"/>
      <c r="B23" s="64" t="s">
        <v>51</v>
      </c>
      <c r="C23" s="139" t="str">
        <f>Input!C23</f>
        <v>P</v>
      </c>
      <c r="D23" s="144" t="s">
        <v>32</v>
      </c>
      <c r="E23" s="144" t="s">
        <v>32</v>
      </c>
      <c r="F23" s="144" t="s">
        <v>32</v>
      </c>
      <c r="G23" s="144" t="s">
        <v>32</v>
      </c>
      <c r="H23" s="144" t="s">
        <v>32</v>
      </c>
      <c r="I23" s="144" t="s">
        <v>32</v>
      </c>
      <c r="J23" s="144" t="s">
        <v>32</v>
      </c>
      <c r="K23" s="144" t="s">
        <v>32</v>
      </c>
      <c r="L23" s="144" t="s">
        <v>32</v>
      </c>
      <c r="M23" s="144" t="s">
        <v>32</v>
      </c>
      <c r="N23" s="144" t="s">
        <v>32</v>
      </c>
      <c r="O23" s="144" t="s">
        <v>32</v>
      </c>
      <c r="P23" s="144" t="s">
        <v>32</v>
      </c>
      <c r="Q23" s="144" t="s">
        <v>32</v>
      </c>
      <c r="R23" s="144" t="s">
        <v>32</v>
      </c>
      <c r="S23" s="144" t="s">
        <v>32</v>
      </c>
      <c r="T23" s="144" t="s">
        <v>32</v>
      </c>
      <c r="U23" s="144" t="s">
        <v>32</v>
      </c>
      <c r="V23" s="144" t="s">
        <v>32</v>
      </c>
      <c r="W23" s="144" t="s">
        <v>32</v>
      </c>
      <c r="X23" s="144" t="s">
        <v>32</v>
      </c>
      <c r="Y23" s="144" t="s">
        <v>32</v>
      </c>
      <c r="Z23" s="144" t="s">
        <v>32</v>
      </c>
      <c r="AA23" s="144" t="s">
        <v>32</v>
      </c>
      <c r="AB23" s="144" t="s">
        <v>32</v>
      </c>
      <c r="AC23" s="144" t="s">
        <v>32</v>
      </c>
      <c r="AD23" s="144" t="s">
        <v>32</v>
      </c>
      <c r="AE23" s="144" t="s">
        <v>32</v>
      </c>
      <c r="AF23" s="144" t="s">
        <v>32</v>
      </c>
      <c r="AG23" s="144" t="s">
        <v>32</v>
      </c>
      <c r="AH23" s="144" t="s">
        <v>32</v>
      </c>
      <c r="AI23" s="144" t="s">
        <v>32</v>
      </c>
      <c r="AJ23" s="144" t="s">
        <v>32</v>
      </c>
      <c r="AK23" s="144" t="s">
        <v>32</v>
      </c>
      <c r="AL23" s="144" t="s">
        <v>32</v>
      </c>
      <c r="AM23" s="144" t="s">
        <v>32</v>
      </c>
      <c r="AN23" s="144" t="s">
        <v>32</v>
      </c>
      <c r="AO23" s="144" t="s">
        <v>32</v>
      </c>
      <c r="AP23" s="144" t="s">
        <v>32</v>
      </c>
      <c r="AQ23" s="144" t="s">
        <v>32</v>
      </c>
      <c r="AR23" s="144" t="s">
        <v>32</v>
      </c>
      <c r="AS23" s="144" t="s">
        <v>32</v>
      </c>
      <c r="AT23" s="144" t="s">
        <v>32</v>
      </c>
      <c r="AU23" s="144" t="s">
        <v>32</v>
      </c>
      <c r="AV23" s="144" t="s">
        <v>32</v>
      </c>
      <c r="AW23" s="144" t="s">
        <v>32</v>
      </c>
      <c r="AX23" s="144" t="s">
        <v>32</v>
      </c>
      <c r="AY23" s="144" t="s">
        <v>32</v>
      </c>
      <c r="AZ23" s="144" t="s">
        <v>32</v>
      </c>
      <c r="BA23" s="144" t="s">
        <v>32</v>
      </c>
      <c r="BB23" s="144" t="s">
        <v>32</v>
      </c>
      <c r="BC23" s="144" t="s">
        <v>32</v>
      </c>
      <c r="BD23" s="144" t="s">
        <v>32</v>
      </c>
      <c r="BE23" s="144" t="s">
        <v>32</v>
      </c>
      <c r="BF23" s="144" t="s">
        <v>32</v>
      </c>
      <c r="BG23" s="144" t="s">
        <v>32</v>
      </c>
      <c r="BH23" s="144" t="s">
        <v>32</v>
      </c>
      <c r="BI23" s="144" t="s">
        <v>32</v>
      </c>
      <c r="BJ23" s="144" t="s">
        <v>32</v>
      </c>
      <c r="BK23" s="144" t="s">
        <v>32</v>
      </c>
      <c r="BL23" s="144" t="s">
        <v>32</v>
      </c>
      <c r="BM23" s="144" t="s">
        <v>32</v>
      </c>
      <c r="BN23" s="144" t="s">
        <v>32</v>
      </c>
      <c r="BO23" s="144" t="s">
        <v>32</v>
      </c>
      <c r="BP23" s="144" t="s">
        <v>32</v>
      </c>
      <c r="BQ23" s="144" t="s">
        <v>32</v>
      </c>
      <c r="BR23" s="144" t="s">
        <v>32</v>
      </c>
      <c r="BS23" s="144" t="s">
        <v>32</v>
      </c>
      <c r="BT23" s="144" t="s">
        <v>32</v>
      </c>
      <c r="BU23" s="144" t="s">
        <v>32</v>
      </c>
      <c r="BV23" s="144" t="s">
        <v>32</v>
      </c>
      <c r="BW23" s="144" t="s">
        <v>32</v>
      </c>
      <c r="BX23" s="144" t="s">
        <v>32</v>
      </c>
    </row>
    <row r="24" spans="1:76" x14ac:dyDescent="0.25">
      <c r="A24" s="158"/>
      <c r="B24" s="64" t="s">
        <v>52</v>
      </c>
      <c r="C24" s="139" t="str">
        <f>Input!C24</f>
        <v>P</v>
      </c>
      <c r="D24" s="144" t="s">
        <v>32</v>
      </c>
      <c r="E24" s="144" t="s">
        <v>32</v>
      </c>
      <c r="F24" s="144" t="s">
        <v>32</v>
      </c>
      <c r="G24" s="144" t="s">
        <v>32</v>
      </c>
      <c r="H24" s="144" t="s">
        <v>32</v>
      </c>
      <c r="I24" s="144" t="s">
        <v>32</v>
      </c>
      <c r="J24" s="144" t="s">
        <v>32</v>
      </c>
      <c r="K24" s="144" t="s">
        <v>32</v>
      </c>
      <c r="L24" s="144" t="s">
        <v>32</v>
      </c>
      <c r="M24" s="144" t="s">
        <v>32</v>
      </c>
      <c r="N24" s="144" t="s">
        <v>32</v>
      </c>
      <c r="O24" s="144" t="s">
        <v>32</v>
      </c>
      <c r="P24" s="144" t="s">
        <v>32</v>
      </c>
      <c r="Q24" s="144" t="s">
        <v>32</v>
      </c>
      <c r="R24" s="144" t="s">
        <v>32</v>
      </c>
      <c r="S24" s="144" t="s">
        <v>32</v>
      </c>
      <c r="T24" s="144" t="s">
        <v>32</v>
      </c>
      <c r="U24" s="144" t="s">
        <v>32</v>
      </c>
      <c r="V24" s="144" t="s">
        <v>32</v>
      </c>
      <c r="W24" s="144" t="s">
        <v>32</v>
      </c>
      <c r="X24" s="144" t="s">
        <v>32</v>
      </c>
      <c r="Y24" s="144" t="s">
        <v>32</v>
      </c>
      <c r="Z24" s="144" t="s">
        <v>32</v>
      </c>
      <c r="AA24" s="144" t="s">
        <v>32</v>
      </c>
      <c r="AB24" s="144" t="s">
        <v>32</v>
      </c>
      <c r="AC24" s="144" t="s">
        <v>32</v>
      </c>
      <c r="AD24" s="144" t="s">
        <v>32</v>
      </c>
      <c r="AE24" s="144" t="s">
        <v>32</v>
      </c>
      <c r="AF24" s="144" t="s">
        <v>32</v>
      </c>
      <c r="AG24" s="144" t="s">
        <v>32</v>
      </c>
      <c r="AH24" s="144" t="s">
        <v>32</v>
      </c>
      <c r="AI24" s="144" t="s">
        <v>32</v>
      </c>
      <c r="AJ24" s="144" t="s">
        <v>32</v>
      </c>
      <c r="AK24" s="144" t="s">
        <v>32</v>
      </c>
      <c r="AL24" s="144" t="s">
        <v>32</v>
      </c>
      <c r="AM24" s="144" t="s">
        <v>32</v>
      </c>
      <c r="AN24" s="144" t="s">
        <v>32</v>
      </c>
      <c r="AO24" s="144" t="s">
        <v>32</v>
      </c>
      <c r="AP24" s="144" t="s">
        <v>32</v>
      </c>
      <c r="AQ24" s="144" t="s">
        <v>32</v>
      </c>
      <c r="AR24" s="144" t="s">
        <v>32</v>
      </c>
      <c r="AS24" s="144" t="s">
        <v>32</v>
      </c>
      <c r="AT24" s="144" t="s">
        <v>32</v>
      </c>
      <c r="AU24" s="144" t="s">
        <v>32</v>
      </c>
      <c r="AV24" s="144" t="s">
        <v>32</v>
      </c>
      <c r="AW24" s="144" t="s">
        <v>32</v>
      </c>
      <c r="AX24" s="144" t="s">
        <v>32</v>
      </c>
      <c r="AY24" s="144" t="s">
        <v>32</v>
      </c>
      <c r="AZ24" s="144" t="s">
        <v>32</v>
      </c>
      <c r="BA24" s="144" t="s">
        <v>32</v>
      </c>
      <c r="BB24" s="144" t="s">
        <v>32</v>
      </c>
      <c r="BC24" s="144" t="s">
        <v>32</v>
      </c>
      <c r="BD24" s="144" t="s">
        <v>32</v>
      </c>
      <c r="BE24" s="144" t="s">
        <v>32</v>
      </c>
      <c r="BF24" s="144" t="s">
        <v>32</v>
      </c>
      <c r="BG24" s="144" t="s">
        <v>32</v>
      </c>
      <c r="BH24" s="144" t="s">
        <v>32</v>
      </c>
      <c r="BI24" s="144" t="s">
        <v>32</v>
      </c>
      <c r="BJ24" s="144" t="s">
        <v>32</v>
      </c>
      <c r="BK24" s="144" t="s">
        <v>32</v>
      </c>
      <c r="BL24" s="144" t="s">
        <v>32</v>
      </c>
      <c r="BM24" s="144" t="s">
        <v>32</v>
      </c>
      <c r="BN24" s="144" t="s">
        <v>32</v>
      </c>
      <c r="BO24" s="144" t="s">
        <v>32</v>
      </c>
      <c r="BP24" s="144" t="s">
        <v>32</v>
      </c>
      <c r="BQ24" s="144" t="s">
        <v>32</v>
      </c>
      <c r="BR24" s="144" t="s">
        <v>32</v>
      </c>
      <c r="BS24" s="144" t="s">
        <v>32</v>
      </c>
      <c r="BT24" s="144" t="s">
        <v>32</v>
      </c>
      <c r="BU24" s="144" t="s">
        <v>32</v>
      </c>
      <c r="BV24" s="144" t="s">
        <v>32</v>
      </c>
      <c r="BW24" s="144" t="s">
        <v>32</v>
      </c>
      <c r="BX24" s="144" t="s">
        <v>32</v>
      </c>
    </row>
    <row r="25" spans="1:76" x14ac:dyDescent="0.25">
      <c r="A25" s="158"/>
      <c r="B25" s="64" t="s">
        <v>53</v>
      </c>
      <c r="C25" s="139" t="str">
        <f>Input!C25</f>
        <v>P</v>
      </c>
      <c r="D25" s="144" t="s">
        <v>32</v>
      </c>
      <c r="E25" s="144" t="s">
        <v>32</v>
      </c>
      <c r="F25" s="144" t="s">
        <v>32</v>
      </c>
      <c r="G25" s="144" t="s">
        <v>32</v>
      </c>
      <c r="H25" s="144" t="s">
        <v>32</v>
      </c>
      <c r="I25" s="144" t="s">
        <v>32</v>
      </c>
      <c r="J25" s="144" t="s">
        <v>32</v>
      </c>
      <c r="K25" s="144" t="s">
        <v>32</v>
      </c>
      <c r="L25" s="144" t="s">
        <v>32</v>
      </c>
      <c r="M25" s="144" t="s">
        <v>32</v>
      </c>
      <c r="N25" s="144" t="s">
        <v>32</v>
      </c>
      <c r="O25" s="144" t="s">
        <v>32</v>
      </c>
      <c r="P25" s="144" t="s">
        <v>32</v>
      </c>
      <c r="Q25" s="144" t="s">
        <v>32</v>
      </c>
      <c r="R25" s="144" t="s">
        <v>32</v>
      </c>
      <c r="S25" s="144" t="s">
        <v>32</v>
      </c>
      <c r="T25" s="144" t="s">
        <v>32</v>
      </c>
      <c r="U25" s="144" t="s">
        <v>32</v>
      </c>
      <c r="V25" s="144" t="s">
        <v>32</v>
      </c>
      <c r="W25" s="144" t="s">
        <v>32</v>
      </c>
      <c r="X25" s="144" t="s">
        <v>32</v>
      </c>
      <c r="Y25" s="144" t="s">
        <v>32</v>
      </c>
      <c r="Z25" s="144" t="s">
        <v>32</v>
      </c>
      <c r="AA25" s="144" t="s">
        <v>32</v>
      </c>
      <c r="AB25" s="144" t="s">
        <v>32</v>
      </c>
      <c r="AC25" s="144" t="s">
        <v>32</v>
      </c>
      <c r="AD25" s="144" t="s">
        <v>32</v>
      </c>
      <c r="AE25" s="144" t="s">
        <v>32</v>
      </c>
      <c r="AF25" s="144" t="s">
        <v>32</v>
      </c>
      <c r="AG25" s="144" t="s">
        <v>32</v>
      </c>
      <c r="AH25" s="144" t="s">
        <v>32</v>
      </c>
      <c r="AI25" s="144" t="s">
        <v>32</v>
      </c>
      <c r="AJ25" s="144" t="s">
        <v>32</v>
      </c>
      <c r="AK25" s="144" t="s">
        <v>32</v>
      </c>
      <c r="AL25" s="144" t="s">
        <v>32</v>
      </c>
      <c r="AM25" s="144" t="s">
        <v>32</v>
      </c>
      <c r="AN25" s="144" t="s">
        <v>32</v>
      </c>
      <c r="AO25" s="144" t="s">
        <v>32</v>
      </c>
      <c r="AP25" s="144" t="s">
        <v>32</v>
      </c>
      <c r="AQ25" s="144" t="s">
        <v>32</v>
      </c>
      <c r="AR25" s="144" t="s">
        <v>32</v>
      </c>
      <c r="AS25" s="144" t="s">
        <v>32</v>
      </c>
      <c r="AT25" s="144" t="s">
        <v>32</v>
      </c>
      <c r="AU25" s="144" t="s">
        <v>32</v>
      </c>
      <c r="AV25" s="144" t="s">
        <v>32</v>
      </c>
      <c r="AW25" s="144" t="s">
        <v>32</v>
      </c>
      <c r="AX25" s="144" t="s">
        <v>32</v>
      </c>
      <c r="AY25" s="144" t="s">
        <v>32</v>
      </c>
      <c r="AZ25" s="144" t="s">
        <v>32</v>
      </c>
      <c r="BA25" s="144" t="s">
        <v>32</v>
      </c>
      <c r="BB25" s="144" t="s">
        <v>32</v>
      </c>
      <c r="BC25" s="144" t="s">
        <v>32</v>
      </c>
      <c r="BD25" s="144" t="s">
        <v>32</v>
      </c>
      <c r="BE25" s="144" t="s">
        <v>32</v>
      </c>
      <c r="BF25" s="144" t="s">
        <v>32</v>
      </c>
      <c r="BG25" s="144" t="s">
        <v>32</v>
      </c>
      <c r="BH25" s="144" t="s">
        <v>32</v>
      </c>
      <c r="BI25" s="144" t="s">
        <v>32</v>
      </c>
      <c r="BJ25" s="144" t="s">
        <v>32</v>
      </c>
      <c r="BK25" s="144" t="s">
        <v>32</v>
      </c>
      <c r="BL25" s="144" t="s">
        <v>32</v>
      </c>
      <c r="BM25" s="144" t="s">
        <v>32</v>
      </c>
      <c r="BN25" s="144" t="s">
        <v>32</v>
      </c>
      <c r="BO25" s="144" t="s">
        <v>32</v>
      </c>
      <c r="BP25" s="144" t="s">
        <v>32</v>
      </c>
      <c r="BQ25" s="144" t="s">
        <v>32</v>
      </c>
      <c r="BR25" s="144" t="s">
        <v>32</v>
      </c>
      <c r="BS25" s="144" t="s">
        <v>32</v>
      </c>
      <c r="BT25" s="144" t="s">
        <v>32</v>
      </c>
      <c r="BU25" s="144" t="s">
        <v>32</v>
      </c>
      <c r="BV25" s="144" t="s">
        <v>32</v>
      </c>
      <c r="BW25" s="144" t="s">
        <v>32</v>
      </c>
      <c r="BX25" s="144" t="s">
        <v>32</v>
      </c>
    </row>
    <row r="26" spans="1:76" x14ac:dyDescent="0.25">
      <c r="A26" s="158"/>
      <c r="B26" s="64" t="s">
        <v>518</v>
      </c>
      <c r="C26" s="139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 t="s">
        <v>32</v>
      </c>
      <c r="AS26" s="144" t="s">
        <v>32</v>
      </c>
      <c r="AT26" s="144" t="s">
        <v>32</v>
      </c>
      <c r="AU26" s="144" t="s">
        <v>32</v>
      </c>
      <c r="AV26" s="144" t="s">
        <v>32</v>
      </c>
      <c r="AW26" s="144" t="s">
        <v>32</v>
      </c>
      <c r="AX26" s="144" t="s">
        <v>32</v>
      </c>
      <c r="AY26" s="144" t="s">
        <v>32</v>
      </c>
      <c r="AZ26" s="144" t="s">
        <v>32</v>
      </c>
      <c r="BA26" s="144" t="s">
        <v>32</v>
      </c>
      <c r="BB26" s="144" t="s">
        <v>32</v>
      </c>
      <c r="BC26" s="144" t="s">
        <v>32</v>
      </c>
      <c r="BD26" s="144" t="s">
        <v>32</v>
      </c>
      <c r="BE26" s="144" t="s">
        <v>32</v>
      </c>
      <c r="BF26" s="144" t="s">
        <v>32</v>
      </c>
      <c r="BG26" s="144" t="s">
        <v>32</v>
      </c>
      <c r="BH26" s="144" t="s">
        <v>32</v>
      </c>
      <c r="BI26" s="144" t="s">
        <v>32</v>
      </c>
      <c r="BJ26" s="144" t="s">
        <v>32</v>
      </c>
      <c r="BK26" s="144" t="s">
        <v>32</v>
      </c>
      <c r="BL26" s="144" t="s">
        <v>32</v>
      </c>
      <c r="BM26" s="144" t="s">
        <v>32</v>
      </c>
      <c r="BN26" s="144" t="s">
        <v>32</v>
      </c>
      <c r="BO26" s="144" t="s">
        <v>32</v>
      </c>
      <c r="BP26" s="144" t="s">
        <v>32</v>
      </c>
      <c r="BQ26" s="144" t="s">
        <v>32</v>
      </c>
      <c r="BR26" s="144" t="s">
        <v>32</v>
      </c>
      <c r="BS26" s="144" t="s">
        <v>32</v>
      </c>
      <c r="BT26" s="144" t="s">
        <v>32</v>
      </c>
      <c r="BU26" s="144" t="s">
        <v>32</v>
      </c>
      <c r="BV26" s="144" t="s">
        <v>32</v>
      </c>
      <c r="BW26" s="144" t="s">
        <v>32</v>
      </c>
      <c r="BX26" s="144" t="s">
        <v>32</v>
      </c>
    </row>
    <row r="27" spans="1:76" x14ac:dyDescent="0.25">
      <c r="A27" s="158"/>
      <c r="B27" s="64" t="s">
        <v>519</v>
      </c>
      <c r="C27" s="139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 t="s">
        <v>32</v>
      </c>
      <c r="AS27" s="144" t="s">
        <v>32</v>
      </c>
      <c r="AT27" s="144" t="s">
        <v>32</v>
      </c>
      <c r="AU27" s="144" t="s">
        <v>32</v>
      </c>
      <c r="AV27" s="144" t="s">
        <v>32</v>
      </c>
      <c r="AW27" s="144" t="s">
        <v>32</v>
      </c>
      <c r="AX27" s="144" t="s">
        <v>32</v>
      </c>
      <c r="AY27" s="144" t="s">
        <v>32</v>
      </c>
      <c r="AZ27" s="144" t="s">
        <v>32</v>
      </c>
      <c r="BA27" s="144" t="s">
        <v>32</v>
      </c>
      <c r="BB27" s="144" t="s">
        <v>32</v>
      </c>
      <c r="BC27" s="144" t="s">
        <v>32</v>
      </c>
      <c r="BD27" s="144" t="s">
        <v>32</v>
      </c>
      <c r="BE27" s="144" t="s">
        <v>32</v>
      </c>
      <c r="BF27" s="144" t="s">
        <v>32</v>
      </c>
      <c r="BG27" s="144" t="s">
        <v>32</v>
      </c>
      <c r="BH27" s="144" t="s">
        <v>32</v>
      </c>
      <c r="BI27" s="144" t="s">
        <v>32</v>
      </c>
      <c r="BJ27" s="144" t="s">
        <v>32</v>
      </c>
      <c r="BK27" s="144" t="s">
        <v>32</v>
      </c>
      <c r="BL27" s="144" t="s">
        <v>32</v>
      </c>
      <c r="BM27" s="144" t="s">
        <v>32</v>
      </c>
      <c r="BN27" s="144" t="s">
        <v>32</v>
      </c>
      <c r="BO27" s="144" t="s">
        <v>32</v>
      </c>
      <c r="BP27" s="144" t="s">
        <v>32</v>
      </c>
      <c r="BQ27" s="144" t="s">
        <v>32</v>
      </c>
      <c r="BR27" s="144" t="s">
        <v>32</v>
      </c>
      <c r="BS27" s="144" t="s">
        <v>32</v>
      </c>
      <c r="BT27" s="144" t="s">
        <v>32</v>
      </c>
      <c r="BU27" s="144" t="s">
        <v>32</v>
      </c>
      <c r="BV27" s="144" t="s">
        <v>32</v>
      </c>
      <c r="BW27" s="144" t="s">
        <v>32</v>
      </c>
      <c r="BX27" s="144" t="s">
        <v>32</v>
      </c>
    </row>
    <row r="28" spans="1:76" x14ac:dyDescent="0.25">
      <c r="A28" s="158"/>
      <c r="B28" s="64" t="s">
        <v>520</v>
      </c>
      <c r="C28" s="139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 t="s">
        <v>32</v>
      </c>
      <c r="AS28" s="144" t="s">
        <v>32</v>
      </c>
      <c r="AT28" s="144" t="s">
        <v>32</v>
      </c>
      <c r="AU28" s="144" t="s">
        <v>32</v>
      </c>
      <c r="AV28" s="144" t="s">
        <v>32</v>
      </c>
      <c r="AW28" s="144" t="s">
        <v>32</v>
      </c>
      <c r="AX28" s="144" t="s">
        <v>32</v>
      </c>
      <c r="AY28" s="144" t="s">
        <v>32</v>
      </c>
      <c r="AZ28" s="144" t="s">
        <v>32</v>
      </c>
      <c r="BA28" s="144" t="s">
        <v>32</v>
      </c>
      <c r="BB28" s="144" t="s">
        <v>32</v>
      </c>
      <c r="BC28" s="144" t="s">
        <v>32</v>
      </c>
      <c r="BD28" s="144" t="s">
        <v>32</v>
      </c>
      <c r="BE28" s="144" t="s">
        <v>32</v>
      </c>
      <c r="BF28" s="144" t="s">
        <v>32</v>
      </c>
      <c r="BG28" s="144" t="s">
        <v>32</v>
      </c>
      <c r="BH28" s="144" t="s">
        <v>32</v>
      </c>
      <c r="BI28" s="144" t="s">
        <v>32</v>
      </c>
      <c r="BJ28" s="144" t="s">
        <v>32</v>
      </c>
      <c r="BK28" s="144" t="s">
        <v>32</v>
      </c>
      <c r="BL28" s="144" t="s">
        <v>32</v>
      </c>
      <c r="BM28" s="144" t="s">
        <v>32</v>
      </c>
      <c r="BN28" s="144" t="s">
        <v>32</v>
      </c>
      <c r="BO28" s="144" t="s">
        <v>32</v>
      </c>
      <c r="BP28" s="144" t="s">
        <v>32</v>
      </c>
      <c r="BQ28" s="144" t="s">
        <v>32</v>
      </c>
      <c r="BR28" s="144" t="s">
        <v>32</v>
      </c>
      <c r="BS28" s="144" t="s">
        <v>32</v>
      </c>
      <c r="BT28" s="144" t="s">
        <v>32</v>
      </c>
      <c r="BU28" s="144" t="s">
        <v>32</v>
      </c>
      <c r="BV28" s="144" t="s">
        <v>32</v>
      </c>
      <c r="BW28" s="144" t="s">
        <v>32</v>
      </c>
      <c r="BX28" s="144" t="s">
        <v>32</v>
      </c>
    </row>
    <row r="29" spans="1:76" x14ac:dyDescent="0.25">
      <c r="A29" s="158"/>
      <c r="B29" s="64" t="s">
        <v>54</v>
      </c>
      <c r="C29" s="139" t="str">
        <f>Input!C29</f>
        <v>P</v>
      </c>
      <c r="D29" s="144" t="s">
        <v>32</v>
      </c>
      <c r="E29" s="144" t="s">
        <v>32</v>
      </c>
      <c r="F29" s="144" t="s">
        <v>32</v>
      </c>
      <c r="G29" s="144" t="s">
        <v>32</v>
      </c>
      <c r="H29" s="144" t="s">
        <v>32</v>
      </c>
      <c r="I29" s="144" t="s">
        <v>32</v>
      </c>
      <c r="J29" s="144" t="s">
        <v>32</v>
      </c>
      <c r="K29" s="144" t="s">
        <v>32</v>
      </c>
      <c r="L29" s="144" t="s">
        <v>32</v>
      </c>
      <c r="M29" s="144" t="s">
        <v>32</v>
      </c>
      <c r="N29" s="144" t="s">
        <v>32</v>
      </c>
      <c r="O29" s="144" t="s">
        <v>32</v>
      </c>
      <c r="P29" s="144" t="s">
        <v>32</v>
      </c>
      <c r="Q29" s="144" t="s">
        <v>32</v>
      </c>
      <c r="R29" s="144" t="s">
        <v>32</v>
      </c>
      <c r="S29" s="144" t="s">
        <v>32</v>
      </c>
      <c r="T29" s="144" t="s">
        <v>32</v>
      </c>
      <c r="U29" s="144" t="s">
        <v>32</v>
      </c>
      <c r="V29" s="144" t="s">
        <v>32</v>
      </c>
      <c r="W29" s="144" t="s">
        <v>32</v>
      </c>
      <c r="X29" s="144" t="s">
        <v>32</v>
      </c>
      <c r="Y29" s="144" t="s">
        <v>32</v>
      </c>
      <c r="Z29" s="144" t="s">
        <v>32</v>
      </c>
      <c r="AA29" s="144" t="s">
        <v>32</v>
      </c>
      <c r="AB29" s="144" t="s">
        <v>32</v>
      </c>
      <c r="AC29" s="144" t="s">
        <v>32</v>
      </c>
      <c r="AD29" s="144" t="s">
        <v>32</v>
      </c>
      <c r="AE29" s="144" t="s">
        <v>32</v>
      </c>
      <c r="AF29" s="144" t="s">
        <v>32</v>
      </c>
      <c r="AG29" s="144" t="s">
        <v>32</v>
      </c>
      <c r="AH29" s="144" t="s">
        <v>32</v>
      </c>
      <c r="AI29" s="144" t="s">
        <v>32</v>
      </c>
      <c r="AJ29" s="144" t="s">
        <v>32</v>
      </c>
      <c r="AK29" s="144" t="s">
        <v>32</v>
      </c>
      <c r="AL29" s="144" t="s">
        <v>32</v>
      </c>
      <c r="AM29" s="144" t="s">
        <v>32</v>
      </c>
      <c r="AN29" s="144" t="s">
        <v>32</v>
      </c>
      <c r="AO29" s="144" t="s">
        <v>32</v>
      </c>
      <c r="AP29" s="144" t="s">
        <v>32</v>
      </c>
      <c r="AQ29" s="144" t="s">
        <v>32</v>
      </c>
      <c r="AR29" s="144" t="s">
        <v>32</v>
      </c>
      <c r="AS29" s="144" t="s">
        <v>32</v>
      </c>
      <c r="AT29" s="144" t="s">
        <v>32</v>
      </c>
      <c r="AU29" s="144" t="s">
        <v>32</v>
      </c>
      <c r="AV29" s="144" t="s">
        <v>32</v>
      </c>
      <c r="AW29" s="144" t="s">
        <v>32</v>
      </c>
      <c r="AX29" s="144" t="s">
        <v>32</v>
      </c>
      <c r="AY29" s="144" t="s">
        <v>32</v>
      </c>
      <c r="AZ29" s="144" t="s">
        <v>32</v>
      </c>
      <c r="BA29" s="144" t="s">
        <v>32</v>
      </c>
      <c r="BB29" s="144" t="s">
        <v>32</v>
      </c>
      <c r="BC29" s="144" t="s">
        <v>32</v>
      </c>
      <c r="BD29" s="144" t="s">
        <v>32</v>
      </c>
      <c r="BE29" s="144" t="s">
        <v>32</v>
      </c>
      <c r="BF29" s="144" t="s">
        <v>32</v>
      </c>
      <c r="BG29" s="144" t="s">
        <v>32</v>
      </c>
      <c r="BH29" s="144" t="s">
        <v>32</v>
      </c>
      <c r="BI29" s="144" t="s">
        <v>32</v>
      </c>
      <c r="BJ29" s="144" t="s">
        <v>32</v>
      </c>
      <c r="BK29" s="144" t="s">
        <v>32</v>
      </c>
      <c r="BL29" s="144" t="s">
        <v>32</v>
      </c>
      <c r="BM29" s="144" t="s">
        <v>32</v>
      </c>
      <c r="BN29" s="144" t="s">
        <v>32</v>
      </c>
      <c r="BO29" s="144" t="s">
        <v>32</v>
      </c>
      <c r="BP29" s="144" t="s">
        <v>32</v>
      </c>
      <c r="BQ29" s="144" t="s">
        <v>32</v>
      </c>
      <c r="BR29" s="144" t="s">
        <v>32</v>
      </c>
      <c r="BS29" s="144" t="s">
        <v>32</v>
      </c>
      <c r="BT29" s="144" t="s">
        <v>32</v>
      </c>
      <c r="BU29" s="144" t="s">
        <v>32</v>
      </c>
      <c r="BV29" s="144" t="s">
        <v>32</v>
      </c>
      <c r="BW29" s="144" t="s">
        <v>32</v>
      </c>
      <c r="BX29" s="144" t="s">
        <v>32</v>
      </c>
    </row>
    <row r="30" spans="1:76" x14ac:dyDescent="0.25">
      <c r="A30" s="158"/>
      <c r="B30" s="64" t="s">
        <v>55</v>
      </c>
      <c r="C30" s="139" t="str">
        <f>Input!C30</f>
        <v>C</v>
      </c>
      <c r="D30" s="144" t="s">
        <v>32</v>
      </c>
      <c r="E30" s="147">
        <f>Input!$Q30*'Cargo Density'!E$3</f>
        <v>1215</v>
      </c>
      <c r="F30" s="147">
        <f>Input!$Q30*'Cargo Density'!F$3</f>
        <v>622.08000000000004</v>
      </c>
      <c r="G30" s="147">
        <f>Input!$Q30*'Cargo Density'!G$3</f>
        <v>777.6</v>
      </c>
      <c r="H30" s="147">
        <f>Input!$Q30*'Cargo Density'!H$3</f>
        <v>0</v>
      </c>
      <c r="I30" s="147">
        <f>Input!$Q30*'Cargo Density'!I$3</f>
        <v>0</v>
      </c>
      <c r="J30" s="147">
        <f>Input!$Q30*'Cargo Density'!J$3</f>
        <v>729</v>
      </c>
      <c r="K30" s="147">
        <f>Input!$Q30*'Cargo Density'!K$3</f>
        <v>729</v>
      </c>
      <c r="L30" s="147">
        <f>Input!$Q30*'Cargo Density'!L$3</f>
        <v>388.8</v>
      </c>
      <c r="M30" s="147">
        <f>Input!$Q30*'Cargo Density'!M$3</f>
        <v>0</v>
      </c>
      <c r="N30" s="147">
        <f>Input!$Q30*'Cargo Density'!N$3</f>
        <v>388.8</v>
      </c>
      <c r="O30" s="147">
        <f>Input!$Q30*'Cargo Density'!O$3</f>
        <v>272.16000000000003</v>
      </c>
      <c r="P30" s="147">
        <f>Input!$Q30*'Cargo Density'!P$3</f>
        <v>16.961400000000001</v>
      </c>
      <c r="Q30" s="147">
        <f>Input!$Q30*'Cargo Density'!Q$3</f>
        <v>0</v>
      </c>
      <c r="R30" s="147">
        <f>Input!$Q30*'Cargo Density'!R$3</f>
        <v>1117.8</v>
      </c>
      <c r="S30" s="147">
        <f>Input!$Q30*'Cargo Density'!S$3</f>
        <v>4.8600000000000003</v>
      </c>
      <c r="T30" s="147">
        <f>Input!$Q30*'Cargo Density'!T$3</f>
        <v>1701</v>
      </c>
      <c r="U30" s="147">
        <f>Input!$Q30*'Cargo Density'!U$3</f>
        <v>680.4</v>
      </c>
      <c r="V30" s="147">
        <f>Input!$Q30*'Cargo Density'!V$3</f>
        <v>145.79999999999998</v>
      </c>
      <c r="W30" s="147">
        <f>Input!$Q30*'Cargo Density'!W$3</f>
        <v>243</v>
      </c>
      <c r="X30" s="147">
        <f>Input!$Q30*'Cargo Density'!X$3</f>
        <v>388.8</v>
      </c>
      <c r="Y30" s="147">
        <f>Input!$Q30*'Cargo Density'!Y$3</f>
        <v>243</v>
      </c>
      <c r="Z30" s="147">
        <f>Input!$Q30*'Cargo Density'!Z$3</f>
        <v>243</v>
      </c>
      <c r="AA30" s="147">
        <f>Input!$Q30*'Cargo Density'!AA$3</f>
        <v>259.03800000000001</v>
      </c>
      <c r="AB30" s="147">
        <f>Input!$Q30*'Cargo Density'!AB$3</f>
        <v>194.4</v>
      </c>
      <c r="AC30" s="147">
        <f>Input!$Q30*'Cargo Density'!AC$3</f>
        <v>194.4</v>
      </c>
      <c r="AD30" s="147">
        <f>Input!$Q30*'Cargo Density'!AD$3</f>
        <v>194.4</v>
      </c>
      <c r="AE30" s="147">
        <f>Input!$Q30*'Cargo Density'!AE$3</f>
        <v>0</v>
      </c>
      <c r="AF30" s="147">
        <f>Input!$Q30*'Cargo Density'!AF$3</f>
        <v>729</v>
      </c>
      <c r="AG30" s="147">
        <f>Input!$Q30*'Cargo Density'!AG$3</f>
        <v>60.75</v>
      </c>
      <c r="AH30" s="147">
        <f>Input!$Q30*'Cargo Density'!AH$3</f>
        <v>243</v>
      </c>
      <c r="AI30" s="147">
        <f>Input!$Q30*'Cargo Density'!AI$3</f>
        <v>388.8</v>
      </c>
      <c r="AJ30" s="147">
        <f>Input!$Q30*'Cargo Density'!AJ$3</f>
        <v>0</v>
      </c>
      <c r="AK30" s="147">
        <f>Input!$Q30*'Cargo Density'!AK$3</f>
        <v>2187</v>
      </c>
      <c r="AL30" s="147">
        <f>Input!$Q30*'Cargo Density'!AL$3</f>
        <v>680.4</v>
      </c>
      <c r="AM30" s="147">
        <f>Input!$Q30*'Cargo Density'!AM$3</f>
        <v>364.5</v>
      </c>
      <c r="AN30" s="147">
        <f>Input!$Q30*'Cargo Density'!AN$3</f>
        <v>121.5</v>
      </c>
      <c r="AO30" s="147">
        <f>Input!$Q30*'Cargo Density'!AO$3</f>
        <v>369.36</v>
      </c>
      <c r="AP30" s="147">
        <f>Input!$Q30*'Cargo Density'!AP$3</f>
        <v>145.79999999999998</v>
      </c>
      <c r="AQ30" s="147">
        <f>Input!$Q30*'Cargo Density'!AQ$3</f>
        <v>516.375</v>
      </c>
      <c r="AR30" s="147">
        <f>Input!$Q30*'Cargo Density'!AR$3</f>
        <v>437.40000000000003</v>
      </c>
      <c r="AS30" s="147">
        <f>Input!$Q30*'Cargo Density'!AS$3</f>
        <v>374.22</v>
      </c>
      <c r="AT30" s="147">
        <f>Input!$Q30*'Cargo Density'!AT$3</f>
        <v>583.19999999999993</v>
      </c>
      <c r="AU30" s="147">
        <f>Input!$Q30*'Cargo Density'!AU$3</f>
        <v>30.375</v>
      </c>
      <c r="AV30" s="147">
        <f>Input!$Q30*'Cargo Density'!AV$3</f>
        <v>394.875</v>
      </c>
      <c r="AW30" s="147">
        <f>Input!$Q30*'Cargo Density'!AW$3</f>
        <v>534.6</v>
      </c>
      <c r="AX30" s="147">
        <f>Input!$Q30*'Cargo Density'!AX$3</f>
        <v>534.6</v>
      </c>
      <c r="AY30" s="147">
        <f>Input!$Q30*'Cargo Density'!AY$3</f>
        <v>1117.8</v>
      </c>
      <c r="AZ30" s="147">
        <f>Input!$Q30*'Cargo Density'!AZ$3</f>
        <v>466.56</v>
      </c>
      <c r="BA30" s="147">
        <f>Input!$Q30*'Cargo Density'!BA$3</f>
        <v>243</v>
      </c>
      <c r="BB30" s="147">
        <f>Input!$Q30*'Cargo Density'!BB$3</f>
        <v>455.625</v>
      </c>
      <c r="BC30" s="147">
        <f>Input!$Q30*'Cargo Density'!BC$3</f>
        <v>461.7</v>
      </c>
      <c r="BD30" s="147">
        <f>Input!$Q30*'Cargo Density'!BD$3</f>
        <v>777.6</v>
      </c>
      <c r="BE30" s="147">
        <f>Input!$Q30*'Cargo Density'!BE$3</f>
        <v>1458</v>
      </c>
      <c r="BF30" s="147">
        <f>Input!$Q30*'Cargo Density'!BF$3</f>
        <v>0</v>
      </c>
      <c r="BG30" s="147">
        <f>Input!$Q30*'Cargo Density'!BG$3</f>
        <v>3790.7999999999997</v>
      </c>
      <c r="BH30" s="147">
        <f>Input!$Q30*'Cargo Density'!BH$3</f>
        <v>413.09999999999997</v>
      </c>
      <c r="BI30" s="147">
        <f>Input!$Q30*'Cargo Density'!BI$3</f>
        <v>349.91999999999996</v>
      </c>
      <c r="BJ30" s="147">
        <f>Input!$Q30*'Cargo Density'!BJ$3</f>
        <v>121.5</v>
      </c>
      <c r="BK30" s="147">
        <f>Input!$Q30*'Cargo Density'!BK$3</f>
        <v>631.80000000000007</v>
      </c>
      <c r="BL30" s="147">
        <f>Input!$Q30*'Cargo Density'!BL$3</f>
        <v>41.795999999999999</v>
      </c>
      <c r="BM30" s="147">
        <f>Input!$Q30*'Cargo Density'!BM$3</f>
        <v>41.795999999999999</v>
      </c>
      <c r="BN30" s="147">
        <f>Input!$Q30*'Cargo Density'!BN$3</f>
        <v>0</v>
      </c>
      <c r="BO30" s="147">
        <f>Input!$Q30*'Cargo Density'!BO$3</f>
        <v>194.4</v>
      </c>
      <c r="BP30" s="147">
        <f>Input!$Q30*'Cargo Density'!BP$3</f>
        <v>0</v>
      </c>
      <c r="BQ30" s="147">
        <f>Input!$Q30*'Cargo Density'!BQ$3</f>
        <v>4374</v>
      </c>
      <c r="BR30" s="147">
        <f>Input!$Q30*'Cargo Density'!BR$3</f>
        <v>1215</v>
      </c>
      <c r="BS30" s="147">
        <f>Input!$Q30*'Cargo Density'!BS$3</f>
        <v>0</v>
      </c>
      <c r="BT30" s="147">
        <f>Input!$Q30*'Cargo Density'!BT$3</f>
        <v>0</v>
      </c>
      <c r="BU30" s="147">
        <f>Input!$Q30*'Cargo Density'!BU$3</f>
        <v>340.2</v>
      </c>
      <c r="BV30" s="147">
        <f>Input!$Q30*'Cargo Density'!BV$3</f>
        <v>228.42</v>
      </c>
      <c r="BW30" s="147">
        <f>Input!$Q30*'Cargo Density'!BW$3</f>
        <v>243</v>
      </c>
      <c r="BX30" s="147">
        <f>Input!$Q30*'Cargo Density'!BX$3</f>
        <v>145.79999999999998</v>
      </c>
    </row>
    <row r="31" spans="1:76" x14ac:dyDescent="0.25">
      <c r="A31" s="158"/>
      <c r="B31" s="64" t="s">
        <v>56</v>
      </c>
      <c r="C31" s="139" t="str">
        <f>Input!C31</f>
        <v>P</v>
      </c>
      <c r="D31" s="144" t="s">
        <v>32</v>
      </c>
      <c r="E31" s="144" t="s">
        <v>32</v>
      </c>
      <c r="F31" s="144" t="s">
        <v>32</v>
      </c>
      <c r="G31" s="144" t="s">
        <v>32</v>
      </c>
      <c r="H31" s="144" t="s">
        <v>32</v>
      </c>
      <c r="I31" s="144" t="s">
        <v>32</v>
      </c>
      <c r="J31" s="144" t="s">
        <v>32</v>
      </c>
      <c r="K31" s="144" t="s">
        <v>32</v>
      </c>
      <c r="L31" s="144" t="s">
        <v>32</v>
      </c>
      <c r="M31" s="144" t="s">
        <v>32</v>
      </c>
      <c r="N31" s="144" t="s">
        <v>32</v>
      </c>
      <c r="O31" s="144" t="s">
        <v>32</v>
      </c>
      <c r="P31" s="144" t="s">
        <v>32</v>
      </c>
      <c r="Q31" s="144" t="s">
        <v>32</v>
      </c>
      <c r="R31" s="144" t="s">
        <v>32</v>
      </c>
      <c r="S31" s="144" t="s">
        <v>32</v>
      </c>
      <c r="T31" s="144" t="s">
        <v>32</v>
      </c>
      <c r="U31" s="144" t="s">
        <v>32</v>
      </c>
      <c r="V31" s="144" t="s">
        <v>32</v>
      </c>
      <c r="W31" s="144" t="s">
        <v>32</v>
      </c>
      <c r="X31" s="144" t="s">
        <v>32</v>
      </c>
      <c r="Y31" s="144" t="s">
        <v>32</v>
      </c>
      <c r="Z31" s="144" t="s">
        <v>32</v>
      </c>
      <c r="AA31" s="144" t="s">
        <v>32</v>
      </c>
      <c r="AB31" s="144" t="s">
        <v>32</v>
      </c>
      <c r="AC31" s="144" t="s">
        <v>32</v>
      </c>
      <c r="AD31" s="144" t="s">
        <v>32</v>
      </c>
      <c r="AE31" s="144" t="s">
        <v>32</v>
      </c>
      <c r="AF31" s="144" t="s">
        <v>32</v>
      </c>
      <c r="AG31" s="144" t="s">
        <v>32</v>
      </c>
      <c r="AH31" s="144" t="s">
        <v>32</v>
      </c>
      <c r="AI31" s="144" t="s">
        <v>32</v>
      </c>
      <c r="AJ31" s="144" t="s">
        <v>32</v>
      </c>
      <c r="AK31" s="144" t="s">
        <v>32</v>
      </c>
      <c r="AL31" s="144" t="s">
        <v>32</v>
      </c>
      <c r="AM31" s="144" t="s">
        <v>32</v>
      </c>
      <c r="AN31" s="144" t="s">
        <v>32</v>
      </c>
      <c r="AO31" s="144" t="s">
        <v>32</v>
      </c>
      <c r="AP31" s="144" t="s">
        <v>32</v>
      </c>
      <c r="AQ31" s="144" t="s">
        <v>32</v>
      </c>
      <c r="AR31" s="144" t="s">
        <v>32</v>
      </c>
      <c r="AS31" s="144" t="s">
        <v>32</v>
      </c>
      <c r="AT31" s="144" t="s">
        <v>32</v>
      </c>
      <c r="AU31" s="144" t="s">
        <v>32</v>
      </c>
      <c r="AV31" s="144" t="s">
        <v>32</v>
      </c>
      <c r="AW31" s="144" t="s">
        <v>32</v>
      </c>
      <c r="AX31" s="144" t="s">
        <v>32</v>
      </c>
      <c r="AY31" s="144" t="s">
        <v>32</v>
      </c>
      <c r="AZ31" s="144" t="s">
        <v>32</v>
      </c>
      <c r="BA31" s="144" t="s">
        <v>32</v>
      </c>
      <c r="BB31" s="144" t="s">
        <v>32</v>
      </c>
      <c r="BC31" s="144" t="s">
        <v>32</v>
      </c>
      <c r="BD31" s="144" t="s">
        <v>32</v>
      </c>
      <c r="BE31" s="144" t="s">
        <v>32</v>
      </c>
      <c r="BF31" s="144" t="s">
        <v>32</v>
      </c>
      <c r="BG31" s="144" t="s">
        <v>32</v>
      </c>
      <c r="BH31" s="144" t="s">
        <v>32</v>
      </c>
      <c r="BI31" s="144" t="s">
        <v>32</v>
      </c>
      <c r="BJ31" s="144" t="s">
        <v>32</v>
      </c>
      <c r="BK31" s="144" t="s">
        <v>32</v>
      </c>
      <c r="BL31" s="144" t="s">
        <v>32</v>
      </c>
      <c r="BM31" s="144" t="s">
        <v>32</v>
      </c>
      <c r="BN31" s="144" t="s">
        <v>32</v>
      </c>
      <c r="BO31" s="144" t="s">
        <v>32</v>
      </c>
      <c r="BP31" s="144" t="s">
        <v>32</v>
      </c>
      <c r="BQ31" s="144" t="s">
        <v>32</v>
      </c>
      <c r="BR31" s="144" t="s">
        <v>32</v>
      </c>
      <c r="BS31" s="144" t="s">
        <v>32</v>
      </c>
      <c r="BT31" s="144" t="s">
        <v>32</v>
      </c>
      <c r="BU31" s="144" t="s">
        <v>32</v>
      </c>
      <c r="BV31" s="144" t="s">
        <v>32</v>
      </c>
      <c r="BW31" s="144" t="s">
        <v>32</v>
      </c>
      <c r="BX31" s="144" t="s">
        <v>32</v>
      </c>
    </row>
    <row r="32" spans="1:76" x14ac:dyDescent="0.25">
      <c r="A32" s="158"/>
      <c r="B32" s="64" t="s">
        <v>57</v>
      </c>
      <c r="C32" s="139" t="str">
        <f>Input!C32</f>
        <v>P</v>
      </c>
      <c r="D32" s="144" t="s">
        <v>32</v>
      </c>
      <c r="E32" s="144" t="s">
        <v>32</v>
      </c>
      <c r="F32" s="144" t="s">
        <v>32</v>
      </c>
      <c r="G32" s="144" t="s">
        <v>32</v>
      </c>
      <c r="H32" s="144" t="s">
        <v>32</v>
      </c>
      <c r="I32" s="144" t="s">
        <v>32</v>
      </c>
      <c r="J32" s="144" t="s">
        <v>32</v>
      </c>
      <c r="K32" s="144" t="s">
        <v>32</v>
      </c>
      <c r="L32" s="144" t="s">
        <v>32</v>
      </c>
      <c r="M32" s="144" t="s">
        <v>32</v>
      </c>
      <c r="N32" s="144" t="s">
        <v>32</v>
      </c>
      <c r="O32" s="144" t="s">
        <v>32</v>
      </c>
      <c r="P32" s="144" t="s">
        <v>32</v>
      </c>
      <c r="Q32" s="144" t="s">
        <v>32</v>
      </c>
      <c r="R32" s="144" t="s">
        <v>32</v>
      </c>
      <c r="S32" s="144" t="s">
        <v>32</v>
      </c>
      <c r="T32" s="144" t="s">
        <v>32</v>
      </c>
      <c r="U32" s="144" t="s">
        <v>32</v>
      </c>
      <c r="V32" s="144" t="s">
        <v>32</v>
      </c>
      <c r="W32" s="144" t="s">
        <v>32</v>
      </c>
      <c r="X32" s="144" t="s">
        <v>32</v>
      </c>
      <c r="Y32" s="144" t="s">
        <v>32</v>
      </c>
      <c r="Z32" s="144" t="s">
        <v>32</v>
      </c>
      <c r="AA32" s="144" t="s">
        <v>32</v>
      </c>
      <c r="AB32" s="144" t="s">
        <v>32</v>
      </c>
      <c r="AC32" s="144" t="s">
        <v>32</v>
      </c>
      <c r="AD32" s="144" t="s">
        <v>32</v>
      </c>
      <c r="AE32" s="144" t="s">
        <v>32</v>
      </c>
      <c r="AF32" s="144" t="s">
        <v>32</v>
      </c>
      <c r="AG32" s="144" t="s">
        <v>32</v>
      </c>
      <c r="AH32" s="144" t="s">
        <v>32</v>
      </c>
      <c r="AI32" s="144" t="s">
        <v>32</v>
      </c>
      <c r="AJ32" s="144" t="s">
        <v>32</v>
      </c>
      <c r="AK32" s="144" t="s">
        <v>32</v>
      </c>
      <c r="AL32" s="144" t="s">
        <v>32</v>
      </c>
      <c r="AM32" s="144" t="s">
        <v>32</v>
      </c>
      <c r="AN32" s="144" t="s">
        <v>32</v>
      </c>
      <c r="AO32" s="144" t="s">
        <v>32</v>
      </c>
      <c r="AP32" s="144" t="s">
        <v>32</v>
      </c>
      <c r="AQ32" s="144" t="s">
        <v>32</v>
      </c>
      <c r="AR32" s="144" t="s">
        <v>32</v>
      </c>
      <c r="AS32" s="144" t="s">
        <v>32</v>
      </c>
      <c r="AT32" s="144" t="s">
        <v>32</v>
      </c>
      <c r="AU32" s="144" t="s">
        <v>32</v>
      </c>
      <c r="AV32" s="144" t="s">
        <v>32</v>
      </c>
      <c r="AW32" s="144" t="s">
        <v>32</v>
      </c>
      <c r="AX32" s="144" t="s">
        <v>32</v>
      </c>
      <c r="AY32" s="144" t="s">
        <v>32</v>
      </c>
      <c r="AZ32" s="144" t="s">
        <v>32</v>
      </c>
      <c r="BA32" s="144" t="s">
        <v>32</v>
      </c>
      <c r="BB32" s="144" t="s">
        <v>32</v>
      </c>
      <c r="BC32" s="144" t="s">
        <v>32</v>
      </c>
      <c r="BD32" s="144" t="s">
        <v>32</v>
      </c>
      <c r="BE32" s="144" t="s">
        <v>32</v>
      </c>
      <c r="BF32" s="144" t="s">
        <v>32</v>
      </c>
      <c r="BG32" s="144" t="s">
        <v>32</v>
      </c>
      <c r="BH32" s="144" t="s">
        <v>32</v>
      </c>
      <c r="BI32" s="144" t="s">
        <v>32</v>
      </c>
      <c r="BJ32" s="144" t="s">
        <v>32</v>
      </c>
      <c r="BK32" s="144" t="s">
        <v>32</v>
      </c>
      <c r="BL32" s="144" t="s">
        <v>32</v>
      </c>
      <c r="BM32" s="144" t="s">
        <v>32</v>
      </c>
      <c r="BN32" s="144" t="s">
        <v>32</v>
      </c>
      <c r="BO32" s="144" t="s">
        <v>32</v>
      </c>
      <c r="BP32" s="144" t="s">
        <v>32</v>
      </c>
      <c r="BQ32" s="144" t="s">
        <v>32</v>
      </c>
      <c r="BR32" s="144" t="s">
        <v>32</v>
      </c>
      <c r="BS32" s="144" t="s">
        <v>32</v>
      </c>
      <c r="BT32" s="144" t="s">
        <v>32</v>
      </c>
      <c r="BU32" s="144" t="s">
        <v>32</v>
      </c>
      <c r="BV32" s="144" t="s">
        <v>32</v>
      </c>
      <c r="BW32" s="144" t="s">
        <v>32</v>
      </c>
      <c r="BX32" s="144" t="s">
        <v>32</v>
      </c>
    </row>
    <row r="33" spans="1:76" x14ac:dyDescent="0.25">
      <c r="A33" s="158"/>
      <c r="B33" s="64" t="s">
        <v>58</v>
      </c>
      <c r="C33" s="139" t="str">
        <f>Input!C33</f>
        <v>P</v>
      </c>
      <c r="D33" s="144" t="s">
        <v>32</v>
      </c>
      <c r="E33" s="144" t="s">
        <v>32</v>
      </c>
      <c r="F33" s="144" t="s">
        <v>32</v>
      </c>
      <c r="G33" s="144" t="s">
        <v>32</v>
      </c>
      <c r="H33" s="144" t="s">
        <v>32</v>
      </c>
      <c r="I33" s="144" t="s">
        <v>32</v>
      </c>
      <c r="J33" s="144" t="s">
        <v>32</v>
      </c>
      <c r="K33" s="144" t="s">
        <v>32</v>
      </c>
      <c r="L33" s="144" t="s">
        <v>32</v>
      </c>
      <c r="M33" s="144" t="s">
        <v>32</v>
      </c>
      <c r="N33" s="144" t="s">
        <v>32</v>
      </c>
      <c r="O33" s="144" t="s">
        <v>32</v>
      </c>
      <c r="P33" s="144" t="s">
        <v>32</v>
      </c>
      <c r="Q33" s="144" t="s">
        <v>32</v>
      </c>
      <c r="R33" s="144" t="s">
        <v>32</v>
      </c>
      <c r="S33" s="144" t="s">
        <v>32</v>
      </c>
      <c r="T33" s="144" t="s">
        <v>32</v>
      </c>
      <c r="U33" s="144" t="s">
        <v>32</v>
      </c>
      <c r="V33" s="144" t="s">
        <v>32</v>
      </c>
      <c r="W33" s="144" t="s">
        <v>32</v>
      </c>
      <c r="X33" s="144" t="s">
        <v>32</v>
      </c>
      <c r="Y33" s="144" t="s">
        <v>32</v>
      </c>
      <c r="Z33" s="144" t="s">
        <v>32</v>
      </c>
      <c r="AA33" s="144" t="s">
        <v>32</v>
      </c>
      <c r="AB33" s="144" t="s">
        <v>32</v>
      </c>
      <c r="AC33" s="144" t="s">
        <v>32</v>
      </c>
      <c r="AD33" s="144" t="s">
        <v>32</v>
      </c>
      <c r="AE33" s="144" t="s">
        <v>32</v>
      </c>
      <c r="AF33" s="144" t="s">
        <v>32</v>
      </c>
      <c r="AG33" s="144" t="s">
        <v>32</v>
      </c>
      <c r="AH33" s="144" t="s">
        <v>32</v>
      </c>
      <c r="AI33" s="144" t="s">
        <v>32</v>
      </c>
      <c r="AJ33" s="144" t="s">
        <v>32</v>
      </c>
      <c r="AK33" s="144" t="s">
        <v>32</v>
      </c>
      <c r="AL33" s="144" t="s">
        <v>32</v>
      </c>
      <c r="AM33" s="144" t="s">
        <v>32</v>
      </c>
      <c r="AN33" s="144" t="s">
        <v>32</v>
      </c>
      <c r="AO33" s="144" t="s">
        <v>32</v>
      </c>
      <c r="AP33" s="144" t="s">
        <v>32</v>
      </c>
      <c r="AQ33" s="144" t="s">
        <v>32</v>
      </c>
      <c r="AR33" s="144" t="s">
        <v>32</v>
      </c>
      <c r="AS33" s="144" t="s">
        <v>32</v>
      </c>
      <c r="AT33" s="144" t="s">
        <v>32</v>
      </c>
      <c r="AU33" s="144" t="s">
        <v>32</v>
      </c>
      <c r="AV33" s="144" t="s">
        <v>32</v>
      </c>
      <c r="AW33" s="144" t="s">
        <v>32</v>
      </c>
      <c r="AX33" s="144" t="s">
        <v>32</v>
      </c>
      <c r="AY33" s="144" t="s">
        <v>32</v>
      </c>
      <c r="AZ33" s="144" t="s">
        <v>32</v>
      </c>
      <c r="BA33" s="144" t="s">
        <v>32</v>
      </c>
      <c r="BB33" s="144" t="s">
        <v>32</v>
      </c>
      <c r="BC33" s="144" t="s">
        <v>32</v>
      </c>
      <c r="BD33" s="144" t="s">
        <v>32</v>
      </c>
      <c r="BE33" s="144" t="s">
        <v>32</v>
      </c>
      <c r="BF33" s="144" t="s">
        <v>32</v>
      </c>
      <c r="BG33" s="144" t="s">
        <v>32</v>
      </c>
      <c r="BH33" s="144" t="s">
        <v>32</v>
      </c>
      <c r="BI33" s="144" t="s">
        <v>32</v>
      </c>
      <c r="BJ33" s="144" t="s">
        <v>32</v>
      </c>
      <c r="BK33" s="144" t="s">
        <v>32</v>
      </c>
      <c r="BL33" s="144" t="s">
        <v>32</v>
      </c>
      <c r="BM33" s="144" t="s">
        <v>32</v>
      </c>
      <c r="BN33" s="144" t="s">
        <v>32</v>
      </c>
      <c r="BO33" s="144" t="s">
        <v>32</v>
      </c>
      <c r="BP33" s="144" t="s">
        <v>32</v>
      </c>
      <c r="BQ33" s="144" t="s">
        <v>32</v>
      </c>
      <c r="BR33" s="144" t="s">
        <v>32</v>
      </c>
      <c r="BS33" s="144" t="s">
        <v>32</v>
      </c>
      <c r="BT33" s="144" t="s">
        <v>32</v>
      </c>
      <c r="BU33" s="144" t="s">
        <v>32</v>
      </c>
      <c r="BV33" s="144" t="s">
        <v>32</v>
      </c>
      <c r="BW33" s="144" t="s">
        <v>32</v>
      </c>
      <c r="BX33" s="144" t="s">
        <v>32</v>
      </c>
    </row>
    <row r="34" spans="1:76" x14ac:dyDescent="0.25">
      <c r="A34" s="158"/>
      <c r="B34" s="64" t="s">
        <v>59</v>
      </c>
      <c r="C34" s="139" t="str">
        <f>Input!C34</f>
        <v>P</v>
      </c>
      <c r="D34" s="144" t="s">
        <v>32</v>
      </c>
      <c r="E34" s="144" t="s">
        <v>32</v>
      </c>
      <c r="F34" s="144" t="s">
        <v>32</v>
      </c>
      <c r="G34" s="144" t="s">
        <v>32</v>
      </c>
      <c r="H34" s="144" t="s">
        <v>32</v>
      </c>
      <c r="I34" s="144" t="s">
        <v>32</v>
      </c>
      <c r="J34" s="144" t="s">
        <v>32</v>
      </c>
      <c r="K34" s="144" t="s">
        <v>32</v>
      </c>
      <c r="L34" s="144" t="s">
        <v>32</v>
      </c>
      <c r="M34" s="144" t="s">
        <v>32</v>
      </c>
      <c r="N34" s="144" t="s">
        <v>32</v>
      </c>
      <c r="O34" s="144" t="s">
        <v>32</v>
      </c>
      <c r="P34" s="144" t="s">
        <v>32</v>
      </c>
      <c r="Q34" s="144" t="s">
        <v>32</v>
      </c>
      <c r="R34" s="144" t="s">
        <v>32</v>
      </c>
      <c r="S34" s="144" t="s">
        <v>32</v>
      </c>
      <c r="T34" s="144" t="s">
        <v>32</v>
      </c>
      <c r="U34" s="144" t="s">
        <v>32</v>
      </c>
      <c r="V34" s="144" t="s">
        <v>32</v>
      </c>
      <c r="W34" s="144" t="s">
        <v>32</v>
      </c>
      <c r="X34" s="144" t="s">
        <v>32</v>
      </c>
      <c r="Y34" s="144" t="s">
        <v>32</v>
      </c>
      <c r="Z34" s="144" t="s">
        <v>32</v>
      </c>
      <c r="AA34" s="144" t="s">
        <v>32</v>
      </c>
      <c r="AB34" s="144" t="s">
        <v>32</v>
      </c>
      <c r="AC34" s="144" t="s">
        <v>32</v>
      </c>
      <c r="AD34" s="144" t="s">
        <v>32</v>
      </c>
      <c r="AE34" s="144" t="s">
        <v>32</v>
      </c>
      <c r="AF34" s="144" t="s">
        <v>32</v>
      </c>
      <c r="AG34" s="144" t="s">
        <v>32</v>
      </c>
      <c r="AH34" s="144" t="s">
        <v>32</v>
      </c>
      <c r="AI34" s="144" t="s">
        <v>32</v>
      </c>
      <c r="AJ34" s="144" t="s">
        <v>32</v>
      </c>
      <c r="AK34" s="144" t="s">
        <v>32</v>
      </c>
      <c r="AL34" s="144" t="s">
        <v>32</v>
      </c>
      <c r="AM34" s="144" t="s">
        <v>32</v>
      </c>
      <c r="AN34" s="144" t="s">
        <v>32</v>
      </c>
      <c r="AO34" s="144" t="s">
        <v>32</v>
      </c>
      <c r="AP34" s="144" t="s">
        <v>32</v>
      </c>
      <c r="AQ34" s="144" t="s">
        <v>32</v>
      </c>
      <c r="AR34" s="144" t="s">
        <v>32</v>
      </c>
      <c r="AS34" s="144" t="s">
        <v>32</v>
      </c>
      <c r="AT34" s="144" t="s">
        <v>32</v>
      </c>
      <c r="AU34" s="144" t="s">
        <v>32</v>
      </c>
      <c r="AV34" s="144" t="s">
        <v>32</v>
      </c>
      <c r="AW34" s="144" t="s">
        <v>32</v>
      </c>
      <c r="AX34" s="144" t="s">
        <v>32</v>
      </c>
      <c r="AY34" s="144" t="s">
        <v>32</v>
      </c>
      <c r="AZ34" s="144" t="s">
        <v>32</v>
      </c>
      <c r="BA34" s="144" t="s">
        <v>32</v>
      </c>
      <c r="BB34" s="144" t="s">
        <v>32</v>
      </c>
      <c r="BC34" s="144" t="s">
        <v>32</v>
      </c>
      <c r="BD34" s="144" t="s">
        <v>32</v>
      </c>
      <c r="BE34" s="144" t="s">
        <v>32</v>
      </c>
      <c r="BF34" s="144" t="s">
        <v>32</v>
      </c>
      <c r="BG34" s="144" t="s">
        <v>32</v>
      </c>
      <c r="BH34" s="144" t="s">
        <v>32</v>
      </c>
      <c r="BI34" s="144" t="s">
        <v>32</v>
      </c>
      <c r="BJ34" s="144" t="s">
        <v>32</v>
      </c>
      <c r="BK34" s="144" t="s">
        <v>32</v>
      </c>
      <c r="BL34" s="144" t="s">
        <v>32</v>
      </c>
      <c r="BM34" s="144" t="s">
        <v>32</v>
      </c>
      <c r="BN34" s="144" t="s">
        <v>32</v>
      </c>
      <c r="BO34" s="144" t="s">
        <v>32</v>
      </c>
      <c r="BP34" s="144" t="s">
        <v>32</v>
      </c>
      <c r="BQ34" s="144" t="s">
        <v>32</v>
      </c>
      <c r="BR34" s="144" t="s">
        <v>32</v>
      </c>
      <c r="BS34" s="144" t="s">
        <v>32</v>
      </c>
      <c r="BT34" s="144" t="s">
        <v>32</v>
      </c>
      <c r="BU34" s="144" t="s">
        <v>32</v>
      </c>
      <c r="BV34" s="144" t="s">
        <v>32</v>
      </c>
      <c r="BW34" s="144" t="s">
        <v>32</v>
      </c>
      <c r="BX34" s="144" t="s">
        <v>32</v>
      </c>
    </row>
    <row r="35" spans="1:76" x14ac:dyDescent="0.25">
      <c r="A35" s="158"/>
      <c r="B35" s="64" t="s">
        <v>60</v>
      </c>
      <c r="C35" s="139" t="str">
        <f>Input!C35</f>
        <v>P</v>
      </c>
      <c r="D35" s="144" t="s">
        <v>32</v>
      </c>
      <c r="E35" s="144" t="s">
        <v>32</v>
      </c>
      <c r="F35" s="144" t="s">
        <v>32</v>
      </c>
      <c r="G35" s="144" t="s">
        <v>32</v>
      </c>
      <c r="H35" s="144" t="s">
        <v>32</v>
      </c>
      <c r="I35" s="144" t="s">
        <v>32</v>
      </c>
      <c r="J35" s="144" t="s">
        <v>32</v>
      </c>
      <c r="K35" s="144" t="s">
        <v>32</v>
      </c>
      <c r="L35" s="144" t="s">
        <v>32</v>
      </c>
      <c r="M35" s="144" t="s">
        <v>32</v>
      </c>
      <c r="N35" s="144" t="s">
        <v>32</v>
      </c>
      <c r="O35" s="144" t="s">
        <v>32</v>
      </c>
      <c r="P35" s="144" t="s">
        <v>32</v>
      </c>
      <c r="Q35" s="144" t="s">
        <v>32</v>
      </c>
      <c r="R35" s="144" t="s">
        <v>32</v>
      </c>
      <c r="S35" s="144" t="s">
        <v>32</v>
      </c>
      <c r="T35" s="144" t="s">
        <v>32</v>
      </c>
      <c r="U35" s="144" t="s">
        <v>32</v>
      </c>
      <c r="V35" s="144" t="s">
        <v>32</v>
      </c>
      <c r="W35" s="144" t="s">
        <v>32</v>
      </c>
      <c r="X35" s="144" t="s">
        <v>32</v>
      </c>
      <c r="Y35" s="144" t="s">
        <v>32</v>
      </c>
      <c r="Z35" s="144" t="s">
        <v>32</v>
      </c>
      <c r="AA35" s="144" t="s">
        <v>32</v>
      </c>
      <c r="AB35" s="144" t="s">
        <v>32</v>
      </c>
      <c r="AC35" s="144" t="s">
        <v>32</v>
      </c>
      <c r="AD35" s="144" t="s">
        <v>32</v>
      </c>
      <c r="AE35" s="144" t="s">
        <v>32</v>
      </c>
      <c r="AF35" s="144" t="s">
        <v>32</v>
      </c>
      <c r="AG35" s="144" t="s">
        <v>32</v>
      </c>
      <c r="AH35" s="144" t="s">
        <v>32</v>
      </c>
      <c r="AI35" s="144" t="s">
        <v>32</v>
      </c>
      <c r="AJ35" s="144" t="s">
        <v>32</v>
      </c>
      <c r="AK35" s="144" t="s">
        <v>32</v>
      </c>
      <c r="AL35" s="144" t="s">
        <v>32</v>
      </c>
      <c r="AM35" s="144" t="s">
        <v>32</v>
      </c>
      <c r="AN35" s="144" t="s">
        <v>32</v>
      </c>
      <c r="AO35" s="144" t="s">
        <v>32</v>
      </c>
      <c r="AP35" s="144" t="s">
        <v>32</v>
      </c>
      <c r="AQ35" s="144" t="s">
        <v>32</v>
      </c>
      <c r="AR35" s="144" t="s">
        <v>32</v>
      </c>
      <c r="AS35" s="144" t="s">
        <v>32</v>
      </c>
      <c r="AT35" s="144" t="s">
        <v>32</v>
      </c>
      <c r="AU35" s="144" t="s">
        <v>32</v>
      </c>
      <c r="AV35" s="144" t="s">
        <v>32</v>
      </c>
      <c r="AW35" s="144" t="s">
        <v>32</v>
      </c>
      <c r="AX35" s="144" t="s">
        <v>32</v>
      </c>
      <c r="AY35" s="144" t="s">
        <v>32</v>
      </c>
      <c r="AZ35" s="144" t="s">
        <v>32</v>
      </c>
      <c r="BA35" s="144" t="s">
        <v>32</v>
      </c>
      <c r="BB35" s="144" t="s">
        <v>32</v>
      </c>
      <c r="BC35" s="144" t="s">
        <v>32</v>
      </c>
      <c r="BD35" s="144" t="s">
        <v>32</v>
      </c>
      <c r="BE35" s="144" t="s">
        <v>32</v>
      </c>
      <c r="BF35" s="144" t="s">
        <v>32</v>
      </c>
      <c r="BG35" s="144" t="s">
        <v>32</v>
      </c>
      <c r="BH35" s="144" t="s">
        <v>32</v>
      </c>
      <c r="BI35" s="144" t="s">
        <v>32</v>
      </c>
      <c r="BJ35" s="144" t="s">
        <v>32</v>
      </c>
      <c r="BK35" s="144" t="s">
        <v>32</v>
      </c>
      <c r="BL35" s="144" t="s">
        <v>32</v>
      </c>
      <c r="BM35" s="144" t="s">
        <v>32</v>
      </c>
      <c r="BN35" s="144" t="s">
        <v>32</v>
      </c>
      <c r="BO35" s="144" t="s">
        <v>32</v>
      </c>
      <c r="BP35" s="144" t="s">
        <v>32</v>
      </c>
      <c r="BQ35" s="144" t="s">
        <v>32</v>
      </c>
      <c r="BR35" s="144" t="s">
        <v>32</v>
      </c>
      <c r="BS35" s="144" t="s">
        <v>32</v>
      </c>
      <c r="BT35" s="144" t="s">
        <v>32</v>
      </c>
      <c r="BU35" s="144" t="s">
        <v>32</v>
      </c>
      <c r="BV35" s="144" t="s">
        <v>32</v>
      </c>
      <c r="BW35" s="144" t="s">
        <v>32</v>
      </c>
      <c r="BX35" s="144" t="s">
        <v>32</v>
      </c>
    </row>
    <row r="36" spans="1:76" x14ac:dyDescent="0.25">
      <c r="A36" s="158"/>
      <c r="B36" s="64" t="s">
        <v>61</v>
      </c>
      <c r="C36" s="139" t="str">
        <f>Input!C36</f>
        <v>P</v>
      </c>
      <c r="D36" s="144" t="s">
        <v>32</v>
      </c>
      <c r="E36" s="144" t="s">
        <v>32</v>
      </c>
      <c r="F36" s="144" t="s">
        <v>32</v>
      </c>
      <c r="G36" s="144" t="s">
        <v>32</v>
      </c>
      <c r="H36" s="144" t="s">
        <v>32</v>
      </c>
      <c r="I36" s="144" t="s">
        <v>32</v>
      </c>
      <c r="J36" s="144" t="s">
        <v>32</v>
      </c>
      <c r="K36" s="144" t="s">
        <v>32</v>
      </c>
      <c r="L36" s="144" t="s">
        <v>32</v>
      </c>
      <c r="M36" s="144" t="s">
        <v>32</v>
      </c>
      <c r="N36" s="144" t="s">
        <v>32</v>
      </c>
      <c r="O36" s="144" t="s">
        <v>32</v>
      </c>
      <c r="P36" s="144" t="s">
        <v>32</v>
      </c>
      <c r="Q36" s="144" t="s">
        <v>32</v>
      </c>
      <c r="R36" s="144" t="s">
        <v>32</v>
      </c>
      <c r="S36" s="144" t="s">
        <v>32</v>
      </c>
      <c r="T36" s="144" t="s">
        <v>32</v>
      </c>
      <c r="U36" s="144" t="s">
        <v>32</v>
      </c>
      <c r="V36" s="144" t="s">
        <v>32</v>
      </c>
      <c r="W36" s="144" t="s">
        <v>32</v>
      </c>
      <c r="X36" s="144" t="s">
        <v>32</v>
      </c>
      <c r="Y36" s="144" t="s">
        <v>32</v>
      </c>
      <c r="Z36" s="144" t="s">
        <v>32</v>
      </c>
      <c r="AA36" s="144" t="s">
        <v>32</v>
      </c>
      <c r="AB36" s="144" t="s">
        <v>32</v>
      </c>
      <c r="AC36" s="144" t="s">
        <v>32</v>
      </c>
      <c r="AD36" s="144" t="s">
        <v>32</v>
      </c>
      <c r="AE36" s="144" t="s">
        <v>32</v>
      </c>
      <c r="AF36" s="144" t="s">
        <v>32</v>
      </c>
      <c r="AG36" s="144" t="s">
        <v>32</v>
      </c>
      <c r="AH36" s="144" t="s">
        <v>32</v>
      </c>
      <c r="AI36" s="144" t="s">
        <v>32</v>
      </c>
      <c r="AJ36" s="144" t="s">
        <v>32</v>
      </c>
      <c r="AK36" s="144" t="s">
        <v>32</v>
      </c>
      <c r="AL36" s="144" t="s">
        <v>32</v>
      </c>
      <c r="AM36" s="144" t="s">
        <v>32</v>
      </c>
      <c r="AN36" s="144" t="s">
        <v>32</v>
      </c>
      <c r="AO36" s="144" t="s">
        <v>32</v>
      </c>
      <c r="AP36" s="144" t="s">
        <v>32</v>
      </c>
      <c r="AQ36" s="144" t="s">
        <v>32</v>
      </c>
      <c r="AR36" s="144" t="s">
        <v>32</v>
      </c>
      <c r="AS36" s="144" t="s">
        <v>32</v>
      </c>
      <c r="AT36" s="144" t="s">
        <v>32</v>
      </c>
      <c r="AU36" s="144" t="s">
        <v>32</v>
      </c>
      <c r="AV36" s="144" t="s">
        <v>32</v>
      </c>
      <c r="AW36" s="144" t="s">
        <v>32</v>
      </c>
      <c r="AX36" s="144" t="s">
        <v>32</v>
      </c>
      <c r="AY36" s="144" t="s">
        <v>32</v>
      </c>
      <c r="AZ36" s="144" t="s">
        <v>32</v>
      </c>
      <c r="BA36" s="144" t="s">
        <v>32</v>
      </c>
      <c r="BB36" s="144" t="s">
        <v>32</v>
      </c>
      <c r="BC36" s="144" t="s">
        <v>32</v>
      </c>
      <c r="BD36" s="144" t="s">
        <v>32</v>
      </c>
      <c r="BE36" s="144" t="s">
        <v>32</v>
      </c>
      <c r="BF36" s="144" t="s">
        <v>32</v>
      </c>
      <c r="BG36" s="144" t="s">
        <v>32</v>
      </c>
      <c r="BH36" s="144" t="s">
        <v>32</v>
      </c>
      <c r="BI36" s="144" t="s">
        <v>32</v>
      </c>
      <c r="BJ36" s="144" t="s">
        <v>32</v>
      </c>
      <c r="BK36" s="144" t="s">
        <v>32</v>
      </c>
      <c r="BL36" s="144" t="s">
        <v>32</v>
      </c>
      <c r="BM36" s="144" t="s">
        <v>32</v>
      </c>
      <c r="BN36" s="144" t="s">
        <v>32</v>
      </c>
      <c r="BO36" s="144" t="s">
        <v>32</v>
      </c>
      <c r="BP36" s="144" t="s">
        <v>32</v>
      </c>
      <c r="BQ36" s="144" t="s">
        <v>32</v>
      </c>
      <c r="BR36" s="144" t="s">
        <v>32</v>
      </c>
      <c r="BS36" s="144" t="s">
        <v>32</v>
      </c>
      <c r="BT36" s="144" t="s">
        <v>32</v>
      </c>
      <c r="BU36" s="144" t="s">
        <v>32</v>
      </c>
      <c r="BV36" s="144" t="s">
        <v>32</v>
      </c>
      <c r="BW36" s="144" t="s">
        <v>32</v>
      </c>
      <c r="BX36" s="144" t="s">
        <v>32</v>
      </c>
    </row>
    <row r="37" spans="1:76" x14ac:dyDescent="0.25">
      <c r="A37" s="158"/>
      <c r="B37" s="64" t="s">
        <v>62</v>
      </c>
      <c r="C37" s="139" t="str">
        <f>Input!C37</f>
        <v>P</v>
      </c>
      <c r="D37" s="144" t="s">
        <v>32</v>
      </c>
      <c r="E37" s="144" t="s">
        <v>32</v>
      </c>
      <c r="F37" s="144" t="s">
        <v>32</v>
      </c>
      <c r="G37" s="144" t="s">
        <v>32</v>
      </c>
      <c r="H37" s="144" t="s">
        <v>32</v>
      </c>
      <c r="I37" s="144" t="s">
        <v>32</v>
      </c>
      <c r="J37" s="144" t="s">
        <v>32</v>
      </c>
      <c r="K37" s="144" t="s">
        <v>32</v>
      </c>
      <c r="L37" s="144" t="s">
        <v>32</v>
      </c>
      <c r="M37" s="144" t="s">
        <v>32</v>
      </c>
      <c r="N37" s="144" t="s">
        <v>32</v>
      </c>
      <c r="O37" s="144" t="s">
        <v>32</v>
      </c>
      <c r="P37" s="144" t="s">
        <v>32</v>
      </c>
      <c r="Q37" s="144" t="s">
        <v>32</v>
      </c>
      <c r="R37" s="144" t="s">
        <v>32</v>
      </c>
      <c r="S37" s="144" t="s">
        <v>32</v>
      </c>
      <c r="T37" s="144" t="s">
        <v>32</v>
      </c>
      <c r="U37" s="144" t="s">
        <v>32</v>
      </c>
      <c r="V37" s="144" t="s">
        <v>32</v>
      </c>
      <c r="W37" s="144" t="s">
        <v>32</v>
      </c>
      <c r="X37" s="144" t="s">
        <v>32</v>
      </c>
      <c r="Y37" s="144" t="s">
        <v>32</v>
      </c>
      <c r="Z37" s="144" t="s">
        <v>32</v>
      </c>
      <c r="AA37" s="144" t="s">
        <v>32</v>
      </c>
      <c r="AB37" s="144" t="s">
        <v>32</v>
      </c>
      <c r="AC37" s="144" t="s">
        <v>32</v>
      </c>
      <c r="AD37" s="144" t="s">
        <v>32</v>
      </c>
      <c r="AE37" s="144" t="s">
        <v>32</v>
      </c>
      <c r="AF37" s="144" t="s">
        <v>32</v>
      </c>
      <c r="AG37" s="144" t="s">
        <v>32</v>
      </c>
      <c r="AH37" s="144" t="s">
        <v>32</v>
      </c>
      <c r="AI37" s="144" t="s">
        <v>32</v>
      </c>
      <c r="AJ37" s="144" t="s">
        <v>32</v>
      </c>
      <c r="AK37" s="144" t="s">
        <v>32</v>
      </c>
      <c r="AL37" s="144" t="s">
        <v>32</v>
      </c>
      <c r="AM37" s="144" t="s">
        <v>32</v>
      </c>
      <c r="AN37" s="144" t="s">
        <v>32</v>
      </c>
      <c r="AO37" s="144" t="s">
        <v>32</v>
      </c>
      <c r="AP37" s="144" t="s">
        <v>32</v>
      </c>
      <c r="AQ37" s="144" t="s">
        <v>32</v>
      </c>
      <c r="AR37" s="144" t="s">
        <v>32</v>
      </c>
      <c r="AS37" s="144" t="s">
        <v>32</v>
      </c>
      <c r="AT37" s="144" t="s">
        <v>32</v>
      </c>
      <c r="AU37" s="144" t="s">
        <v>32</v>
      </c>
      <c r="AV37" s="144" t="s">
        <v>32</v>
      </c>
      <c r="AW37" s="144" t="s">
        <v>32</v>
      </c>
      <c r="AX37" s="144" t="s">
        <v>32</v>
      </c>
      <c r="AY37" s="144" t="s">
        <v>32</v>
      </c>
      <c r="AZ37" s="144" t="s">
        <v>32</v>
      </c>
      <c r="BA37" s="144" t="s">
        <v>32</v>
      </c>
      <c r="BB37" s="144" t="s">
        <v>32</v>
      </c>
      <c r="BC37" s="144" t="s">
        <v>32</v>
      </c>
      <c r="BD37" s="144" t="s">
        <v>32</v>
      </c>
      <c r="BE37" s="144" t="s">
        <v>32</v>
      </c>
      <c r="BF37" s="144" t="s">
        <v>32</v>
      </c>
      <c r="BG37" s="144" t="s">
        <v>32</v>
      </c>
      <c r="BH37" s="144" t="s">
        <v>32</v>
      </c>
      <c r="BI37" s="144" t="s">
        <v>32</v>
      </c>
      <c r="BJ37" s="144" t="s">
        <v>32</v>
      </c>
      <c r="BK37" s="144" t="s">
        <v>32</v>
      </c>
      <c r="BL37" s="144" t="s">
        <v>32</v>
      </c>
      <c r="BM37" s="144" t="s">
        <v>32</v>
      </c>
      <c r="BN37" s="144" t="s">
        <v>32</v>
      </c>
      <c r="BO37" s="144" t="s">
        <v>32</v>
      </c>
      <c r="BP37" s="144" t="s">
        <v>32</v>
      </c>
      <c r="BQ37" s="144" t="s">
        <v>32</v>
      </c>
      <c r="BR37" s="144" t="s">
        <v>32</v>
      </c>
      <c r="BS37" s="144" t="s">
        <v>32</v>
      </c>
      <c r="BT37" s="144" t="s">
        <v>32</v>
      </c>
      <c r="BU37" s="144" t="s">
        <v>32</v>
      </c>
      <c r="BV37" s="144" t="s">
        <v>32</v>
      </c>
      <c r="BW37" s="144" t="s">
        <v>32</v>
      </c>
      <c r="BX37" s="144" t="s">
        <v>32</v>
      </c>
    </row>
    <row r="38" spans="1:76" x14ac:dyDescent="0.25">
      <c r="A38" s="158"/>
      <c r="B38" s="64" t="s">
        <v>63</v>
      </c>
      <c r="C38" s="139" t="str">
        <f>Input!C38</f>
        <v>P</v>
      </c>
      <c r="D38" s="144" t="s">
        <v>32</v>
      </c>
      <c r="E38" s="144" t="s">
        <v>32</v>
      </c>
      <c r="F38" s="144" t="s">
        <v>32</v>
      </c>
      <c r="G38" s="144" t="s">
        <v>32</v>
      </c>
      <c r="H38" s="144" t="s">
        <v>32</v>
      </c>
      <c r="I38" s="144" t="s">
        <v>32</v>
      </c>
      <c r="J38" s="144" t="s">
        <v>32</v>
      </c>
      <c r="K38" s="144" t="s">
        <v>32</v>
      </c>
      <c r="L38" s="144" t="s">
        <v>32</v>
      </c>
      <c r="M38" s="144" t="s">
        <v>32</v>
      </c>
      <c r="N38" s="144" t="s">
        <v>32</v>
      </c>
      <c r="O38" s="144" t="s">
        <v>32</v>
      </c>
      <c r="P38" s="144" t="s">
        <v>32</v>
      </c>
      <c r="Q38" s="144" t="s">
        <v>32</v>
      </c>
      <c r="R38" s="144" t="s">
        <v>32</v>
      </c>
      <c r="S38" s="144" t="s">
        <v>32</v>
      </c>
      <c r="T38" s="144" t="s">
        <v>32</v>
      </c>
      <c r="U38" s="144" t="s">
        <v>32</v>
      </c>
      <c r="V38" s="144" t="s">
        <v>32</v>
      </c>
      <c r="W38" s="144" t="s">
        <v>32</v>
      </c>
      <c r="X38" s="144" t="s">
        <v>32</v>
      </c>
      <c r="Y38" s="144" t="s">
        <v>32</v>
      </c>
      <c r="Z38" s="144" t="s">
        <v>32</v>
      </c>
      <c r="AA38" s="144" t="s">
        <v>32</v>
      </c>
      <c r="AB38" s="144" t="s">
        <v>32</v>
      </c>
      <c r="AC38" s="144" t="s">
        <v>32</v>
      </c>
      <c r="AD38" s="144" t="s">
        <v>32</v>
      </c>
      <c r="AE38" s="144" t="s">
        <v>32</v>
      </c>
      <c r="AF38" s="144" t="s">
        <v>32</v>
      </c>
      <c r="AG38" s="144" t="s">
        <v>32</v>
      </c>
      <c r="AH38" s="144" t="s">
        <v>32</v>
      </c>
      <c r="AI38" s="144" t="s">
        <v>32</v>
      </c>
      <c r="AJ38" s="144" t="s">
        <v>32</v>
      </c>
      <c r="AK38" s="144" t="s">
        <v>32</v>
      </c>
      <c r="AL38" s="144" t="s">
        <v>32</v>
      </c>
      <c r="AM38" s="144" t="s">
        <v>32</v>
      </c>
      <c r="AN38" s="144" t="s">
        <v>32</v>
      </c>
      <c r="AO38" s="144" t="s">
        <v>32</v>
      </c>
      <c r="AP38" s="144" t="s">
        <v>32</v>
      </c>
      <c r="AQ38" s="144" t="s">
        <v>32</v>
      </c>
      <c r="AR38" s="144" t="s">
        <v>32</v>
      </c>
      <c r="AS38" s="144" t="s">
        <v>32</v>
      </c>
      <c r="AT38" s="144" t="s">
        <v>32</v>
      </c>
      <c r="AU38" s="144" t="s">
        <v>32</v>
      </c>
      <c r="AV38" s="144" t="s">
        <v>32</v>
      </c>
      <c r="AW38" s="144" t="s">
        <v>32</v>
      </c>
      <c r="AX38" s="144" t="s">
        <v>32</v>
      </c>
      <c r="AY38" s="144" t="s">
        <v>32</v>
      </c>
      <c r="AZ38" s="144" t="s">
        <v>32</v>
      </c>
      <c r="BA38" s="144" t="s">
        <v>32</v>
      </c>
      <c r="BB38" s="144" t="s">
        <v>32</v>
      </c>
      <c r="BC38" s="144" t="s">
        <v>32</v>
      </c>
      <c r="BD38" s="144" t="s">
        <v>32</v>
      </c>
      <c r="BE38" s="144" t="s">
        <v>32</v>
      </c>
      <c r="BF38" s="144" t="s">
        <v>32</v>
      </c>
      <c r="BG38" s="144" t="s">
        <v>32</v>
      </c>
      <c r="BH38" s="144" t="s">
        <v>32</v>
      </c>
      <c r="BI38" s="144" t="s">
        <v>32</v>
      </c>
      <c r="BJ38" s="144" t="s">
        <v>32</v>
      </c>
      <c r="BK38" s="144" t="s">
        <v>32</v>
      </c>
      <c r="BL38" s="144" t="s">
        <v>32</v>
      </c>
      <c r="BM38" s="144" t="s">
        <v>32</v>
      </c>
      <c r="BN38" s="144" t="s">
        <v>32</v>
      </c>
      <c r="BO38" s="144" t="s">
        <v>32</v>
      </c>
      <c r="BP38" s="144" t="s">
        <v>32</v>
      </c>
      <c r="BQ38" s="144" t="s">
        <v>32</v>
      </c>
      <c r="BR38" s="144" t="s">
        <v>32</v>
      </c>
      <c r="BS38" s="144" t="s">
        <v>32</v>
      </c>
      <c r="BT38" s="144" t="s">
        <v>32</v>
      </c>
      <c r="BU38" s="144" t="s">
        <v>32</v>
      </c>
      <c r="BV38" s="144" t="s">
        <v>32</v>
      </c>
      <c r="BW38" s="144" t="s">
        <v>32</v>
      </c>
      <c r="BX38" s="144" t="s">
        <v>32</v>
      </c>
    </row>
    <row r="39" spans="1:76" x14ac:dyDescent="0.25">
      <c r="A39" s="158"/>
      <c r="B39" s="64" t="s">
        <v>64</v>
      </c>
      <c r="C39" s="139" t="str">
        <f>Input!C39</f>
        <v>C</v>
      </c>
      <c r="D39" s="144" t="s">
        <v>32</v>
      </c>
      <c r="E39" s="147" t="e">
        <f>Input!$Q39*'Cargo Density'!E$3</f>
        <v>#VALUE!</v>
      </c>
      <c r="F39" s="147" t="e">
        <f>Input!$Q39*'Cargo Density'!F$3</f>
        <v>#VALUE!</v>
      </c>
      <c r="G39" s="147" t="e">
        <f>Input!$Q39*'Cargo Density'!G$3</f>
        <v>#VALUE!</v>
      </c>
      <c r="H39" s="147" t="e">
        <f>Input!$Q39*'Cargo Density'!H$3</f>
        <v>#VALUE!</v>
      </c>
      <c r="I39" s="147" t="e">
        <f>Input!$Q39*'Cargo Density'!I$3</f>
        <v>#VALUE!</v>
      </c>
      <c r="J39" s="147" t="e">
        <f>Input!$Q39*'Cargo Density'!J$3</f>
        <v>#VALUE!</v>
      </c>
      <c r="K39" s="147" t="e">
        <f>Input!$Q39*'Cargo Density'!K$3</f>
        <v>#VALUE!</v>
      </c>
      <c r="L39" s="147" t="e">
        <f>Input!$Q39*'Cargo Density'!L$3</f>
        <v>#VALUE!</v>
      </c>
      <c r="M39" s="147" t="e">
        <f>Input!$Q39*'Cargo Density'!M$3</f>
        <v>#VALUE!</v>
      </c>
      <c r="N39" s="147" t="e">
        <f>Input!$Q39*'Cargo Density'!N$3</f>
        <v>#VALUE!</v>
      </c>
      <c r="O39" s="147" t="e">
        <f>Input!$Q39*'Cargo Density'!O$3</f>
        <v>#VALUE!</v>
      </c>
      <c r="P39" s="147" t="e">
        <f>Input!$Q39*'Cargo Density'!P$3</f>
        <v>#VALUE!</v>
      </c>
      <c r="Q39" s="147" t="e">
        <f>Input!$Q39*'Cargo Density'!Q$3</f>
        <v>#VALUE!</v>
      </c>
      <c r="R39" s="147" t="e">
        <f>Input!$Q39*'Cargo Density'!R$3</f>
        <v>#VALUE!</v>
      </c>
      <c r="S39" s="147" t="e">
        <f>Input!$Q39*'Cargo Density'!S$3</f>
        <v>#VALUE!</v>
      </c>
      <c r="T39" s="147" t="e">
        <f>Input!$Q39*'Cargo Density'!T$3</f>
        <v>#VALUE!</v>
      </c>
      <c r="U39" s="147" t="e">
        <f>Input!$Q39*'Cargo Density'!U$3</f>
        <v>#VALUE!</v>
      </c>
      <c r="V39" s="147" t="e">
        <f>Input!$Q39*'Cargo Density'!V$3</f>
        <v>#VALUE!</v>
      </c>
      <c r="W39" s="147" t="e">
        <f>Input!$Q39*'Cargo Density'!W$3</f>
        <v>#VALUE!</v>
      </c>
      <c r="X39" s="147" t="e">
        <f>Input!$Q39*'Cargo Density'!X$3</f>
        <v>#VALUE!</v>
      </c>
      <c r="Y39" s="147" t="e">
        <f>Input!$Q39*'Cargo Density'!Y$3</f>
        <v>#VALUE!</v>
      </c>
      <c r="Z39" s="147" t="e">
        <f>Input!$Q39*'Cargo Density'!Z$3</f>
        <v>#VALUE!</v>
      </c>
      <c r="AA39" s="147" t="e">
        <f>Input!$Q39*'Cargo Density'!AA$3</f>
        <v>#VALUE!</v>
      </c>
      <c r="AB39" s="147" t="e">
        <f>Input!$Q39*'Cargo Density'!AB$3</f>
        <v>#VALUE!</v>
      </c>
      <c r="AC39" s="147" t="e">
        <f>Input!$Q39*'Cargo Density'!AC$3</f>
        <v>#VALUE!</v>
      </c>
      <c r="AD39" s="147" t="e">
        <f>Input!$Q39*'Cargo Density'!AD$3</f>
        <v>#VALUE!</v>
      </c>
      <c r="AE39" s="147" t="e">
        <f>Input!$Q39*'Cargo Density'!AE$3</f>
        <v>#VALUE!</v>
      </c>
      <c r="AF39" s="147" t="e">
        <f>Input!$Q39*'Cargo Density'!AF$3</f>
        <v>#VALUE!</v>
      </c>
      <c r="AG39" s="147" t="e">
        <f>Input!$Q39*'Cargo Density'!AG$3</f>
        <v>#VALUE!</v>
      </c>
      <c r="AH39" s="147" t="e">
        <f>Input!$Q39*'Cargo Density'!AH$3</f>
        <v>#VALUE!</v>
      </c>
      <c r="AI39" s="147" t="e">
        <f>Input!$Q39*'Cargo Density'!AI$3</f>
        <v>#VALUE!</v>
      </c>
      <c r="AJ39" s="147" t="e">
        <f>Input!$Q39*'Cargo Density'!AJ$3</f>
        <v>#VALUE!</v>
      </c>
      <c r="AK39" s="147" t="e">
        <f>Input!$Q39*'Cargo Density'!AK$3</f>
        <v>#VALUE!</v>
      </c>
      <c r="AL39" s="147" t="e">
        <f>Input!$Q39*'Cargo Density'!AL$3</f>
        <v>#VALUE!</v>
      </c>
      <c r="AM39" s="147" t="e">
        <f>Input!$Q39*'Cargo Density'!AM$3</f>
        <v>#VALUE!</v>
      </c>
      <c r="AN39" s="147" t="e">
        <f>Input!$Q39*'Cargo Density'!AN$3</f>
        <v>#VALUE!</v>
      </c>
      <c r="AO39" s="147" t="e">
        <f>Input!$Q39*'Cargo Density'!AO$3</f>
        <v>#VALUE!</v>
      </c>
      <c r="AP39" s="147" t="e">
        <f>Input!$Q39*'Cargo Density'!AP$3</f>
        <v>#VALUE!</v>
      </c>
      <c r="AQ39" s="147" t="e">
        <f>Input!$Q39*'Cargo Density'!AQ$3</f>
        <v>#VALUE!</v>
      </c>
      <c r="AR39" s="147" t="e">
        <f>Input!$Q39*'Cargo Density'!AR$3</f>
        <v>#VALUE!</v>
      </c>
      <c r="AS39" s="147" t="e">
        <f>Input!$Q39*'Cargo Density'!AS$3</f>
        <v>#VALUE!</v>
      </c>
      <c r="AT39" s="147" t="e">
        <f>Input!$Q39*'Cargo Density'!AT$3</f>
        <v>#VALUE!</v>
      </c>
      <c r="AU39" s="147" t="e">
        <f>Input!$Q39*'Cargo Density'!AU$3</f>
        <v>#VALUE!</v>
      </c>
      <c r="AV39" s="147" t="e">
        <f>Input!$Q39*'Cargo Density'!AV$3</f>
        <v>#VALUE!</v>
      </c>
      <c r="AW39" s="147" t="e">
        <f>Input!$Q39*'Cargo Density'!AW$3</f>
        <v>#VALUE!</v>
      </c>
      <c r="AX39" s="147" t="e">
        <f>Input!$Q39*'Cargo Density'!AX$3</f>
        <v>#VALUE!</v>
      </c>
      <c r="AY39" s="147" t="e">
        <f>Input!$Q39*'Cargo Density'!AY$3</f>
        <v>#VALUE!</v>
      </c>
      <c r="AZ39" s="147" t="e">
        <f>Input!$Q39*'Cargo Density'!AZ$3</f>
        <v>#VALUE!</v>
      </c>
      <c r="BA39" s="147" t="e">
        <f>Input!$Q39*'Cargo Density'!BA$3</f>
        <v>#VALUE!</v>
      </c>
      <c r="BB39" s="147" t="e">
        <f>Input!$Q39*'Cargo Density'!BB$3</f>
        <v>#VALUE!</v>
      </c>
      <c r="BC39" s="147" t="e">
        <f>Input!$Q39*'Cargo Density'!BC$3</f>
        <v>#VALUE!</v>
      </c>
      <c r="BD39" s="147" t="e">
        <f>Input!$Q39*'Cargo Density'!BD$3</f>
        <v>#VALUE!</v>
      </c>
      <c r="BE39" s="147" t="e">
        <f>Input!$Q39*'Cargo Density'!BE$3</f>
        <v>#VALUE!</v>
      </c>
      <c r="BF39" s="147" t="e">
        <f>Input!$Q39*'Cargo Density'!BF$3</f>
        <v>#VALUE!</v>
      </c>
      <c r="BG39" s="147" t="e">
        <f>Input!$Q39*'Cargo Density'!BG$3</f>
        <v>#VALUE!</v>
      </c>
      <c r="BH39" s="147" t="e">
        <f>Input!$Q39*'Cargo Density'!BH$3</f>
        <v>#VALUE!</v>
      </c>
      <c r="BI39" s="147" t="e">
        <f>Input!$Q39*'Cargo Density'!BI$3</f>
        <v>#VALUE!</v>
      </c>
      <c r="BJ39" s="147" t="e">
        <f>Input!$Q39*'Cargo Density'!BJ$3</f>
        <v>#VALUE!</v>
      </c>
      <c r="BK39" s="147" t="e">
        <f>Input!$Q39*'Cargo Density'!BK$3</f>
        <v>#VALUE!</v>
      </c>
      <c r="BL39" s="147" t="e">
        <f>Input!$Q39*'Cargo Density'!BL$3</f>
        <v>#VALUE!</v>
      </c>
      <c r="BM39" s="147" t="e">
        <f>Input!$Q39*'Cargo Density'!BM$3</f>
        <v>#VALUE!</v>
      </c>
      <c r="BN39" s="147" t="e">
        <f>Input!$Q39*'Cargo Density'!BN$3</f>
        <v>#VALUE!</v>
      </c>
      <c r="BO39" s="147" t="e">
        <f>Input!$Q39*'Cargo Density'!BO$3</f>
        <v>#VALUE!</v>
      </c>
      <c r="BP39" s="147" t="e">
        <f>Input!$Q39*'Cargo Density'!BP$3</f>
        <v>#VALUE!</v>
      </c>
      <c r="BQ39" s="147" t="e">
        <f>Input!$Q39*'Cargo Density'!BQ$3</f>
        <v>#VALUE!</v>
      </c>
      <c r="BR39" s="147" t="e">
        <f>Input!$Q39*'Cargo Density'!BR$3</f>
        <v>#VALUE!</v>
      </c>
      <c r="BS39" s="147" t="e">
        <f>Input!$Q39*'Cargo Density'!BS$3</f>
        <v>#VALUE!</v>
      </c>
      <c r="BT39" s="147" t="e">
        <f>Input!$Q39*'Cargo Density'!BT$3</f>
        <v>#VALUE!</v>
      </c>
      <c r="BU39" s="147" t="e">
        <f>Input!$Q39*'Cargo Density'!BU$3</f>
        <v>#VALUE!</v>
      </c>
      <c r="BV39" s="147" t="e">
        <f>Input!$Q39*'Cargo Density'!BV$3</f>
        <v>#VALUE!</v>
      </c>
      <c r="BW39" s="147" t="e">
        <f>Input!$Q39*'Cargo Density'!BW$3</f>
        <v>#VALUE!</v>
      </c>
      <c r="BX39" s="147" t="e">
        <f>Input!$Q39*'Cargo Density'!BX$3</f>
        <v>#VALUE!</v>
      </c>
    </row>
    <row r="40" spans="1:76" x14ac:dyDescent="0.25">
      <c r="A40" s="158"/>
      <c r="B40" s="64" t="s">
        <v>65</v>
      </c>
      <c r="C40" s="139" t="str">
        <f>Input!C40</f>
        <v>P</v>
      </c>
      <c r="D40" s="144" t="s">
        <v>32</v>
      </c>
      <c r="E40" s="144" t="s">
        <v>32</v>
      </c>
      <c r="F40" s="144" t="s">
        <v>32</v>
      </c>
      <c r="G40" s="144" t="s">
        <v>32</v>
      </c>
      <c r="H40" s="144" t="s">
        <v>32</v>
      </c>
      <c r="I40" s="144" t="s">
        <v>32</v>
      </c>
      <c r="J40" s="144" t="s">
        <v>32</v>
      </c>
      <c r="K40" s="144" t="s">
        <v>32</v>
      </c>
      <c r="L40" s="144" t="s">
        <v>32</v>
      </c>
      <c r="M40" s="144" t="s">
        <v>32</v>
      </c>
      <c r="N40" s="144" t="s">
        <v>32</v>
      </c>
      <c r="O40" s="144" t="s">
        <v>32</v>
      </c>
      <c r="P40" s="144" t="s">
        <v>32</v>
      </c>
      <c r="Q40" s="144" t="s">
        <v>32</v>
      </c>
      <c r="R40" s="144" t="s">
        <v>32</v>
      </c>
      <c r="S40" s="144" t="s">
        <v>32</v>
      </c>
      <c r="T40" s="144" t="s">
        <v>32</v>
      </c>
      <c r="U40" s="144" t="s">
        <v>32</v>
      </c>
      <c r="V40" s="144" t="s">
        <v>32</v>
      </c>
      <c r="W40" s="144" t="s">
        <v>32</v>
      </c>
      <c r="X40" s="144" t="s">
        <v>32</v>
      </c>
      <c r="Y40" s="144" t="s">
        <v>32</v>
      </c>
      <c r="Z40" s="144" t="s">
        <v>32</v>
      </c>
      <c r="AA40" s="144" t="s">
        <v>32</v>
      </c>
      <c r="AB40" s="144" t="s">
        <v>32</v>
      </c>
      <c r="AC40" s="144" t="s">
        <v>32</v>
      </c>
      <c r="AD40" s="144" t="s">
        <v>32</v>
      </c>
      <c r="AE40" s="144" t="s">
        <v>32</v>
      </c>
      <c r="AF40" s="144" t="s">
        <v>32</v>
      </c>
      <c r="AG40" s="144" t="s">
        <v>32</v>
      </c>
      <c r="AH40" s="144" t="s">
        <v>32</v>
      </c>
      <c r="AI40" s="144" t="s">
        <v>32</v>
      </c>
      <c r="AJ40" s="144" t="s">
        <v>32</v>
      </c>
      <c r="AK40" s="144" t="s">
        <v>32</v>
      </c>
      <c r="AL40" s="144" t="s">
        <v>32</v>
      </c>
      <c r="AM40" s="144" t="s">
        <v>32</v>
      </c>
      <c r="AN40" s="144" t="s">
        <v>32</v>
      </c>
      <c r="AO40" s="144" t="s">
        <v>32</v>
      </c>
      <c r="AP40" s="144" t="s">
        <v>32</v>
      </c>
      <c r="AQ40" s="144" t="s">
        <v>32</v>
      </c>
      <c r="AR40" s="144" t="s">
        <v>32</v>
      </c>
      <c r="AS40" s="144" t="s">
        <v>32</v>
      </c>
      <c r="AT40" s="144" t="s">
        <v>32</v>
      </c>
      <c r="AU40" s="144" t="s">
        <v>32</v>
      </c>
      <c r="AV40" s="144" t="s">
        <v>32</v>
      </c>
      <c r="AW40" s="144" t="s">
        <v>32</v>
      </c>
      <c r="AX40" s="144" t="s">
        <v>32</v>
      </c>
      <c r="AY40" s="144" t="s">
        <v>32</v>
      </c>
      <c r="AZ40" s="144" t="s">
        <v>32</v>
      </c>
      <c r="BA40" s="144" t="s">
        <v>32</v>
      </c>
      <c r="BB40" s="144" t="s">
        <v>32</v>
      </c>
      <c r="BC40" s="144" t="s">
        <v>32</v>
      </c>
      <c r="BD40" s="144" t="s">
        <v>32</v>
      </c>
      <c r="BE40" s="144" t="s">
        <v>32</v>
      </c>
      <c r="BF40" s="144" t="s">
        <v>32</v>
      </c>
      <c r="BG40" s="144" t="s">
        <v>32</v>
      </c>
      <c r="BH40" s="144" t="s">
        <v>32</v>
      </c>
      <c r="BI40" s="144" t="s">
        <v>32</v>
      </c>
      <c r="BJ40" s="144" t="s">
        <v>32</v>
      </c>
      <c r="BK40" s="144" t="s">
        <v>32</v>
      </c>
      <c r="BL40" s="144" t="s">
        <v>32</v>
      </c>
      <c r="BM40" s="144" t="s">
        <v>32</v>
      </c>
      <c r="BN40" s="144" t="s">
        <v>32</v>
      </c>
      <c r="BO40" s="144" t="s">
        <v>32</v>
      </c>
      <c r="BP40" s="144" t="s">
        <v>32</v>
      </c>
      <c r="BQ40" s="144" t="s">
        <v>32</v>
      </c>
      <c r="BR40" s="144" t="s">
        <v>32</v>
      </c>
      <c r="BS40" s="144" t="s">
        <v>32</v>
      </c>
      <c r="BT40" s="144" t="s">
        <v>32</v>
      </c>
      <c r="BU40" s="144" t="s">
        <v>32</v>
      </c>
      <c r="BV40" s="144" t="s">
        <v>32</v>
      </c>
      <c r="BW40" s="144" t="s">
        <v>32</v>
      </c>
      <c r="BX40" s="144" t="s">
        <v>32</v>
      </c>
    </row>
    <row r="41" spans="1:76" x14ac:dyDescent="0.25">
      <c r="A41" s="158"/>
      <c r="B41" s="64" t="s">
        <v>66</v>
      </c>
      <c r="C41" s="139" t="str">
        <f>Input!C41</f>
        <v>P</v>
      </c>
      <c r="D41" s="144" t="s">
        <v>32</v>
      </c>
      <c r="E41" s="144" t="s">
        <v>32</v>
      </c>
      <c r="F41" s="144" t="s">
        <v>32</v>
      </c>
      <c r="G41" s="144" t="s">
        <v>32</v>
      </c>
      <c r="H41" s="144" t="s">
        <v>32</v>
      </c>
      <c r="I41" s="144" t="s">
        <v>32</v>
      </c>
      <c r="J41" s="144" t="s">
        <v>32</v>
      </c>
      <c r="K41" s="144" t="s">
        <v>32</v>
      </c>
      <c r="L41" s="144" t="s">
        <v>32</v>
      </c>
      <c r="M41" s="144" t="s">
        <v>32</v>
      </c>
      <c r="N41" s="144" t="s">
        <v>32</v>
      </c>
      <c r="O41" s="144" t="s">
        <v>32</v>
      </c>
      <c r="P41" s="144" t="s">
        <v>32</v>
      </c>
      <c r="Q41" s="144" t="s">
        <v>32</v>
      </c>
      <c r="R41" s="144" t="s">
        <v>32</v>
      </c>
      <c r="S41" s="144" t="s">
        <v>32</v>
      </c>
      <c r="T41" s="144" t="s">
        <v>32</v>
      </c>
      <c r="U41" s="144" t="s">
        <v>32</v>
      </c>
      <c r="V41" s="144" t="s">
        <v>32</v>
      </c>
      <c r="W41" s="144" t="s">
        <v>32</v>
      </c>
      <c r="X41" s="144" t="s">
        <v>32</v>
      </c>
      <c r="Y41" s="144" t="s">
        <v>32</v>
      </c>
      <c r="Z41" s="144" t="s">
        <v>32</v>
      </c>
      <c r="AA41" s="144" t="s">
        <v>32</v>
      </c>
      <c r="AB41" s="144" t="s">
        <v>32</v>
      </c>
      <c r="AC41" s="144" t="s">
        <v>32</v>
      </c>
      <c r="AD41" s="144" t="s">
        <v>32</v>
      </c>
      <c r="AE41" s="144" t="s">
        <v>32</v>
      </c>
      <c r="AF41" s="144" t="s">
        <v>32</v>
      </c>
      <c r="AG41" s="144" t="s">
        <v>32</v>
      </c>
      <c r="AH41" s="144" t="s">
        <v>32</v>
      </c>
      <c r="AI41" s="144" t="s">
        <v>32</v>
      </c>
      <c r="AJ41" s="144" t="s">
        <v>32</v>
      </c>
      <c r="AK41" s="144" t="s">
        <v>32</v>
      </c>
      <c r="AL41" s="144" t="s">
        <v>32</v>
      </c>
      <c r="AM41" s="144" t="s">
        <v>32</v>
      </c>
      <c r="AN41" s="144" t="s">
        <v>32</v>
      </c>
      <c r="AO41" s="144" t="s">
        <v>32</v>
      </c>
      <c r="AP41" s="144" t="s">
        <v>32</v>
      </c>
      <c r="AQ41" s="144" t="s">
        <v>32</v>
      </c>
      <c r="AR41" s="144" t="s">
        <v>32</v>
      </c>
      <c r="AS41" s="144" t="s">
        <v>32</v>
      </c>
      <c r="AT41" s="144" t="s">
        <v>32</v>
      </c>
      <c r="AU41" s="144" t="s">
        <v>32</v>
      </c>
      <c r="AV41" s="144" t="s">
        <v>32</v>
      </c>
      <c r="AW41" s="144" t="s">
        <v>32</v>
      </c>
      <c r="AX41" s="144" t="s">
        <v>32</v>
      </c>
      <c r="AY41" s="144" t="s">
        <v>32</v>
      </c>
      <c r="AZ41" s="144" t="s">
        <v>32</v>
      </c>
      <c r="BA41" s="144" t="s">
        <v>32</v>
      </c>
      <c r="BB41" s="144" t="s">
        <v>32</v>
      </c>
      <c r="BC41" s="144" t="s">
        <v>32</v>
      </c>
      <c r="BD41" s="144" t="s">
        <v>32</v>
      </c>
      <c r="BE41" s="144" t="s">
        <v>32</v>
      </c>
      <c r="BF41" s="144" t="s">
        <v>32</v>
      </c>
      <c r="BG41" s="144" t="s">
        <v>32</v>
      </c>
      <c r="BH41" s="144" t="s">
        <v>32</v>
      </c>
      <c r="BI41" s="144" t="s">
        <v>32</v>
      </c>
      <c r="BJ41" s="144" t="s">
        <v>32</v>
      </c>
      <c r="BK41" s="144" t="s">
        <v>32</v>
      </c>
      <c r="BL41" s="144" t="s">
        <v>32</v>
      </c>
      <c r="BM41" s="144" t="s">
        <v>32</v>
      </c>
      <c r="BN41" s="144" t="s">
        <v>32</v>
      </c>
      <c r="BO41" s="144" t="s">
        <v>32</v>
      </c>
      <c r="BP41" s="144" t="s">
        <v>32</v>
      </c>
      <c r="BQ41" s="144" t="s">
        <v>32</v>
      </c>
      <c r="BR41" s="144" t="s">
        <v>32</v>
      </c>
      <c r="BS41" s="144" t="s">
        <v>32</v>
      </c>
      <c r="BT41" s="144" t="s">
        <v>32</v>
      </c>
      <c r="BU41" s="144" t="s">
        <v>32</v>
      </c>
      <c r="BV41" s="144" t="s">
        <v>32</v>
      </c>
      <c r="BW41" s="144" t="s">
        <v>32</v>
      </c>
      <c r="BX41" s="144" t="s">
        <v>32</v>
      </c>
    </row>
    <row r="42" spans="1:76" x14ac:dyDescent="0.25">
      <c r="A42" s="158"/>
      <c r="B42" s="64" t="s">
        <v>67</v>
      </c>
      <c r="C42" s="139" t="str">
        <f>Input!C42</f>
        <v>C</v>
      </c>
      <c r="D42" s="144" t="s">
        <v>32</v>
      </c>
      <c r="E42" s="147" t="e">
        <f>Input!$Q42*'Cargo Density'!E$3</f>
        <v>#VALUE!</v>
      </c>
      <c r="F42" s="147" t="e">
        <f>Input!$Q42*'Cargo Density'!F$3</f>
        <v>#VALUE!</v>
      </c>
      <c r="G42" s="147" t="e">
        <f>Input!$Q42*'Cargo Density'!G$3</f>
        <v>#VALUE!</v>
      </c>
      <c r="H42" s="147" t="e">
        <f>Input!$Q42*'Cargo Density'!H$3</f>
        <v>#VALUE!</v>
      </c>
      <c r="I42" s="147" t="e">
        <f>Input!$Q42*'Cargo Density'!I$3</f>
        <v>#VALUE!</v>
      </c>
      <c r="J42" s="147" t="e">
        <f>Input!$Q42*'Cargo Density'!J$3</f>
        <v>#VALUE!</v>
      </c>
      <c r="K42" s="147" t="e">
        <f>Input!$Q42*'Cargo Density'!K$3</f>
        <v>#VALUE!</v>
      </c>
      <c r="L42" s="147" t="e">
        <f>Input!$Q42*'Cargo Density'!L$3</f>
        <v>#VALUE!</v>
      </c>
      <c r="M42" s="147" t="e">
        <f>Input!$Q42*'Cargo Density'!M$3</f>
        <v>#VALUE!</v>
      </c>
      <c r="N42" s="147" t="e">
        <f>Input!$Q42*'Cargo Density'!N$3</f>
        <v>#VALUE!</v>
      </c>
      <c r="O42" s="147" t="e">
        <f>Input!$Q42*'Cargo Density'!O$3</f>
        <v>#VALUE!</v>
      </c>
      <c r="P42" s="147" t="e">
        <f>Input!$Q42*'Cargo Density'!P$3</f>
        <v>#VALUE!</v>
      </c>
      <c r="Q42" s="147" t="e">
        <f>Input!$Q42*'Cargo Density'!Q$3</f>
        <v>#VALUE!</v>
      </c>
      <c r="R42" s="147" t="e">
        <f>Input!$Q42*'Cargo Density'!R$3</f>
        <v>#VALUE!</v>
      </c>
      <c r="S42" s="147" t="e">
        <f>Input!$Q42*'Cargo Density'!S$3</f>
        <v>#VALUE!</v>
      </c>
      <c r="T42" s="147" t="e">
        <f>Input!$Q42*'Cargo Density'!T$3</f>
        <v>#VALUE!</v>
      </c>
      <c r="U42" s="147" t="e">
        <f>Input!$Q42*'Cargo Density'!U$3</f>
        <v>#VALUE!</v>
      </c>
      <c r="V42" s="147" t="e">
        <f>Input!$Q42*'Cargo Density'!V$3</f>
        <v>#VALUE!</v>
      </c>
      <c r="W42" s="147" t="e">
        <f>Input!$Q42*'Cargo Density'!W$3</f>
        <v>#VALUE!</v>
      </c>
      <c r="X42" s="147" t="e">
        <f>Input!$Q42*'Cargo Density'!X$3</f>
        <v>#VALUE!</v>
      </c>
      <c r="Y42" s="147" t="e">
        <f>Input!$Q42*'Cargo Density'!Y$3</f>
        <v>#VALUE!</v>
      </c>
      <c r="Z42" s="147" t="e">
        <f>Input!$Q42*'Cargo Density'!Z$3</f>
        <v>#VALUE!</v>
      </c>
      <c r="AA42" s="147" t="e">
        <f>Input!$Q42*'Cargo Density'!AA$3</f>
        <v>#VALUE!</v>
      </c>
      <c r="AB42" s="147" t="e">
        <f>Input!$Q42*'Cargo Density'!AB$3</f>
        <v>#VALUE!</v>
      </c>
      <c r="AC42" s="147" t="e">
        <f>Input!$Q42*'Cargo Density'!AC$3</f>
        <v>#VALUE!</v>
      </c>
      <c r="AD42" s="147" t="e">
        <f>Input!$Q42*'Cargo Density'!AD$3</f>
        <v>#VALUE!</v>
      </c>
      <c r="AE42" s="147" t="e">
        <f>Input!$Q42*'Cargo Density'!AE$3</f>
        <v>#VALUE!</v>
      </c>
      <c r="AF42" s="147" t="e">
        <f>Input!$Q42*'Cargo Density'!AF$3</f>
        <v>#VALUE!</v>
      </c>
      <c r="AG42" s="147" t="e">
        <f>Input!$Q42*'Cargo Density'!AG$3</f>
        <v>#VALUE!</v>
      </c>
      <c r="AH42" s="147" t="e">
        <f>Input!$Q42*'Cargo Density'!AH$3</f>
        <v>#VALUE!</v>
      </c>
      <c r="AI42" s="147" t="e">
        <f>Input!$Q42*'Cargo Density'!AI$3</f>
        <v>#VALUE!</v>
      </c>
      <c r="AJ42" s="147" t="e">
        <f>Input!$Q42*'Cargo Density'!AJ$3</f>
        <v>#VALUE!</v>
      </c>
      <c r="AK42" s="147" t="e">
        <f>Input!$Q42*'Cargo Density'!AK$3</f>
        <v>#VALUE!</v>
      </c>
      <c r="AL42" s="147" t="e">
        <f>Input!$Q42*'Cargo Density'!AL$3</f>
        <v>#VALUE!</v>
      </c>
      <c r="AM42" s="147" t="e">
        <f>Input!$Q42*'Cargo Density'!AM$3</f>
        <v>#VALUE!</v>
      </c>
      <c r="AN42" s="147" t="e">
        <f>Input!$Q42*'Cargo Density'!AN$3</f>
        <v>#VALUE!</v>
      </c>
      <c r="AO42" s="147" t="e">
        <f>Input!$Q42*'Cargo Density'!AO$3</f>
        <v>#VALUE!</v>
      </c>
      <c r="AP42" s="147" t="e">
        <f>Input!$Q42*'Cargo Density'!AP$3</f>
        <v>#VALUE!</v>
      </c>
      <c r="AQ42" s="147" t="e">
        <f>Input!$Q42*'Cargo Density'!AQ$3</f>
        <v>#VALUE!</v>
      </c>
      <c r="AR42" s="147" t="e">
        <f>Input!$Q42*'Cargo Density'!AR$3</f>
        <v>#VALUE!</v>
      </c>
      <c r="AS42" s="147" t="e">
        <f>Input!$Q42*'Cargo Density'!AS$3</f>
        <v>#VALUE!</v>
      </c>
      <c r="AT42" s="147" t="e">
        <f>Input!$Q42*'Cargo Density'!AT$3</f>
        <v>#VALUE!</v>
      </c>
      <c r="AU42" s="147" t="e">
        <f>Input!$Q42*'Cargo Density'!AU$3</f>
        <v>#VALUE!</v>
      </c>
      <c r="AV42" s="147" t="e">
        <f>Input!$Q42*'Cargo Density'!AV$3</f>
        <v>#VALUE!</v>
      </c>
      <c r="AW42" s="147" t="e">
        <f>Input!$Q42*'Cargo Density'!AW$3</f>
        <v>#VALUE!</v>
      </c>
      <c r="AX42" s="147" t="e">
        <f>Input!$Q42*'Cargo Density'!AX$3</f>
        <v>#VALUE!</v>
      </c>
      <c r="AY42" s="147" t="e">
        <f>Input!$Q42*'Cargo Density'!AY$3</f>
        <v>#VALUE!</v>
      </c>
      <c r="AZ42" s="147" t="e">
        <f>Input!$Q42*'Cargo Density'!AZ$3</f>
        <v>#VALUE!</v>
      </c>
      <c r="BA42" s="147" t="e">
        <f>Input!$Q42*'Cargo Density'!BA$3</f>
        <v>#VALUE!</v>
      </c>
      <c r="BB42" s="147" t="e">
        <f>Input!$Q42*'Cargo Density'!BB$3</f>
        <v>#VALUE!</v>
      </c>
      <c r="BC42" s="147" t="e">
        <f>Input!$Q42*'Cargo Density'!BC$3</f>
        <v>#VALUE!</v>
      </c>
      <c r="BD42" s="147" t="e">
        <f>Input!$Q42*'Cargo Density'!BD$3</f>
        <v>#VALUE!</v>
      </c>
      <c r="BE42" s="147" t="e">
        <f>Input!$Q42*'Cargo Density'!BE$3</f>
        <v>#VALUE!</v>
      </c>
      <c r="BF42" s="147" t="e">
        <f>Input!$Q42*'Cargo Density'!BF$3</f>
        <v>#VALUE!</v>
      </c>
      <c r="BG42" s="147" t="e">
        <f>Input!$Q42*'Cargo Density'!BG$3</f>
        <v>#VALUE!</v>
      </c>
      <c r="BH42" s="147" t="e">
        <f>Input!$Q42*'Cargo Density'!BH$3</f>
        <v>#VALUE!</v>
      </c>
      <c r="BI42" s="147" t="e">
        <f>Input!$Q42*'Cargo Density'!BI$3</f>
        <v>#VALUE!</v>
      </c>
      <c r="BJ42" s="147" t="e">
        <f>Input!$Q42*'Cargo Density'!BJ$3</f>
        <v>#VALUE!</v>
      </c>
      <c r="BK42" s="147" t="e">
        <f>Input!$Q42*'Cargo Density'!BK$3</f>
        <v>#VALUE!</v>
      </c>
      <c r="BL42" s="147" t="e">
        <f>Input!$Q42*'Cargo Density'!BL$3</f>
        <v>#VALUE!</v>
      </c>
      <c r="BM42" s="147" t="e">
        <f>Input!$Q42*'Cargo Density'!BM$3</f>
        <v>#VALUE!</v>
      </c>
      <c r="BN42" s="147" t="e">
        <f>Input!$Q42*'Cargo Density'!BN$3</f>
        <v>#VALUE!</v>
      </c>
      <c r="BO42" s="147" t="e">
        <f>Input!$Q42*'Cargo Density'!BO$3</f>
        <v>#VALUE!</v>
      </c>
      <c r="BP42" s="147" t="e">
        <f>Input!$Q42*'Cargo Density'!BP$3</f>
        <v>#VALUE!</v>
      </c>
      <c r="BQ42" s="147" t="e">
        <f>Input!$Q42*'Cargo Density'!BQ$3</f>
        <v>#VALUE!</v>
      </c>
      <c r="BR42" s="147" t="e">
        <f>Input!$Q42*'Cargo Density'!BR$3</f>
        <v>#VALUE!</v>
      </c>
      <c r="BS42" s="147" t="e">
        <f>Input!$Q42*'Cargo Density'!BS$3</f>
        <v>#VALUE!</v>
      </c>
      <c r="BT42" s="147" t="e">
        <f>Input!$Q42*'Cargo Density'!BT$3</f>
        <v>#VALUE!</v>
      </c>
      <c r="BU42" s="147" t="e">
        <f>Input!$Q42*'Cargo Density'!BU$3</f>
        <v>#VALUE!</v>
      </c>
      <c r="BV42" s="147" t="e">
        <f>Input!$Q42*'Cargo Density'!BV$3</f>
        <v>#VALUE!</v>
      </c>
      <c r="BW42" s="147" t="e">
        <f>Input!$Q42*'Cargo Density'!BW$3</f>
        <v>#VALUE!</v>
      </c>
      <c r="BX42" s="147" t="e">
        <f>Input!$Q42*'Cargo Density'!BX$3</f>
        <v>#VALUE!</v>
      </c>
    </row>
    <row r="43" spans="1:76" x14ac:dyDescent="0.25">
      <c r="A43" s="158"/>
      <c r="B43" s="64" t="s">
        <v>68</v>
      </c>
      <c r="C43" s="139" t="str">
        <f>Input!C43</f>
        <v>P</v>
      </c>
      <c r="D43" s="144" t="s">
        <v>32</v>
      </c>
      <c r="E43" s="144" t="s">
        <v>32</v>
      </c>
      <c r="F43" s="144" t="s">
        <v>32</v>
      </c>
      <c r="G43" s="144" t="s">
        <v>32</v>
      </c>
      <c r="H43" s="144" t="s">
        <v>32</v>
      </c>
      <c r="I43" s="144" t="s">
        <v>32</v>
      </c>
      <c r="J43" s="144" t="s">
        <v>32</v>
      </c>
      <c r="K43" s="144" t="s">
        <v>32</v>
      </c>
      <c r="L43" s="144" t="s">
        <v>32</v>
      </c>
      <c r="M43" s="144" t="s">
        <v>32</v>
      </c>
      <c r="N43" s="144" t="s">
        <v>32</v>
      </c>
      <c r="O43" s="144" t="s">
        <v>32</v>
      </c>
      <c r="P43" s="144" t="s">
        <v>32</v>
      </c>
      <c r="Q43" s="144" t="s">
        <v>32</v>
      </c>
      <c r="R43" s="144" t="s">
        <v>32</v>
      </c>
      <c r="S43" s="144" t="s">
        <v>32</v>
      </c>
      <c r="T43" s="144" t="s">
        <v>32</v>
      </c>
      <c r="U43" s="144" t="s">
        <v>32</v>
      </c>
      <c r="V43" s="144" t="s">
        <v>32</v>
      </c>
      <c r="W43" s="144" t="s">
        <v>32</v>
      </c>
      <c r="X43" s="144" t="s">
        <v>32</v>
      </c>
      <c r="Y43" s="144" t="s">
        <v>32</v>
      </c>
      <c r="Z43" s="144" t="s">
        <v>32</v>
      </c>
      <c r="AA43" s="144" t="s">
        <v>32</v>
      </c>
      <c r="AB43" s="144" t="s">
        <v>32</v>
      </c>
      <c r="AC43" s="144" t="s">
        <v>32</v>
      </c>
      <c r="AD43" s="144" t="s">
        <v>32</v>
      </c>
      <c r="AE43" s="144" t="s">
        <v>32</v>
      </c>
      <c r="AF43" s="144" t="s">
        <v>32</v>
      </c>
      <c r="AG43" s="144" t="s">
        <v>32</v>
      </c>
      <c r="AH43" s="144" t="s">
        <v>32</v>
      </c>
      <c r="AI43" s="144" t="s">
        <v>32</v>
      </c>
      <c r="AJ43" s="144" t="s">
        <v>32</v>
      </c>
      <c r="AK43" s="144" t="s">
        <v>32</v>
      </c>
      <c r="AL43" s="144" t="s">
        <v>32</v>
      </c>
      <c r="AM43" s="144" t="s">
        <v>32</v>
      </c>
      <c r="AN43" s="144" t="s">
        <v>32</v>
      </c>
      <c r="AO43" s="144" t="s">
        <v>32</v>
      </c>
      <c r="AP43" s="144" t="s">
        <v>32</v>
      </c>
      <c r="AQ43" s="144" t="s">
        <v>32</v>
      </c>
      <c r="AR43" s="144" t="s">
        <v>32</v>
      </c>
      <c r="AS43" s="144" t="s">
        <v>32</v>
      </c>
      <c r="AT43" s="144" t="s">
        <v>32</v>
      </c>
      <c r="AU43" s="144" t="s">
        <v>32</v>
      </c>
      <c r="AV43" s="144" t="s">
        <v>32</v>
      </c>
      <c r="AW43" s="144" t="s">
        <v>32</v>
      </c>
      <c r="AX43" s="144" t="s">
        <v>32</v>
      </c>
      <c r="AY43" s="144" t="s">
        <v>32</v>
      </c>
      <c r="AZ43" s="144" t="s">
        <v>32</v>
      </c>
      <c r="BA43" s="144" t="s">
        <v>32</v>
      </c>
      <c r="BB43" s="144" t="s">
        <v>32</v>
      </c>
      <c r="BC43" s="144" t="s">
        <v>32</v>
      </c>
      <c r="BD43" s="144" t="s">
        <v>32</v>
      </c>
      <c r="BE43" s="144" t="s">
        <v>32</v>
      </c>
      <c r="BF43" s="144" t="s">
        <v>32</v>
      </c>
      <c r="BG43" s="144" t="s">
        <v>32</v>
      </c>
      <c r="BH43" s="144" t="s">
        <v>32</v>
      </c>
      <c r="BI43" s="144" t="s">
        <v>32</v>
      </c>
      <c r="BJ43" s="144" t="s">
        <v>32</v>
      </c>
      <c r="BK43" s="144" t="s">
        <v>32</v>
      </c>
      <c r="BL43" s="144" t="s">
        <v>32</v>
      </c>
      <c r="BM43" s="144" t="s">
        <v>32</v>
      </c>
      <c r="BN43" s="144" t="s">
        <v>32</v>
      </c>
      <c r="BO43" s="144" t="s">
        <v>32</v>
      </c>
      <c r="BP43" s="144" t="s">
        <v>32</v>
      </c>
      <c r="BQ43" s="144" t="s">
        <v>32</v>
      </c>
      <c r="BR43" s="144" t="s">
        <v>32</v>
      </c>
      <c r="BS43" s="144" t="s">
        <v>32</v>
      </c>
      <c r="BT43" s="144" t="s">
        <v>32</v>
      </c>
      <c r="BU43" s="144" t="s">
        <v>32</v>
      </c>
      <c r="BV43" s="144" t="s">
        <v>32</v>
      </c>
      <c r="BW43" s="144" t="s">
        <v>32</v>
      </c>
      <c r="BX43" s="144" t="s">
        <v>32</v>
      </c>
    </row>
    <row r="44" spans="1:76" x14ac:dyDescent="0.25">
      <c r="A44" s="158"/>
      <c r="B44" s="64" t="s">
        <v>69</v>
      </c>
      <c r="C44" s="139" t="str">
        <f>Input!C44</f>
        <v>C</v>
      </c>
      <c r="D44" s="144" t="s">
        <v>32</v>
      </c>
      <c r="E44" s="147" t="e">
        <f>Input!$Q44*'Cargo Density'!E$3</f>
        <v>#VALUE!</v>
      </c>
      <c r="F44" s="147" t="e">
        <f>Input!$Q44*'Cargo Density'!F$3</f>
        <v>#VALUE!</v>
      </c>
      <c r="G44" s="147" t="e">
        <f>Input!$Q44*'Cargo Density'!G$3</f>
        <v>#VALUE!</v>
      </c>
      <c r="H44" s="147" t="e">
        <f>Input!$Q44*'Cargo Density'!H$3</f>
        <v>#VALUE!</v>
      </c>
      <c r="I44" s="147" t="e">
        <f>Input!$Q44*'Cargo Density'!I$3</f>
        <v>#VALUE!</v>
      </c>
      <c r="J44" s="147" t="e">
        <f>Input!$Q44*'Cargo Density'!J$3</f>
        <v>#VALUE!</v>
      </c>
      <c r="K44" s="147" t="e">
        <f>Input!$Q44*'Cargo Density'!K$3</f>
        <v>#VALUE!</v>
      </c>
      <c r="L44" s="147" t="e">
        <f>Input!$Q44*'Cargo Density'!L$3</f>
        <v>#VALUE!</v>
      </c>
      <c r="M44" s="147" t="e">
        <f>Input!$Q44*'Cargo Density'!M$3</f>
        <v>#VALUE!</v>
      </c>
      <c r="N44" s="147" t="e">
        <f>Input!$Q44*'Cargo Density'!N$3</f>
        <v>#VALUE!</v>
      </c>
      <c r="O44" s="147" t="e">
        <f>Input!$Q44*'Cargo Density'!O$3</f>
        <v>#VALUE!</v>
      </c>
      <c r="P44" s="147" t="e">
        <f>Input!$Q44*'Cargo Density'!P$3</f>
        <v>#VALUE!</v>
      </c>
      <c r="Q44" s="147" t="e">
        <f>Input!$Q44*'Cargo Density'!Q$3</f>
        <v>#VALUE!</v>
      </c>
      <c r="R44" s="147" t="e">
        <f>Input!$Q44*'Cargo Density'!R$3</f>
        <v>#VALUE!</v>
      </c>
      <c r="S44" s="147" t="e">
        <f>Input!$Q44*'Cargo Density'!S$3</f>
        <v>#VALUE!</v>
      </c>
      <c r="T44" s="147" t="e">
        <f>Input!$Q44*'Cargo Density'!T$3</f>
        <v>#VALUE!</v>
      </c>
      <c r="U44" s="147" t="e">
        <f>Input!$Q44*'Cargo Density'!U$3</f>
        <v>#VALUE!</v>
      </c>
      <c r="V44" s="147" t="e">
        <f>Input!$Q44*'Cargo Density'!V$3</f>
        <v>#VALUE!</v>
      </c>
      <c r="W44" s="147" t="e">
        <f>Input!$Q44*'Cargo Density'!W$3</f>
        <v>#VALUE!</v>
      </c>
      <c r="X44" s="147" t="e">
        <f>Input!$Q44*'Cargo Density'!X$3</f>
        <v>#VALUE!</v>
      </c>
      <c r="Y44" s="147" t="e">
        <f>Input!$Q44*'Cargo Density'!Y$3</f>
        <v>#VALUE!</v>
      </c>
      <c r="Z44" s="147" t="e">
        <f>Input!$Q44*'Cargo Density'!Z$3</f>
        <v>#VALUE!</v>
      </c>
      <c r="AA44" s="147" t="e">
        <f>Input!$Q44*'Cargo Density'!AA$3</f>
        <v>#VALUE!</v>
      </c>
      <c r="AB44" s="147" t="e">
        <f>Input!$Q44*'Cargo Density'!AB$3</f>
        <v>#VALUE!</v>
      </c>
      <c r="AC44" s="147" t="e">
        <f>Input!$Q44*'Cargo Density'!AC$3</f>
        <v>#VALUE!</v>
      </c>
      <c r="AD44" s="147" t="e">
        <f>Input!$Q44*'Cargo Density'!AD$3</f>
        <v>#VALUE!</v>
      </c>
      <c r="AE44" s="147" t="e">
        <f>Input!$Q44*'Cargo Density'!AE$3</f>
        <v>#VALUE!</v>
      </c>
      <c r="AF44" s="147" t="e">
        <f>Input!$Q44*'Cargo Density'!AF$3</f>
        <v>#VALUE!</v>
      </c>
      <c r="AG44" s="147" t="e">
        <f>Input!$Q44*'Cargo Density'!AG$3</f>
        <v>#VALUE!</v>
      </c>
      <c r="AH44" s="147" t="e">
        <f>Input!$Q44*'Cargo Density'!AH$3</f>
        <v>#VALUE!</v>
      </c>
      <c r="AI44" s="147" t="e">
        <f>Input!$Q44*'Cargo Density'!AI$3</f>
        <v>#VALUE!</v>
      </c>
      <c r="AJ44" s="147" t="e">
        <f>Input!$Q44*'Cargo Density'!AJ$3</f>
        <v>#VALUE!</v>
      </c>
      <c r="AK44" s="147" t="e">
        <f>Input!$Q44*'Cargo Density'!AK$3</f>
        <v>#VALUE!</v>
      </c>
      <c r="AL44" s="147" t="e">
        <f>Input!$Q44*'Cargo Density'!AL$3</f>
        <v>#VALUE!</v>
      </c>
      <c r="AM44" s="147" t="e">
        <f>Input!$Q44*'Cargo Density'!AM$3</f>
        <v>#VALUE!</v>
      </c>
      <c r="AN44" s="147" t="e">
        <f>Input!$Q44*'Cargo Density'!AN$3</f>
        <v>#VALUE!</v>
      </c>
      <c r="AO44" s="147" t="e">
        <f>Input!$Q44*'Cargo Density'!AO$3</f>
        <v>#VALUE!</v>
      </c>
      <c r="AP44" s="147" t="e">
        <f>Input!$Q44*'Cargo Density'!AP$3</f>
        <v>#VALUE!</v>
      </c>
      <c r="AQ44" s="147" t="e">
        <f>Input!$Q44*'Cargo Density'!AQ$3</f>
        <v>#VALUE!</v>
      </c>
      <c r="AR44" s="147" t="e">
        <f>Input!$Q44*'Cargo Density'!AR$3</f>
        <v>#VALUE!</v>
      </c>
      <c r="AS44" s="147" t="e">
        <f>Input!$Q44*'Cargo Density'!AS$3</f>
        <v>#VALUE!</v>
      </c>
      <c r="AT44" s="147" t="e">
        <f>Input!$Q44*'Cargo Density'!AT$3</f>
        <v>#VALUE!</v>
      </c>
      <c r="AU44" s="147" t="e">
        <f>Input!$Q44*'Cargo Density'!AU$3</f>
        <v>#VALUE!</v>
      </c>
      <c r="AV44" s="147" t="e">
        <f>Input!$Q44*'Cargo Density'!AV$3</f>
        <v>#VALUE!</v>
      </c>
      <c r="AW44" s="147" t="e">
        <f>Input!$Q44*'Cargo Density'!AW$3</f>
        <v>#VALUE!</v>
      </c>
      <c r="AX44" s="147" t="e">
        <f>Input!$Q44*'Cargo Density'!AX$3</f>
        <v>#VALUE!</v>
      </c>
      <c r="AY44" s="147" t="e">
        <f>Input!$Q44*'Cargo Density'!AY$3</f>
        <v>#VALUE!</v>
      </c>
      <c r="AZ44" s="147" t="e">
        <f>Input!$Q44*'Cargo Density'!AZ$3</f>
        <v>#VALUE!</v>
      </c>
      <c r="BA44" s="147" t="e">
        <f>Input!$Q44*'Cargo Density'!BA$3</f>
        <v>#VALUE!</v>
      </c>
      <c r="BB44" s="147" t="e">
        <f>Input!$Q44*'Cargo Density'!BB$3</f>
        <v>#VALUE!</v>
      </c>
      <c r="BC44" s="147" t="e">
        <f>Input!$Q44*'Cargo Density'!BC$3</f>
        <v>#VALUE!</v>
      </c>
      <c r="BD44" s="147" t="e">
        <f>Input!$Q44*'Cargo Density'!BD$3</f>
        <v>#VALUE!</v>
      </c>
      <c r="BE44" s="147" t="e">
        <f>Input!$Q44*'Cargo Density'!BE$3</f>
        <v>#VALUE!</v>
      </c>
      <c r="BF44" s="147" t="e">
        <f>Input!$Q44*'Cargo Density'!BF$3</f>
        <v>#VALUE!</v>
      </c>
      <c r="BG44" s="147" t="e">
        <f>Input!$Q44*'Cargo Density'!BG$3</f>
        <v>#VALUE!</v>
      </c>
      <c r="BH44" s="147" t="e">
        <f>Input!$Q44*'Cargo Density'!BH$3</f>
        <v>#VALUE!</v>
      </c>
      <c r="BI44" s="147" t="e">
        <f>Input!$Q44*'Cargo Density'!BI$3</f>
        <v>#VALUE!</v>
      </c>
      <c r="BJ44" s="147" t="e">
        <f>Input!$Q44*'Cargo Density'!BJ$3</f>
        <v>#VALUE!</v>
      </c>
      <c r="BK44" s="147" t="e">
        <f>Input!$Q44*'Cargo Density'!BK$3</f>
        <v>#VALUE!</v>
      </c>
      <c r="BL44" s="147" t="e">
        <f>Input!$Q44*'Cargo Density'!BL$3</f>
        <v>#VALUE!</v>
      </c>
      <c r="BM44" s="147" t="e">
        <f>Input!$Q44*'Cargo Density'!BM$3</f>
        <v>#VALUE!</v>
      </c>
      <c r="BN44" s="147" t="e">
        <f>Input!$Q44*'Cargo Density'!BN$3</f>
        <v>#VALUE!</v>
      </c>
      <c r="BO44" s="147" t="e">
        <f>Input!$Q44*'Cargo Density'!BO$3</f>
        <v>#VALUE!</v>
      </c>
      <c r="BP44" s="147" t="e">
        <f>Input!$Q44*'Cargo Density'!BP$3</f>
        <v>#VALUE!</v>
      </c>
      <c r="BQ44" s="147" t="e">
        <f>Input!$Q44*'Cargo Density'!BQ$3</f>
        <v>#VALUE!</v>
      </c>
      <c r="BR44" s="147" t="e">
        <f>Input!$Q44*'Cargo Density'!BR$3</f>
        <v>#VALUE!</v>
      </c>
      <c r="BS44" s="147" t="e">
        <f>Input!$Q44*'Cargo Density'!BS$3</f>
        <v>#VALUE!</v>
      </c>
      <c r="BT44" s="147" t="e">
        <f>Input!$Q44*'Cargo Density'!BT$3</f>
        <v>#VALUE!</v>
      </c>
      <c r="BU44" s="147" t="e">
        <f>Input!$Q44*'Cargo Density'!BU$3</f>
        <v>#VALUE!</v>
      </c>
      <c r="BV44" s="147" t="e">
        <f>Input!$Q44*'Cargo Density'!BV$3</f>
        <v>#VALUE!</v>
      </c>
      <c r="BW44" s="147" t="e">
        <f>Input!$Q44*'Cargo Density'!BW$3</f>
        <v>#VALUE!</v>
      </c>
      <c r="BX44" s="147" t="e">
        <f>Input!$Q44*'Cargo Density'!BX$3</f>
        <v>#VALUE!</v>
      </c>
    </row>
    <row r="45" spans="1:76" x14ac:dyDescent="0.25">
      <c r="A45" s="158" t="s">
        <v>70</v>
      </c>
      <c r="B45" s="64" t="s">
        <v>71</v>
      </c>
      <c r="C45" s="139" t="str">
        <f>Input!C45</f>
        <v>C</v>
      </c>
      <c r="D45" s="144" t="s">
        <v>32</v>
      </c>
      <c r="E45" s="147">
        <f>Input!$Q45*'Cargo Density'!E$3</f>
        <v>1750</v>
      </c>
      <c r="F45" s="147">
        <f>Input!$Q45*'Cargo Density'!F$3</f>
        <v>896</v>
      </c>
      <c r="G45" s="147">
        <f>Input!$Q45*'Cargo Density'!G$3</f>
        <v>1120</v>
      </c>
      <c r="H45" s="147">
        <f>Input!$Q45*'Cargo Density'!H$3</f>
        <v>0</v>
      </c>
      <c r="I45" s="147">
        <f>Input!$Q45*'Cargo Density'!I$3</f>
        <v>0</v>
      </c>
      <c r="J45" s="147">
        <f>Input!$Q45*'Cargo Density'!J$3</f>
        <v>1050</v>
      </c>
      <c r="K45" s="147">
        <f>Input!$Q45*'Cargo Density'!K$3</f>
        <v>1050</v>
      </c>
      <c r="L45" s="147">
        <f>Input!$Q45*'Cargo Density'!L$3</f>
        <v>560</v>
      </c>
      <c r="M45" s="147">
        <f>Input!$Q45*'Cargo Density'!M$3</f>
        <v>0</v>
      </c>
      <c r="N45" s="147">
        <f>Input!$Q45*'Cargo Density'!N$3</f>
        <v>560</v>
      </c>
      <c r="O45" s="147">
        <f>Input!$Q45*'Cargo Density'!O$3</f>
        <v>392.00000000000006</v>
      </c>
      <c r="P45" s="147">
        <f>Input!$Q45*'Cargo Density'!P$3</f>
        <v>24.43</v>
      </c>
      <c r="Q45" s="147">
        <f>Input!$Q45*'Cargo Density'!Q$3</f>
        <v>0</v>
      </c>
      <c r="R45" s="147">
        <f>Input!$Q45*'Cargo Density'!R$3</f>
        <v>1609.9999999999998</v>
      </c>
      <c r="S45" s="147">
        <f>Input!$Q45*'Cargo Density'!S$3</f>
        <v>7</v>
      </c>
      <c r="T45" s="147">
        <f>Input!$Q45*'Cargo Density'!T$3</f>
        <v>2450</v>
      </c>
      <c r="U45" s="147">
        <f>Input!$Q45*'Cargo Density'!U$3</f>
        <v>979.99999999999989</v>
      </c>
      <c r="V45" s="147">
        <f>Input!$Q45*'Cargo Density'!V$3</f>
        <v>210</v>
      </c>
      <c r="W45" s="147">
        <f>Input!$Q45*'Cargo Density'!W$3</f>
        <v>350</v>
      </c>
      <c r="X45" s="147">
        <f>Input!$Q45*'Cargo Density'!X$3</f>
        <v>560</v>
      </c>
      <c r="Y45" s="147">
        <f>Input!$Q45*'Cargo Density'!Y$3</f>
        <v>350</v>
      </c>
      <c r="Z45" s="147">
        <f>Input!$Q45*'Cargo Density'!Z$3</f>
        <v>350</v>
      </c>
      <c r="AA45" s="147">
        <f>Input!$Q45*'Cargo Density'!AA$3</f>
        <v>373.1</v>
      </c>
      <c r="AB45" s="147">
        <f>Input!$Q45*'Cargo Density'!AB$3</f>
        <v>280</v>
      </c>
      <c r="AC45" s="147">
        <f>Input!$Q45*'Cargo Density'!AC$3</f>
        <v>280</v>
      </c>
      <c r="AD45" s="147">
        <f>Input!$Q45*'Cargo Density'!AD$3</f>
        <v>280</v>
      </c>
      <c r="AE45" s="147">
        <f>Input!$Q45*'Cargo Density'!AE$3</f>
        <v>0</v>
      </c>
      <c r="AF45" s="147">
        <f>Input!$Q45*'Cargo Density'!AF$3</f>
        <v>1050</v>
      </c>
      <c r="AG45" s="147">
        <f>Input!$Q45*'Cargo Density'!AG$3</f>
        <v>87.5</v>
      </c>
      <c r="AH45" s="147">
        <f>Input!$Q45*'Cargo Density'!AH$3</f>
        <v>350</v>
      </c>
      <c r="AI45" s="147">
        <f>Input!$Q45*'Cargo Density'!AI$3</f>
        <v>560</v>
      </c>
      <c r="AJ45" s="147">
        <f>Input!$Q45*'Cargo Density'!AJ$3</f>
        <v>0</v>
      </c>
      <c r="AK45" s="147">
        <f>Input!$Q45*'Cargo Density'!AK$3</f>
        <v>3150</v>
      </c>
      <c r="AL45" s="147">
        <f>Input!$Q45*'Cargo Density'!AL$3</f>
        <v>979.99999999999989</v>
      </c>
      <c r="AM45" s="147">
        <f>Input!$Q45*'Cargo Density'!AM$3</f>
        <v>525</v>
      </c>
      <c r="AN45" s="147">
        <f>Input!$Q45*'Cargo Density'!AN$3</f>
        <v>175</v>
      </c>
      <c r="AO45" s="147">
        <f>Input!$Q45*'Cargo Density'!AO$3</f>
        <v>532</v>
      </c>
      <c r="AP45" s="147">
        <f>Input!$Q45*'Cargo Density'!AP$3</f>
        <v>210</v>
      </c>
      <c r="AQ45" s="147">
        <f>Input!$Q45*'Cargo Density'!AQ$3</f>
        <v>743.75</v>
      </c>
      <c r="AR45" s="147">
        <f>Input!$Q45*'Cargo Density'!AR$3</f>
        <v>630</v>
      </c>
      <c r="AS45" s="147">
        <f>Input!$Q45*'Cargo Density'!AS$3</f>
        <v>539</v>
      </c>
      <c r="AT45" s="147">
        <f>Input!$Q45*'Cargo Density'!AT$3</f>
        <v>840</v>
      </c>
      <c r="AU45" s="147">
        <f>Input!$Q45*'Cargo Density'!AU$3</f>
        <v>43.75</v>
      </c>
      <c r="AV45" s="147">
        <f>Input!$Q45*'Cargo Density'!AV$3</f>
        <v>568.75</v>
      </c>
      <c r="AW45" s="147">
        <f>Input!$Q45*'Cargo Density'!AW$3</f>
        <v>770.00000000000011</v>
      </c>
      <c r="AX45" s="147">
        <f>Input!$Q45*'Cargo Density'!AX$3</f>
        <v>770.00000000000011</v>
      </c>
      <c r="AY45" s="147">
        <f>Input!$Q45*'Cargo Density'!AY$3</f>
        <v>1609.9999999999998</v>
      </c>
      <c r="AZ45" s="147">
        <f>Input!$Q45*'Cargo Density'!AZ$3</f>
        <v>672</v>
      </c>
      <c r="BA45" s="147">
        <f>Input!$Q45*'Cargo Density'!BA$3</f>
        <v>350</v>
      </c>
      <c r="BB45" s="147">
        <f>Input!$Q45*'Cargo Density'!BB$3</f>
        <v>656.25</v>
      </c>
      <c r="BC45" s="147">
        <f>Input!$Q45*'Cargo Density'!BC$3</f>
        <v>665</v>
      </c>
      <c r="BD45" s="147">
        <f>Input!$Q45*'Cargo Density'!BD$3</f>
        <v>1120</v>
      </c>
      <c r="BE45" s="147">
        <f>Input!$Q45*'Cargo Density'!BE$3</f>
        <v>2100</v>
      </c>
      <c r="BF45" s="147">
        <f>Input!$Q45*'Cargo Density'!BF$3</f>
        <v>0</v>
      </c>
      <c r="BG45" s="147">
        <f>Input!$Q45*'Cargo Density'!BG$3</f>
        <v>5460</v>
      </c>
      <c r="BH45" s="147">
        <f>Input!$Q45*'Cargo Density'!BH$3</f>
        <v>595</v>
      </c>
      <c r="BI45" s="147">
        <f>Input!$Q45*'Cargo Density'!BI$3</f>
        <v>504</v>
      </c>
      <c r="BJ45" s="147">
        <f>Input!$Q45*'Cargo Density'!BJ$3</f>
        <v>175</v>
      </c>
      <c r="BK45" s="147">
        <f>Input!$Q45*'Cargo Density'!BK$3</f>
        <v>910</v>
      </c>
      <c r="BL45" s="147">
        <f>Input!$Q45*'Cargo Density'!BL$3</f>
        <v>60.199999999999996</v>
      </c>
      <c r="BM45" s="147">
        <f>Input!$Q45*'Cargo Density'!BM$3</f>
        <v>60.199999999999996</v>
      </c>
      <c r="BN45" s="147">
        <f>Input!$Q45*'Cargo Density'!BN$3</f>
        <v>0</v>
      </c>
      <c r="BO45" s="147">
        <f>Input!$Q45*'Cargo Density'!BO$3</f>
        <v>280</v>
      </c>
      <c r="BP45" s="147">
        <f>Input!$Q45*'Cargo Density'!BP$3</f>
        <v>0</v>
      </c>
      <c r="BQ45" s="147">
        <f>Input!$Q45*'Cargo Density'!BQ$3</f>
        <v>6300</v>
      </c>
      <c r="BR45" s="147">
        <f>Input!$Q45*'Cargo Density'!BR$3</f>
        <v>1750</v>
      </c>
      <c r="BS45" s="147">
        <f>Input!$Q45*'Cargo Density'!BS$3</f>
        <v>0</v>
      </c>
      <c r="BT45" s="147">
        <f>Input!$Q45*'Cargo Density'!BT$3</f>
        <v>0</v>
      </c>
      <c r="BU45" s="147">
        <f>Input!$Q45*'Cargo Density'!BU$3</f>
        <v>489.99999999999994</v>
      </c>
      <c r="BV45" s="147">
        <f>Input!$Q45*'Cargo Density'!BV$3</f>
        <v>329</v>
      </c>
      <c r="BW45" s="147">
        <f>Input!$Q45*'Cargo Density'!BW$3</f>
        <v>350</v>
      </c>
      <c r="BX45" s="147">
        <f>Input!$Q45*'Cargo Density'!BX$3</f>
        <v>210</v>
      </c>
    </row>
    <row r="46" spans="1:76" x14ac:dyDescent="0.25">
      <c r="A46" s="158"/>
      <c r="B46" s="64" t="s">
        <v>72</v>
      </c>
      <c r="C46" s="139" t="str">
        <f>Input!C46</f>
        <v>C</v>
      </c>
      <c r="D46" s="144" t="s">
        <v>32</v>
      </c>
      <c r="E46" s="144" t="s">
        <v>32</v>
      </c>
      <c r="F46" s="144" t="s">
        <v>32</v>
      </c>
      <c r="G46" s="144" t="s">
        <v>32</v>
      </c>
      <c r="H46" s="144" t="s">
        <v>32</v>
      </c>
      <c r="I46" s="144" t="s">
        <v>32</v>
      </c>
      <c r="J46" s="144" t="s">
        <v>32</v>
      </c>
      <c r="K46" s="144" t="s">
        <v>32</v>
      </c>
      <c r="L46" s="144" t="s">
        <v>32</v>
      </c>
      <c r="M46" s="144" t="s">
        <v>32</v>
      </c>
      <c r="N46" s="144" t="s">
        <v>32</v>
      </c>
      <c r="O46" s="144" t="s">
        <v>32</v>
      </c>
      <c r="P46" s="144" t="s">
        <v>32</v>
      </c>
      <c r="Q46" s="144" t="s">
        <v>32</v>
      </c>
      <c r="R46" s="144" t="s">
        <v>32</v>
      </c>
      <c r="S46" s="144" t="s">
        <v>32</v>
      </c>
      <c r="T46" s="144" t="s">
        <v>32</v>
      </c>
      <c r="U46" s="144" t="s">
        <v>32</v>
      </c>
      <c r="V46" s="144" t="s">
        <v>32</v>
      </c>
      <c r="W46" s="144" t="s">
        <v>32</v>
      </c>
      <c r="X46" s="144" t="s">
        <v>32</v>
      </c>
      <c r="Y46" s="144" t="s">
        <v>32</v>
      </c>
      <c r="Z46" s="144" t="s">
        <v>32</v>
      </c>
      <c r="AA46" s="144" t="s">
        <v>32</v>
      </c>
      <c r="AB46" s="144" t="s">
        <v>32</v>
      </c>
      <c r="AC46" s="144" t="s">
        <v>32</v>
      </c>
      <c r="AD46" s="144" t="s">
        <v>32</v>
      </c>
      <c r="AE46" s="144" t="s">
        <v>32</v>
      </c>
      <c r="AF46" s="144" t="s">
        <v>32</v>
      </c>
      <c r="AG46" s="144" t="s">
        <v>32</v>
      </c>
      <c r="AH46" s="144" t="s">
        <v>32</v>
      </c>
      <c r="AI46" s="144" t="s">
        <v>32</v>
      </c>
      <c r="AJ46" s="144" t="s">
        <v>32</v>
      </c>
      <c r="AK46" s="144" t="s">
        <v>32</v>
      </c>
      <c r="AL46" s="144" t="s">
        <v>32</v>
      </c>
      <c r="AM46" s="144" t="s">
        <v>32</v>
      </c>
      <c r="AN46" s="144" t="s">
        <v>32</v>
      </c>
      <c r="AO46" s="144" t="s">
        <v>32</v>
      </c>
      <c r="AP46" s="144" t="s">
        <v>32</v>
      </c>
      <c r="AQ46" s="144" t="s">
        <v>32</v>
      </c>
      <c r="AR46" s="144" t="s">
        <v>32</v>
      </c>
      <c r="AS46" s="144" t="s">
        <v>32</v>
      </c>
      <c r="AT46" s="144" t="s">
        <v>32</v>
      </c>
      <c r="AU46" s="144" t="s">
        <v>32</v>
      </c>
      <c r="AV46" s="144" t="s">
        <v>32</v>
      </c>
      <c r="AW46" s="144" t="s">
        <v>32</v>
      </c>
      <c r="AX46" s="144" t="s">
        <v>32</v>
      </c>
      <c r="AY46" s="144" t="s">
        <v>32</v>
      </c>
      <c r="AZ46" s="144" t="s">
        <v>32</v>
      </c>
      <c r="BA46" s="144" t="s">
        <v>32</v>
      </c>
      <c r="BB46" s="144" t="s">
        <v>32</v>
      </c>
      <c r="BC46" s="144" t="s">
        <v>32</v>
      </c>
      <c r="BD46" s="144" t="s">
        <v>32</v>
      </c>
      <c r="BE46" s="144" t="s">
        <v>32</v>
      </c>
      <c r="BF46" s="144" t="s">
        <v>32</v>
      </c>
      <c r="BG46" s="144" t="s">
        <v>32</v>
      </c>
      <c r="BH46" s="144" t="s">
        <v>32</v>
      </c>
      <c r="BI46" s="144" t="s">
        <v>32</v>
      </c>
      <c r="BJ46" s="144" t="s">
        <v>32</v>
      </c>
      <c r="BK46" s="144" t="s">
        <v>32</v>
      </c>
      <c r="BL46" s="144" t="s">
        <v>32</v>
      </c>
      <c r="BM46" s="144" t="s">
        <v>32</v>
      </c>
      <c r="BN46" s="144" t="s">
        <v>32</v>
      </c>
      <c r="BO46" s="144" t="s">
        <v>32</v>
      </c>
      <c r="BP46" s="144" t="s">
        <v>32</v>
      </c>
      <c r="BQ46" s="144" t="s">
        <v>32</v>
      </c>
      <c r="BR46" s="144" t="s">
        <v>32</v>
      </c>
      <c r="BS46" s="144" t="s">
        <v>32</v>
      </c>
      <c r="BT46" s="144" t="s">
        <v>32</v>
      </c>
      <c r="BU46" s="144" t="s">
        <v>32</v>
      </c>
      <c r="BV46" s="144" t="s">
        <v>32</v>
      </c>
      <c r="BW46" s="144" t="s">
        <v>32</v>
      </c>
      <c r="BX46" s="144" t="s">
        <v>32</v>
      </c>
    </row>
    <row r="47" spans="1:76" x14ac:dyDescent="0.25">
      <c r="A47" s="158" t="s">
        <v>73</v>
      </c>
      <c r="B47" s="64" t="s">
        <v>74</v>
      </c>
      <c r="C47" s="139" t="str">
        <f>Input!C47</f>
        <v>P</v>
      </c>
      <c r="D47" s="144" t="s">
        <v>32</v>
      </c>
      <c r="E47" s="144" t="s">
        <v>32</v>
      </c>
      <c r="F47" s="144" t="s">
        <v>32</v>
      </c>
      <c r="G47" s="144" t="s">
        <v>32</v>
      </c>
      <c r="H47" s="144" t="s">
        <v>32</v>
      </c>
      <c r="I47" s="144" t="s">
        <v>32</v>
      </c>
      <c r="J47" s="144" t="s">
        <v>32</v>
      </c>
      <c r="K47" s="144" t="s">
        <v>32</v>
      </c>
      <c r="L47" s="144" t="s">
        <v>32</v>
      </c>
      <c r="M47" s="144" t="s">
        <v>32</v>
      </c>
      <c r="N47" s="144" t="s">
        <v>32</v>
      </c>
      <c r="O47" s="144" t="s">
        <v>32</v>
      </c>
      <c r="P47" s="144" t="s">
        <v>32</v>
      </c>
      <c r="Q47" s="144" t="s">
        <v>32</v>
      </c>
      <c r="R47" s="144" t="s">
        <v>32</v>
      </c>
      <c r="S47" s="144" t="s">
        <v>32</v>
      </c>
      <c r="T47" s="144" t="s">
        <v>32</v>
      </c>
      <c r="U47" s="144" t="s">
        <v>32</v>
      </c>
      <c r="V47" s="144" t="s">
        <v>32</v>
      </c>
      <c r="W47" s="144" t="s">
        <v>32</v>
      </c>
      <c r="X47" s="144" t="s">
        <v>32</v>
      </c>
      <c r="Y47" s="144" t="s">
        <v>32</v>
      </c>
      <c r="Z47" s="144" t="s">
        <v>32</v>
      </c>
      <c r="AA47" s="144" t="s">
        <v>32</v>
      </c>
      <c r="AB47" s="144" t="s">
        <v>32</v>
      </c>
      <c r="AC47" s="144" t="s">
        <v>32</v>
      </c>
      <c r="AD47" s="144" t="s">
        <v>32</v>
      </c>
      <c r="AE47" s="144" t="s">
        <v>32</v>
      </c>
      <c r="AF47" s="144" t="s">
        <v>32</v>
      </c>
      <c r="AG47" s="144" t="s">
        <v>32</v>
      </c>
      <c r="AH47" s="144" t="s">
        <v>32</v>
      </c>
      <c r="AI47" s="144" t="s">
        <v>32</v>
      </c>
      <c r="AJ47" s="144" t="s">
        <v>32</v>
      </c>
      <c r="AK47" s="144" t="s">
        <v>32</v>
      </c>
      <c r="AL47" s="144" t="s">
        <v>32</v>
      </c>
      <c r="AM47" s="144" t="s">
        <v>32</v>
      </c>
      <c r="AN47" s="144" t="s">
        <v>32</v>
      </c>
      <c r="AO47" s="144" t="s">
        <v>32</v>
      </c>
      <c r="AP47" s="144" t="s">
        <v>32</v>
      </c>
      <c r="AQ47" s="144" t="s">
        <v>32</v>
      </c>
      <c r="AR47" s="144" t="s">
        <v>32</v>
      </c>
      <c r="AS47" s="144" t="s">
        <v>32</v>
      </c>
      <c r="AT47" s="144" t="s">
        <v>32</v>
      </c>
      <c r="AU47" s="144" t="s">
        <v>32</v>
      </c>
      <c r="AV47" s="144" t="s">
        <v>32</v>
      </c>
      <c r="AW47" s="144" t="s">
        <v>32</v>
      </c>
      <c r="AX47" s="144" t="s">
        <v>32</v>
      </c>
      <c r="AY47" s="144" t="s">
        <v>32</v>
      </c>
      <c r="AZ47" s="144" t="s">
        <v>32</v>
      </c>
      <c r="BA47" s="144" t="s">
        <v>32</v>
      </c>
      <c r="BB47" s="144" t="s">
        <v>32</v>
      </c>
      <c r="BC47" s="144" t="s">
        <v>32</v>
      </c>
      <c r="BD47" s="144" t="s">
        <v>32</v>
      </c>
      <c r="BE47" s="144" t="s">
        <v>32</v>
      </c>
      <c r="BF47" s="144" t="s">
        <v>32</v>
      </c>
      <c r="BG47" s="144" t="s">
        <v>32</v>
      </c>
      <c r="BH47" s="144" t="s">
        <v>32</v>
      </c>
      <c r="BI47" s="144" t="s">
        <v>32</v>
      </c>
      <c r="BJ47" s="144" t="s">
        <v>32</v>
      </c>
      <c r="BK47" s="144" t="s">
        <v>32</v>
      </c>
      <c r="BL47" s="144" t="s">
        <v>32</v>
      </c>
      <c r="BM47" s="144" t="s">
        <v>32</v>
      </c>
      <c r="BN47" s="144" t="s">
        <v>32</v>
      </c>
      <c r="BO47" s="144" t="s">
        <v>32</v>
      </c>
      <c r="BP47" s="144" t="s">
        <v>32</v>
      </c>
      <c r="BQ47" s="144" t="s">
        <v>32</v>
      </c>
      <c r="BR47" s="144" t="s">
        <v>32</v>
      </c>
      <c r="BS47" s="144" t="s">
        <v>32</v>
      </c>
      <c r="BT47" s="144" t="s">
        <v>32</v>
      </c>
      <c r="BU47" s="144" t="s">
        <v>32</v>
      </c>
      <c r="BV47" s="144" t="s">
        <v>32</v>
      </c>
      <c r="BW47" s="144" t="s">
        <v>32</v>
      </c>
      <c r="BX47" s="144" t="s">
        <v>32</v>
      </c>
    </row>
    <row r="48" spans="1:76" x14ac:dyDescent="0.25">
      <c r="A48" s="158"/>
      <c r="B48" s="64" t="s">
        <v>75</v>
      </c>
      <c r="C48" s="139" t="str">
        <f>Input!C48</f>
        <v>P</v>
      </c>
      <c r="D48" s="144" t="s">
        <v>32</v>
      </c>
      <c r="E48" s="144" t="s">
        <v>32</v>
      </c>
      <c r="F48" s="144" t="s">
        <v>32</v>
      </c>
      <c r="G48" s="144" t="s">
        <v>32</v>
      </c>
      <c r="H48" s="144" t="s">
        <v>32</v>
      </c>
      <c r="I48" s="144" t="s">
        <v>32</v>
      </c>
      <c r="J48" s="144" t="s">
        <v>32</v>
      </c>
      <c r="K48" s="144" t="s">
        <v>32</v>
      </c>
      <c r="L48" s="144" t="s">
        <v>32</v>
      </c>
      <c r="M48" s="144" t="s">
        <v>32</v>
      </c>
      <c r="N48" s="144" t="s">
        <v>32</v>
      </c>
      <c r="O48" s="144" t="s">
        <v>32</v>
      </c>
      <c r="P48" s="144" t="s">
        <v>32</v>
      </c>
      <c r="Q48" s="144" t="s">
        <v>32</v>
      </c>
      <c r="R48" s="144" t="s">
        <v>32</v>
      </c>
      <c r="S48" s="144" t="s">
        <v>32</v>
      </c>
      <c r="T48" s="144" t="s">
        <v>32</v>
      </c>
      <c r="U48" s="144" t="s">
        <v>32</v>
      </c>
      <c r="V48" s="144" t="s">
        <v>32</v>
      </c>
      <c r="W48" s="144" t="s">
        <v>32</v>
      </c>
      <c r="X48" s="144" t="s">
        <v>32</v>
      </c>
      <c r="Y48" s="144" t="s">
        <v>32</v>
      </c>
      <c r="Z48" s="144" t="s">
        <v>32</v>
      </c>
      <c r="AA48" s="144" t="s">
        <v>32</v>
      </c>
      <c r="AB48" s="144" t="s">
        <v>32</v>
      </c>
      <c r="AC48" s="144" t="s">
        <v>32</v>
      </c>
      <c r="AD48" s="144" t="s">
        <v>32</v>
      </c>
      <c r="AE48" s="144" t="s">
        <v>32</v>
      </c>
      <c r="AF48" s="144" t="s">
        <v>32</v>
      </c>
      <c r="AG48" s="144" t="s">
        <v>32</v>
      </c>
      <c r="AH48" s="144" t="s">
        <v>32</v>
      </c>
      <c r="AI48" s="144" t="s">
        <v>32</v>
      </c>
      <c r="AJ48" s="144" t="s">
        <v>32</v>
      </c>
      <c r="AK48" s="144" t="s">
        <v>32</v>
      </c>
      <c r="AL48" s="144" t="s">
        <v>32</v>
      </c>
      <c r="AM48" s="144" t="s">
        <v>32</v>
      </c>
      <c r="AN48" s="144" t="s">
        <v>32</v>
      </c>
      <c r="AO48" s="144" t="s">
        <v>32</v>
      </c>
      <c r="AP48" s="144" t="s">
        <v>32</v>
      </c>
      <c r="AQ48" s="144" t="s">
        <v>32</v>
      </c>
      <c r="AR48" s="144" t="s">
        <v>32</v>
      </c>
      <c r="AS48" s="144" t="s">
        <v>32</v>
      </c>
      <c r="AT48" s="144" t="s">
        <v>32</v>
      </c>
      <c r="AU48" s="144" t="s">
        <v>32</v>
      </c>
      <c r="AV48" s="144" t="s">
        <v>32</v>
      </c>
      <c r="AW48" s="144" t="s">
        <v>32</v>
      </c>
      <c r="AX48" s="144" t="s">
        <v>32</v>
      </c>
      <c r="AY48" s="144" t="s">
        <v>32</v>
      </c>
      <c r="AZ48" s="144" t="s">
        <v>32</v>
      </c>
      <c r="BA48" s="144" t="s">
        <v>32</v>
      </c>
      <c r="BB48" s="144" t="s">
        <v>32</v>
      </c>
      <c r="BC48" s="144" t="s">
        <v>32</v>
      </c>
      <c r="BD48" s="144" t="s">
        <v>32</v>
      </c>
      <c r="BE48" s="144" t="s">
        <v>32</v>
      </c>
      <c r="BF48" s="144" t="s">
        <v>32</v>
      </c>
      <c r="BG48" s="144" t="s">
        <v>32</v>
      </c>
      <c r="BH48" s="144" t="s">
        <v>32</v>
      </c>
      <c r="BI48" s="144" t="s">
        <v>32</v>
      </c>
      <c r="BJ48" s="144" t="s">
        <v>32</v>
      </c>
      <c r="BK48" s="144" t="s">
        <v>32</v>
      </c>
      <c r="BL48" s="144" t="s">
        <v>32</v>
      </c>
      <c r="BM48" s="144" t="s">
        <v>32</v>
      </c>
      <c r="BN48" s="144" t="s">
        <v>32</v>
      </c>
      <c r="BO48" s="144" t="s">
        <v>32</v>
      </c>
      <c r="BP48" s="144" t="s">
        <v>32</v>
      </c>
      <c r="BQ48" s="144" t="s">
        <v>32</v>
      </c>
      <c r="BR48" s="144" t="s">
        <v>32</v>
      </c>
      <c r="BS48" s="144" t="s">
        <v>32</v>
      </c>
      <c r="BT48" s="144" t="s">
        <v>32</v>
      </c>
      <c r="BU48" s="144" t="s">
        <v>32</v>
      </c>
      <c r="BV48" s="144" t="s">
        <v>32</v>
      </c>
      <c r="BW48" s="144" t="s">
        <v>32</v>
      </c>
      <c r="BX48" s="144" t="s">
        <v>32</v>
      </c>
    </row>
    <row r="49" spans="1:76" x14ac:dyDescent="0.25">
      <c r="A49" s="158"/>
      <c r="B49" s="64" t="s">
        <v>76</v>
      </c>
      <c r="C49" s="139" t="str">
        <f>Input!C49</f>
        <v>P</v>
      </c>
      <c r="D49" s="144" t="s">
        <v>32</v>
      </c>
      <c r="E49" s="144" t="s">
        <v>32</v>
      </c>
      <c r="F49" s="144" t="s">
        <v>32</v>
      </c>
      <c r="G49" s="144" t="s">
        <v>32</v>
      </c>
      <c r="H49" s="144" t="s">
        <v>32</v>
      </c>
      <c r="I49" s="144" t="s">
        <v>32</v>
      </c>
      <c r="J49" s="144" t="s">
        <v>32</v>
      </c>
      <c r="K49" s="144" t="s">
        <v>32</v>
      </c>
      <c r="L49" s="144" t="s">
        <v>32</v>
      </c>
      <c r="M49" s="144" t="s">
        <v>32</v>
      </c>
      <c r="N49" s="144" t="s">
        <v>32</v>
      </c>
      <c r="O49" s="144" t="s">
        <v>32</v>
      </c>
      <c r="P49" s="144" t="s">
        <v>32</v>
      </c>
      <c r="Q49" s="144" t="s">
        <v>32</v>
      </c>
      <c r="R49" s="144" t="s">
        <v>32</v>
      </c>
      <c r="S49" s="144" t="s">
        <v>32</v>
      </c>
      <c r="T49" s="144" t="s">
        <v>32</v>
      </c>
      <c r="U49" s="144" t="s">
        <v>32</v>
      </c>
      <c r="V49" s="144" t="s">
        <v>32</v>
      </c>
      <c r="W49" s="144" t="s">
        <v>32</v>
      </c>
      <c r="X49" s="144" t="s">
        <v>32</v>
      </c>
      <c r="Y49" s="144" t="s">
        <v>32</v>
      </c>
      <c r="Z49" s="144" t="s">
        <v>32</v>
      </c>
      <c r="AA49" s="144" t="s">
        <v>32</v>
      </c>
      <c r="AB49" s="144" t="s">
        <v>32</v>
      </c>
      <c r="AC49" s="144" t="s">
        <v>32</v>
      </c>
      <c r="AD49" s="144" t="s">
        <v>32</v>
      </c>
      <c r="AE49" s="144" t="s">
        <v>32</v>
      </c>
      <c r="AF49" s="144" t="s">
        <v>32</v>
      </c>
      <c r="AG49" s="144" t="s">
        <v>32</v>
      </c>
      <c r="AH49" s="144" t="s">
        <v>32</v>
      </c>
      <c r="AI49" s="144" t="s">
        <v>32</v>
      </c>
      <c r="AJ49" s="144" t="s">
        <v>32</v>
      </c>
      <c r="AK49" s="144" t="s">
        <v>32</v>
      </c>
      <c r="AL49" s="144" t="s">
        <v>32</v>
      </c>
      <c r="AM49" s="144" t="s">
        <v>32</v>
      </c>
      <c r="AN49" s="144" t="s">
        <v>32</v>
      </c>
      <c r="AO49" s="144" t="s">
        <v>32</v>
      </c>
      <c r="AP49" s="144" t="s">
        <v>32</v>
      </c>
      <c r="AQ49" s="144" t="s">
        <v>32</v>
      </c>
      <c r="AR49" s="144" t="s">
        <v>32</v>
      </c>
      <c r="AS49" s="144" t="s">
        <v>32</v>
      </c>
      <c r="AT49" s="144" t="s">
        <v>32</v>
      </c>
      <c r="AU49" s="144" t="s">
        <v>32</v>
      </c>
      <c r="AV49" s="144" t="s">
        <v>32</v>
      </c>
      <c r="AW49" s="144" t="s">
        <v>32</v>
      </c>
      <c r="AX49" s="144" t="s">
        <v>32</v>
      </c>
      <c r="AY49" s="144" t="s">
        <v>32</v>
      </c>
      <c r="AZ49" s="144" t="s">
        <v>32</v>
      </c>
      <c r="BA49" s="144" t="s">
        <v>32</v>
      </c>
      <c r="BB49" s="144" t="s">
        <v>32</v>
      </c>
      <c r="BC49" s="144" t="s">
        <v>32</v>
      </c>
      <c r="BD49" s="144" t="s">
        <v>32</v>
      </c>
      <c r="BE49" s="144" t="s">
        <v>32</v>
      </c>
      <c r="BF49" s="144" t="s">
        <v>32</v>
      </c>
      <c r="BG49" s="144" t="s">
        <v>32</v>
      </c>
      <c r="BH49" s="144" t="s">
        <v>32</v>
      </c>
      <c r="BI49" s="144" t="s">
        <v>32</v>
      </c>
      <c r="BJ49" s="144" t="s">
        <v>32</v>
      </c>
      <c r="BK49" s="144" t="s">
        <v>32</v>
      </c>
      <c r="BL49" s="144" t="s">
        <v>32</v>
      </c>
      <c r="BM49" s="144" t="s">
        <v>32</v>
      </c>
      <c r="BN49" s="144" t="s">
        <v>32</v>
      </c>
      <c r="BO49" s="144" t="s">
        <v>32</v>
      </c>
      <c r="BP49" s="144" t="s">
        <v>32</v>
      </c>
      <c r="BQ49" s="144" t="s">
        <v>32</v>
      </c>
      <c r="BR49" s="144" t="s">
        <v>32</v>
      </c>
      <c r="BS49" s="144" t="s">
        <v>32</v>
      </c>
      <c r="BT49" s="144" t="s">
        <v>32</v>
      </c>
      <c r="BU49" s="144" t="s">
        <v>32</v>
      </c>
      <c r="BV49" s="144" t="s">
        <v>32</v>
      </c>
      <c r="BW49" s="144" t="s">
        <v>32</v>
      </c>
      <c r="BX49" s="144" t="s">
        <v>32</v>
      </c>
    </row>
    <row r="50" spans="1:76" x14ac:dyDescent="0.25">
      <c r="A50" s="158"/>
      <c r="B50" s="64" t="s">
        <v>77</v>
      </c>
      <c r="C50" s="139" t="str">
        <f>Input!C50</f>
        <v>P</v>
      </c>
      <c r="D50" s="144" t="s">
        <v>32</v>
      </c>
      <c r="E50" s="144" t="s">
        <v>32</v>
      </c>
      <c r="F50" s="144" t="s">
        <v>32</v>
      </c>
      <c r="G50" s="144" t="s">
        <v>32</v>
      </c>
      <c r="H50" s="144" t="s">
        <v>32</v>
      </c>
      <c r="I50" s="144" t="s">
        <v>32</v>
      </c>
      <c r="J50" s="144" t="s">
        <v>32</v>
      </c>
      <c r="K50" s="144" t="s">
        <v>32</v>
      </c>
      <c r="L50" s="144" t="s">
        <v>32</v>
      </c>
      <c r="M50" s="144" t="s">
        <v>32</v>
      </c>
      <c r="N50" s="144" t="s">
        <v>32</v>
      </c>
      <c r="O50" s="144" t="s">
        <v>32</v>
      </c>
      <c r="P50" s="144" t="s">
        <v>32</v>
      </c>
      <c r="Q50" s="144" t="s">
        <v>32</v>
      </c>
      <c r="R50" s="144" t="s">
        <v>32</v>
      </c>
      <c r="S50" s="144" t="s">
        <v>32</v>
      </c>
      <c r="T50" s="144" t="s">
        <v>32</v>
      </c>
      <c r="U50" s="144" t="s">
        <v>32</v>
      </c>
      <c r="V50" s="144" t="s">
        <v>32</v>
      </c>
      <c r="W50" s="144" t="s">
        <v>32</v>
      </c>
      <c r="X50" s="144" t="s">
        <v>32</v>
      </c>
      <c r="Y50" s="144" t="s">
        <v>32</v>
      </c>
      <c r="Z50" s="144" t="s">
        <v>32</v>
      </c>
      <c r="AA50" s="144" t="s">
        <v>32</v>
      </c>
      <c r="AB50" s="144" t="s">
        <v>32</v>
      </c>
      <c r="AC50" s="144" t="s">
        <v>32</v>
      </c>
      <c r="AD50" s="144" t="s">
        <v>32</v>
      </c>
      <c r="AE50" s="144" t="s">
        <v>32</v>
      </c>
      <c r="AF50" s="144" t="s">
        <v>32</v>
      </c>
      <c r="AG50" s="144" t="s">
        <v>32</v>
      </c>
      <c r="AH50" s="144" t="s">
        <v>32</v>
      </c>
      <c r="AI50" s="144" t="s">
        <v>32</v>
      </c>
      <c r="AJ50" s="144" t="s">
        <v>32</v>
      </c>
      <c r="AK50" s="144" t="s">
        <v>32</v>
      </c>
      <c r="AL50" s="144" t="s">
        <v>32</v>
      </c>
      <c r="AM50" s="144" t="s">
        <v>32</v>
      </c>
      <c r="AN50" s="144" t="s">
        <v>32</v>
      </c>
      <c r="AO50" s="144" t="s">
        <v>32</v>
      </c>
      <c r="AP50" s="144" t="s">
        <v>32</v>
      </c>
      <c r="AQ50" s="144" t="s">
        <v>32</v>
      </c>
      <c r="AR50" s="144" t="s">
        <v>32</v>
      </c>
      <c r="AS50" s="144" t="s">
        <v>32</v>
      </c>
      <c r="AT50" s="144" t="s">
        <v>32</v>
      </c>
      <c r="AU50" s="144" t="s">
        <v>32</v>
      </c>
      <c r="AV50" s="144" t="s">
        <v>32</v>
      </c>
      <c r="AW50" s="144" t="s">
        <v>32</v>
      </c>
      <c r="AX50" s="144" t="s">
        <v>32</v>
      </c>
      <c r="AY50" s="144" t="s">
        <v>32</v>
      </c>
      <c r="AZ50" s="144" t="s">
        <v>32</v>
      </c>
      <c r="BA50" s="144" t="s">
        <v>32</v>
      </c>
      <c r="BB50" s="144" t="s">
        <v>32</v>
      </c>
      <c r="BC50" s="144" t="s">
        <v>32</v>
      </c>
      <c r="BD50" s="144" t="s">
        <v>32</v>
      </c>
      <c r="BE50" s="144" t="s">
        <v>32</v>
      </c>
      <c r="BF50" s="144" t="s">
        <v>32</v>
      </c>
      <c r="BG50" s="144" t="s">
        <v>32</v>
      </c>
      <c r="BH50" s="144" t="s">
        <v>32</v>
      </c>
      <c r="BI50" s="144" t="s">
        <v>32</v>
      </c>
      <c r="BJ50" s="144" t="s">
        <v>32</v>
      </c>
      <c r="BK50" s="144" t="s">
        <v>32</v>
      </c>
      <c r="BL50" s="144" t="s">
        <v>32</v>
      </c>
      <c r="BM50" s="144" t="s">
        <v>32</v>
      </c>
      <c r="BN50" s="144" t="s">
        <v>32</v>
      </c>
      <c r="BO50" s="144" t="s">
        <v>32</v>
      </c>
      <c r="BP50" s="144" t="s">
        <v>32</v>
      </c>
      <c r="BQ50" s="144" t="s">
        <v>32</v>
      </c>
      <c r="BR50" s="144" t="s">
        <v>32</v>
      </c>
      <c r="BS50" s="144" t="s">
        <v>32</v>
      </c>
      <c r="BT50" s="144" t="s">
        <v>32</v>
      </c>
      <c r="BU50" s="144" t="s">
        <v>32</v>
      </c>
      <c r="BV50" s="144" t="s">
        <v>32</v>
      </c>
      <c r="BW50" s="144" t="s">
        <v>32</v>
      </c>
      <c r="BX50" s="144" t="s">
        <v>32</v>
      </c>
    </row>
    <row r="51" spans="1:76" x14ac:dyDescent="0.25">
      <c r="A51" s="158"/>
      <c r="B51" s="64" t="s">
        <v>78</v>
      </c>
      <c r="C51" s="139" t="str">
        <f>Input!C51</f>
        <v>P</v>
      </c>
      <c r="D51" s="144" t="s">
        <v>32</v>
      </c>
      <c r="E51" s="144" t="s">
        <v>32</v>
      </c>
      <c r="F51" s="144" t="s">
        <v>32</v>
      </c>
      <c r="G51" s="144" t="s">
        <v>32</v>
      </c>
      <c r="H51" s="144" t="s">
        <v>32</v>
      </c>
      <c r="I51" s="144" t="s">
        <v>32</v>
      </c>
      <c r="J51" s="144" t="s">
        <v>32</v>
      </c>
      <c r="K51" s="144" t="s">
        <v>32</v>
      </c>
      <c r="L51" s="144" t="s">
        <v>32</v>
      </c>
      <c r="M51" s="144" t="s">
        <v>32</v>
      </c>
      <c r="N51" s="144" t="s">
        <v>32</v>
      </c>
      <c r="O51" s="144" t="s">
        <v>32</v>
      </c>
      <c r="P51" s="144" t="s">
        <v>32</v>
      </c>
      <c r="Q51" s="144" t="s">
        <v>32</v>
      </c>
      <c r="R51" s="144" t="s">
        <v>32</v>
      </c>
      <c r="S51" s="144" t="s">
        <v>32</v>
      </c>
      <c r="T51" s="144" t="s">
        <v>32</v>
      </c>
      <c r="U51" s="144" t="s">
        <v>32</v>
      </c>
      <c r="V51" s="144" t="s">
        <v>32</v>
      </c>
      <c r="W51" s="144" t="s">
        <v>32</v>
      </c>
      <c r="X51" s="144" t="s">
        <v>32</v>
      </c>
      <c r="Y51" s="144" t="s">
        <v>32</v>
      </c>
      <c r="Z51" s="144" t="s">
        <v>32</v>
      </c>
      <c r="AA51" s="144" t="s">
        <v>32</v>
      </c>
      <c r="AB51" s="144" t="s">
        <v>32</v>
      </c>
      <c r="AC51" s="144" t="s">
        <v>32</v>
      </c>
      <c r="AD51" s="144" t="s">
        <v>32</v>
      </c>
      <c r="AE51" s="144" t="s">
        <v>32</v>
      </c>
      <c r="AF51" s="144" t="s">
        <v>32</v>
      </c>
      <c r="AG51" s="144" t="s">
        <v>32</v>
      </c>
      <c r="AH51" s="144" t="s">
        <v>32</v>
      </c>
      <c r="AI51" s="144" t="s">
        <v>32</v>
      </c>
      <c r="AJ51" s="144" t="s">
        <v>32</v>
      </c>
      <c r="AK51" s="144" t="s">
        <v>32</v>
      </c>
      <c r="AL51" s="144" t="s">
        <v>32</v>
      </c>
      <c r="AM51" s="144" t="s">
        <v>32</v>
      </c>
      <c r="AN51" s="144" t="s">
        <v>32</v>
      </c>
      <c r="AO51" s="144" t="s">
        <v>32</v>
      </c>
      <c r="AP51" s="144" t="s">
        <v>32</v>
      </c>
      <c r="AQ51" s="144" t="s">
        <v>32</v>
      </c>
      <c r="AR51" s="144" t="s">
        <v>32</v>
      </c>
      <c r="AS51" s="144" t="s">
        <v>32</v>
      </c>
      <c r="AT51" s="144" t="s">
        <v>32</v>
      </c>
      <c r="AU51" s="144" t="s">
        <v>32</v>
      </c>
      <c r="AV51" s="144" t="s">
        <v>32</v>
      </c>
      <c r="AW51" s="144" t="s">
        <v>32</v>
      </c>
      <c r="AX51" s="144" t="s">
        <v>32</v>
      </c>
      <c r="AY51" s="144" t="s">
        <v>32</v>
      </c>
      <c r="AZ51" s="144" t="s">
        <v>32</v>
      </c>
      <c r="BA51" s="144" t="s">
        <v>32</v>
      </c>
      <c r="BB51" s="144" t="s">
        <v>32</v>
      </c>
      <c r="BC51" s="144" t="s">
        <v>32</v>
      </c>
      <c r="BD51" s="144" t="s">
        <v>32</v>
      </c>
      <c r="BE51" s="144" t="s">
        <v>32</v>
      </c>
      <c r="BF51" s="144" t="s">
        <v>32</v>
      </c>
      <c r="BG51" s="144" t="s">
        <v>32</v>
      </c>
      <c r="BH51" s="144" t="s">
        <v>32</v>
      </c>
      <c r="BI51" s="144" t="s">
        <v>32</v>
      </c>
      <c r="BJ51" s="144" t="s">
        <v>32</v>
      </c>
      <c r="BK51" s="144" t="s">
        <v>32</v>
      </c>
      <c r="BL51" s="144" t="s">
        <v>32</v>
      </c>
      <c r="BM51" s="144" t="s">
        <v>32</v>
      </c>
      <c r="BN51" s="144" t="s">
        <v>32</v>
      </c>
      <c r="BO51" s="144" t="s">
        <v>32</v>
      </c>
      <c r="BP51" s="144" t="s">
        <v>32</v>
      </c>
      <c r="BQ51" s="144" t="s">
        <v>32</v>
      </c>
      <c r="BR51" s="144" t="s">
        <v>32</v>
      </c>
      <c r="BS51" s="144" t="s">
        <v>32</v>
      </c>
      <c r="BT51" s="144" t="s">
        <v>32</v>
      </c>
      <c r="BU51" s="144" t="s">
        <v>32</v>
      </c>
      <c r="BV51" s="144" t="s">
        <v>32</v>
      </c>
      <c r="BW51" s="144" t="s">
        <v>32</v>
      </c>
      <c r="BX51" s="144" t="s">
        <v>32</v>
      </c>
    </row>
    <row r="52" spans="1:76" ht="15" customHeight="1" x14ac:dyDescent="0.25">
      <c r="A52" s="158" t="s">
        <v>79</v>
      </c>
      <c r="B52" s="68" t="s">
        <v>80</v>
      </c>
      <c r="C52" s="139" t="str">
        <f>Input!C52</f>
        <v>P</v>
      </c>
      <c r="D52" s="144" t="s">
        <v>32</v>
      </c>
      <c r="E52" s="144" t="s">
        <v>32</v>
      </c>
      <c r="F52" s="144" t="s">
        <v>32</v>
      </c>
      <c r="G52" s="144" t="s">
        <v>32</v>
      </c>
      <c r="H52" s="144" t="s">
        <v>32</v>
      </c>
      <c r="I52" s="144" t="s">
        <v>32</v>
      </c>
      <c r="J52" s="144" t="s">
        <v>32</v>
      </c>
      <c r="K52" s="144" t="s">
        <v>32</v>
      </c>
      <c r="L52" s="144" t="s">
        <v>32</v>
      </c>
      <c r="M52" s="144" t="s">
        <v>32</v>
      </c>
      <c r="N52" s="144" t="s">
        <v>32</v>
      </c>
      <c r="O52" s="144" t="s">
        <v>32</v>
      </c>
      <c r="P52" s="144" t="s">
        <v>32</v>
      </c>
      <c r="Q52" s="144" t="s">
        <v>32</v>
      </c>
      <c r="R52" s="144" t="s">
        <v>32</v>
      </c>
      <c r="S52" s="144" t="s">
        <v>32</v>
      </c>
      <c r="T52" s="144" t="s">
        <v>32</v>
      </c>
      <c r="U52" s="144" t="s">
        <v>32</v>
      </c>
      <c r="V52" s="144" t="s">
        <v>32</v>
      </c>
      <c r="W52" s="144" t="s">
        <v>32</v>
      </c>
      <c r="X52" s="144" t="s">
        <v>32</v>
      </c>
      <c r="Y52" s="144" t="s">
        <v>32</v>
      </c>
      <c r="Z52" s="144" t="s">
        <v>32</v>
      </c>
      <c r="AA52" s="144" t="s">
        <v>32</v>
      </c>
      <c r="AB52" s="144" t="s">
        <v>32</v>
      </c>
      <c r="AC52" s="144" t="s">
        <v>32</v>
      </c>
      <c r="AD52" s="144" t="s">
        <v>32</v>
      </c>
      <c r="AE52" s="144" t="s">
        <v>32</v>
      </c>
      <c r="AF52" s="144" t="s">
        <v>32</v>
      </c>
      <c r="AG52" s="144" t="s">
        <v>32</v>
      </c>
      <c r="AH52" s="144" t="s">
        <v>32</v>
      </c>
      <c r="AI52" s="144" t="s">
        <v>32</v>
      </c>
      <c r="AJ52" s="144" t="s">
        <v>32</v>
      </c>
      <c r="AK52" s="144" t="s">
        <v>32</v>
      </c>
      <c r="AL52" s="144" t="s">
        <v>32</v>
      </c>
      <c r="AM52" s="144" t="s">
        <v>32</v>
      </c>
      <c r="AN52" s="144" t="s">
        <v>32</v>
      </c>
      <c r="AO52" s="144" t="s">
        <v>32</v>
      </c>
      <c r="AP52" s="144" t="s">
        <v>32</v>
      </c>
      <c r="AQ52" s="144" t="s">
        <v>32</v>
      </c>
      <c r="AR52" s="144" t="s">
        <v>32</v>
      </c>
      <c r="AS52" s="144" t="s">
        <v>32</v>
      </c>
      <c r="AT52" s="144" t="s">
        <v>32</v>
      </c>
      <c r="AU52" s="144" t="s">
        <v>32</v>
      </c>
      <c r="AV52" s="144" t="s">
        <v>32</v>
      </c>
      <c r="AW52" s="144" t="s">
        <v>32</v>
      </c>
      <c r="AX52" s="144" t="s">
        <v>32</v>
      </c>
      <c r="AY52" s="144" t="s">
        <v>32</v>
      </c>
      <c r="AZ52" s="144" t="s">
        <v>32</v>
      </c>
      <c r="BA52" s="144" t="s">
        <v>32</v>
      </c>
      <c r="BB52" s="144" t="s">
        <v>32</v>
      </c>
      <c r="BC52" s="144" t="s">
        <v>32</v>
      </c>
      <c r="BD52" s="144" t="s">
        <v>32</v>
      </c>
      <c r="BE52" s="144" t="s">
        <v>32</v>
      </c>
      <c r="BF52" s="144" t="s">
        <v>32</v>
      </c>
      <c r="BG52" s="144" t="s">
        <v>32</v>
      </c>
      <c r="BH52" s="144" t="s">
        <v>32</v>
      </c>
      <c r="BI52" s="144" t="s">
        <v>32</v>
      </c>
      <c r="BJ52" s="144" t="s">
        <v>32</v>
      </c>
      <c r="BK52" s="144" t="s">
        <v>32</v>
      </c>
      <c r="BL52" s="144" t="s">
        <v>32</v>
      </c>
      <c r="BM52" s="144" t="s">
        <v>32</v>
      </c>
      <c r="BN52" s="144" t="s">
        <v>32</v>
      </c>
      <c r="BO52" s="144" t="s">
        <v>32</v>
      </c>
      <c r="BP52" s="144" t="s">
        <v>32</v>
      </c>
      <c r="BQ52" s="144" t="s">
        <v>32</v>
      </c>
      <c r="BR52" s="144" t="s">
        <v>32</v>
      </c>
      <c r="BS52" s="144" t="s">
        <v>32</v>
      </c>
      <c r="BT52" s="144" t="s">
        <v>32</v>
      </c>
      <c r="BU52" s="144" t="s">
        <v>32</v>
      </c>
      <c r="BV52" s="144" t="s">
        <v>32</v>
      </c>
      <c r="BW52" s="144" t="s">
        <v>32</v>
      </c>
      <c r="BX52" s="144" t="s">
        <v>32</v>
      </c>
    </row>
    <row r="53" spans="1:76" x14ac:dyDescent="0.25">
      <c r="A53" s="158"/>
      <c r="B53" s="68" t="s">
        <v>81</v>
      </c>
      <c r="C53" s="139" t="str">
        <f>Input!C53</f>
        <v>P</v>
      </c>
      <c r="D53" s="144" t="s">
        <v>32</v>
      </c>
      <c r="E53" s="144" t="s">
        <v>32</v>
      </c>
      <c r="F53" s="144" t="s">
        <v>32</v>
      </c>
      <c r="G53" s="144" t="s">
        <v>32</v>
      </c>
      <c r="H53" s="144" t="s">
        <v>32</v>
      </c>
      <c r="I53" s="144" t="s">
        <v>32</v>
      </c>
      <c r="J53" s="144" t="s">
        <v>32</v>
      </c>
      <c r="K53" s="144" t="s">
        <v>32</v>
      </c>
      <c r="L53" s="144" t="s">
        <v>32</v>
      </c>
      <c r="M53" s="144" t="s">
        <v>32</v>
      </c>
      <c r="N53" s="144" t="s">
        <v>32</v>
      </c>
      <c r="O53" s="144" t="s">
        <v>32</v>
      </c>
      <c r="P53" s="144" t="s">
        <v>32</v>
      </c>
      <c r="Q53" s="144" t="s">
        <v>32</v>
      </c>
      <c r="R53" s="144" t="s">
        <v>32</v>
      </c>
      <c r="S53" s="144" t="s">
        <v>32</v>
      </c>
      <c r="T53" s="144" t="s">
        <v>32</v>
      </c>
      <c r="U53" s="144" t="s">
        <v>32</v>
      </c>
      <c r="V53" s="144" t="s">
        <v>32</v>
      </c>
      <c r="W53" s="144" t="s">
        <v>32</v>
      </c>
      <c r="X53" s="144" t="s">
        <v>32</v>
      </c>
      <c r="Y53" s="144" t="s">
        <v>32</v>
      </c>
      <c r="Z53" s="144" t="s">
        <v>32</v>
      </c>
      <c r="AA53" s="144" t="s">
        <v>32</v>
      </c>
      <c r="AB53" s="144" t="s">
        <v>32</v>
      </c>
      <c r="AC53" s="144" t="s">
        <v>32</v>
      </c>
      <c r="AD53" s="144" t="s">
        <v>32</v>
      </c>
      <c r="AE53" s="144" t="s">
        <v>32</v>
      </c>
      <c r="AF53" s="144" t="s">
        <v>32</v>
      </c>
      <c r="AG53" s="144" t="s">
        <v>32</v>
      </c>
      <c r="AH53" s="144" t="s">
        <v>32</v>
      </c>
      <c r="AI53" s="144" t="s">
        <v>32</v>
      </c>
      <c r="AJ53" s="144" t="s">
        <v>32</v>
      </c>
      <c r="AK53" s="144" t="s">
        <v>32</v>
      </c>
      <c r="AL53" s="144" t="s">
        <v>32</v>
      </c>
      <c r="AM53" s="144" t="s">
        <v>32</v>
      </c>
      <c r="AN53" s="144" t="s">
        <v>32</v>
      </c>
      <c r="AO53" s="144" t="s">
        <v>32</v>
      </c>
      <c r="AP53" s="144" t="s">
        <v>32</v>
      </c>
      <c r="AQ53" s="144" t="s">
        <v>32</v>
      </c>
      <c r="AR53" s="144" t="s">
        <v>32</v>
      </c>
      <c r="AS53" s="144" t="s">
        <v>32</v>
      </c>
      <c r="AT53" s="144" t="s">
        <v>32</v>
      </c>
      <c r="AU53" s="144" t="s">
        <v>32</v>
      </c>
      <c r="AV53" s="144" t="s">
        <v>32</v>
      </c>
      <c r="AW53" s="144" t="s">
        <v>32</v>
      </c>
      <c r="AX53" s="144" t="s">
        <v>32</v>
      </c>
      <c r="AY53" s="144" t="s">
        <v>32</v>
      </c>
      <c r="AZ53" s="144" t="s">
        <v>32</v>
      </c>
      <c r="BA53" s="144" t="s">
        <v>32</v>
      </c>
      <c r="BB53" s="144" t="s">
        <v>32</v>
      </c>
      <c r="BC53" s="144" t="s">
        <v>32</v>
      </c>
      <c r="BD53" s="144" t="s">
        <v>32</v>
      </c>
      <c r="BE53" s="144" t="s">
        <v>32</v>
      </c>
      <c r="BF53" s="144" t="s">
        <v>32</v>
      </c>
      <c r="BG53" s="144" t="s">
        <v>32</v>
      </c>
      <c r="BH53" s="144" t="s">
        <v>32</v>
      </c>
      <c r="BI53" s="144" t="s">
        <v>32</v>
      </c>
      <c r="BJ53" s="144" t="s">
        <v>32</v>
      </c>
      <c r="BK53" s="144" t="s">
        <v>32</v>
      </c>
      <c r="BL53" s="144" t="s">
        <v>32</v>
      </c>
      <c r="BM53" s="144" t="s">
        <v>32</v>
      </c>
      <c r="BN53" s="144" t="s">
        <v>32</v>
      </c>
      <c r="BO53" s="144" t="s">
        <v>32</v>
      </c>
      <c r="BP53" s="144" t="s">
        <v>32</v>
      </c>
      <c r="BQ53" s="144" t="s">
        <v>32</v>
      </c>
      <c r="BR53" s="144" t="s">
        <v>32</v>
      </c>
      <c r="BS53" s="144" t="s">
        <v>32</v>
      </c>
      <c r="BT53" s="144" t="s">
        <v>32</v>
      </c>
      <c r="BU53" s="144" t="s">
        <v>32</v>
      </c>
      <c r="BV53" s="144" t="s">
        <v>32</v>
      </c>
      <c r="BW53" s="144" t="s">
        <v>32</v>
      </c>
      <c r="BX53" s="144" t="s">
        <v>32</v>
      </c>
    </row>
    <row r="54" spans="1:76" x14ac:dyDescent="0.25">
      <c r="A54" s="158"/>
      <c r="B54" s="68" t="s">
        <v>82</v>
      </c>
      <c r="C54" s="139" t="str">
        <f>Input!C54</f>
        <v>C</v>
      </c>
      <c r="D54" s="144" t="s">
        <v>32</v>
      </c>
      <c r="E54" s="144" t="s">
        <v>32</v>
      </c>
      <c r="F54" s="144" t="s">
        <v>32</v>
      </c>
      <c r="G54" s="144" t="s">
        <v>32</v>
      </c>
      <c r="H54" s="144" t="s">
        <v>32</v>
      </c>
      <c r="I54" s="144" t="s">
        <v>32</v>
      </c>
      <c r="J54" s="144" t="s">
        <v>32</v>
      </c>
      <c r="K54" s="144" t="s">
        <v>32</v>
      </c>
      <c r="L54" s="144" t="s">
        <v>32</v>
      </c>
      <c r="M54" s="144" t="s">
        <v>32</v>
      </c>
      <c r="N54" s="144" t="s">
        <v>32</v>
      </c>
      <c r="O54" s="144" t="s">
        <v>32</v>
      </c>
      <c r="P54" s="144" t="s">
        <v>32</v>
      </c>
      <c r="Q54" s="144" t="s">
        <v>32</v>
      </c>
      <c r="R54" s="144" t="s">
        <v>32</v>
      </c>
      <c r="S54" s="144" t="s">
        <v>32</v>
      </c>
      <c r="T54" s="144" t="s">
        <v>32</v>
      </c>
      <c r="U54" s="144" t="s">
        <v>32</v>
      </c>
      <c r="V54" s="144" t="s">
        <v>32</v>
      </c>
      <c r="W54" s="144" t="s">
        <v>32</v>
      </c>
      <c r="X54" s="144" t="s">
        <v>32</v>
      </c>
      <c r="Y54" s="144" t="s">
        <v>32</v>
      </c>
      <c r="Z54" s="144" t="s">
        <v>32</v>
      </c>
      <c r="AA54" s="144" t="s">
        <v>32</v>
      </c>
      <c r="AB54" s="144" t="s">
        <v>32</v>
      </c>
      <c r="AC54" s="144" t="s">
        <v>32</v>
      </c>
      <c r="AD54" s="144" t="s">
        <v>32</v>
      </c>
      <c r="AE54" s="144" t="s">
        <v>32</v>
      </c>
      <c r="AF54" s="144" t="s">
        <v>32</v>
      </c>
      <c r="AG54" s="144" t="s">
        <v>32</v>
      </c>
      <c r="AH54" s="144" t="s">
        <v>32</v>
      </c>
      <c r="AI54" s="144" t="s">
        <v>32</v>
      </c>
      <c r="AJ54" s="144" t="s">
        <v>32</v>
      </c>
      <c r="AK54" s="144" t="s">
        <v>32</v>
      </c>
      <c r="AL54" s="144" t="s">
        <v>32</v>
      </c>
      <c r="AM54" s="144" t="s">
        <v>32</v>
      </c>
      <c r="AN54" s="144" t="s">
        <v>32</v>
      </c>
      <c r="AO54" s="144" t="s">
        <v>32</v>
      </c>
      <c r="AP54" s="144" t="s">
        <v>32</v>
      </c>
      <c r="AQ54" s="144" t="s">
        <v>32</v>
      </c>
      <c r="AR54" s="144" t="s">
        <v>32</v>
      </c>
      <c r="AS54" s="144" t="s">
        <v>32</v>
      </c>
      <c r="AT54" s="144" t="s">
        <v>32</v>
      </c>
      <c r="AU54" s="144" t="s">
        <v>32</v>
      </c>
      <c r="AV54" s="144" t="s">
        <v>32</v>
      </c>
      <c r="AW54" s="144" t="s">
        <v>32</v>
      </c>
      <c r="AX54" s="144" t="s">
        <v>32</v>
      </c>
      <c r="AY54" s="144" t="s">
        <v>32</v>
      </c>
      <c r="AZ54" s="144" t="s">
        <v>32</v>
      </c>
      <c r="BA54" s="144" t="s">
        <v>32</v>
      </c>
      <c r="BB54" s="144" t="s">
        <v>32</v>
      </c>
      <c r="BC54" s="144" t="s">
        <v>32</v>
      </c>
      <c r="BD54" s="144" t="s">
        <v>32</v>
      </c>
      <c r="BE54" s="144" t="s">
        <v>32</v>
      </c>
      <c r="BF54" s="144" t="s">
        <v>32</v>
      </c>
      <c r="BG54" s="144" t="s">
        <v>32</v>
      </c>
      <c r="BH54" s="144" t="s">
        <v>32</v>
      </c>
      <c r="BI54" s="144" t="s">
        <v>32</v>
      </c>
      <c r="BJ54" s="144" t="s">
        <v>32</v>
      </c>
      <c r="BK54" s="144" t="s">
        <v>32</v>
      </c>
      <c r="BL54" s="144" t="s">
        <v>32</v>
      </c>
      <c r="BM54" s="144" t="s">
        <v>32</v>
      </c>
      <c r="BN54" s="144" t="s">
        <v>32</v>
      </c>
      <c r="BO54" s="144" t="s">
        <v>32</v>
      </c>
      <c r="BP54" s="144" t="s">
        <v>32</v>
      </c>
      <c r="BQ54" s="144" t="s">
        <v>32</v>
      </c>
      <c r="BR54" s="144" t="s">
        <v>32</v>
      </c>
      <c r="BS54" s="144" t="s">
        <v>32</v>
      </c>
      <c r="BT54" s="144" t="s">
        <v>32</v>
      </c>
      <c r="BU54" s="144" t="s">
        <v>32</v>
      </c>
      <c r="BV54" s="144" t="s">
        <v>32</v>
      </c>
      <c r="BW54" s="144" t="s">
        <v>32</v>
      </c>
      <c r="BX54" s="144" t="s">
        <v>32</v>
      </c>
    </row>
    <row r="55" spans="1:76" x14ac:dyDescent="0.25">
      <c r="A55" s="158"/>
      <c r="B55" s="68" t="s">
        <v>83</v>
      </c>
      <c r="C55" s="139" t="str">
        <f>Input!C55</f>
        <v>P</v>
      </c>
      <c r="D55" s="144" t="s">
        <v>32</v>
      </c>
      <c r="E55" s="144" t="s">
        <v>32</v>
      </c>
      <c r="F55" s="144" t="s">
        <v>32</v>
      </c>
      <c r="G55" s="144" t="s">
        <v>32</v>
      </c>
      <c r="H55" s="144" t="s">
        <v>32</v>
      </c>
      <c r="I55" s="144" t="s">
        <v>32</v>
      </c>
      <c r="J55" s="144" t="s">
        <v>32</v>
      </c>
      <c r="K55" s="144" t="s">
        <v>32</v>
      </c>
      <c r="L55" s="144" t="s">
        <v>32</v>
      </c>
      <c r="M55" s="144" t="s">
        <v>32</v>
      </c>
      <c r="N55" s="144" t="s">
        <v>32</v>
      </c>
      <c r="O55" s="144" t="s">
        <v>32</v>
      </c>
      <c r="P55" s="144" t="s">
        <v>32</v>
      </c>
      <c r="Q55" s="144" t="s">
        <v>32</v>
      </c>
      <c r="R55" s="144" t="s">
        <v>32</v>
      </c>
      <c r="S55" s="144" t="s">
        <v>32</v>
      </c>
      <c r="T55" s="144" t="s">
        <v>32</v>
      </c>
      <c r="U55" s="144" t="s">
        <v>32</v>
      </c>
      <c r="V55" s="144" t="s">
        <v>32</v>
      </c>
      <c r="W55" s="144" t="s">
        <v>32</v>
      </c>
      <c r="X55" s="144" t="s">
        <v>32</v>
      </c>
      <c r="Y55" s="144" t="s">
        <v>32</v>
      </c>
      <c r="Z55" s="144" t="s">
        <v>32</v>
      </c>
      <c r="AA55" s="144" t="s">
        <v>32</v>
      </c>
      <c r="AB55" s="144" t="s">
        <v>32</v>
      </c>
      <c r="AC55" s="144" t="s">
        <v>32</v>
      </c>
      <c r="AD55" s="144" t="s">
        <v>32</v>
      </c>
      <c r="AE55" s="144" t="s">
        <v>32</v>
      </c>
      <c r="AF55" s="144" t="s">
        <v>32</v>
      </c>
      <c r="AG55" s="144" t="s">
        <v>32</v>
      </c>
      <c r="AH55" s="144" t="s">
        <v>32</v>
      </c>
      <c r="AI55" s="144" t="s">
        <v>32</v>
      </c>
      <c r="AJ55" s="144" t="s">
        <v>32</v>
      </c>
      <c r="AK55" s="144" t="s">
        <v>32</v>
      </c>
      <c r="AL55" s="144" t="s">
        <v>32</v>
      </c>
      <c r="AM55" s="144" t="s">
        <v>32</v>
      </c>
      <c r="AN55" s="144" t="s">
        <v>32</v>
      </c>
      <c r="AO55" s="144" t="s">
        <v>32</v>
      </c>
      <c r="AP55" s="144" t="s">
        <v>32</v>
      </c>
      <c r="AQ55" s="144" t="s">
        <v>32</v>
      </c>
      <c r="AR55" s="144" t="s">
        <v>32</v>
      </c>
      <c r="AS55" s="144" t="s">
        <v>32</v>
      </c>
      <c r="AT55" s="144" t="s">
        <v>32</v>
      </c>
      <c r="AU55" s="144" t="s">
        <v>32</v>
      </c>
      <c r="AV55" s="144" t="s">
        <v>32</v>
      </c>
      <c r="AW55" s="144" t="s">
        <v>32</v>
      </c>
      <c r="AX55" s="144" t="s">
        <v>32</v>
      </c>
      <c r="AY55" s="144" t="s">
        <v>32</v>
      </c>
      <c r="AZ55" s="144" t="s">
        <v>32</v>
      </c>
      <c r="BA55" s="144" t="s">
        <v>32</v>
      </c>
      <c r="BB55" s="144" t="s">
        <v>32</v>
      </c>
      <c r="BC55" s="144" t="s">
        <v>32</v>
      </c>
      <c r="BD55" s="144" t="s">
        <v>32</v>
      </c>
      <c r="BE55" s="144" t="s">
        <v>32</v>
      </c>
      <c r="BF55" s="144" t="s">
        <v>32</v>
      </c>
      <c r="BG55" s="144" t="s">
        <v>32</v>
      </c>
      <c r="BH55" s="144" t="s">
        <v>32</v>
      </c>
      <c r="BI55" s="144" t="s">
        <v>32</v>
      </c>
      <c r="BJ55" s="144" t="s">
        <v>32</v>
      </c>
      <c r="BK55" s="144" t="s">
        <v>32</v>
      </c>
      <c r="BL55" s="144" t="s">
        <v>32</v>
      </c>
      <c r="BM55" s="144" t="s">
        <v>32</v>
      </c>
      <c r="BN55" s="144" t="s">
        <v>32</v>
      </c>
      <c r="BO55" s="144" t="s">
        <v>32</v>
      </c>
      <c r="BP55" s="144" t="s">
        <v>32</v>
      </c>
      <c r="BQ55" s="144" t="s">
        <v>32</v>
      </c>
      <c r="BR55" s="144" t="s">
        <v>32</v>
      </c>
      <c r="BS55" s="144" t="s">
        <v>32</v>
      </c>
      <c r="BT55" s="144" t="s">
        <v>32</v>
      </c>
      <c r="BU55" s="144" t="s">
        <v>32</v>
      </c>
      <c r="BV55" s="144" t="s">
        <v>32</v>
      </c>
      <c r="BW55" s="144" t="s">
        <v>32</v>
      </c>
      <c r="BX55" s="144" t="s">
        <v>32</v>
      </c>
    </row>
    <row r="56" spans="1:76" x14ac:dyDescent="0.25">
      <c r="A56" s="158"/>
      <c r="B56" s="68" t="s">
        <v>84</v>
      </c>
      <c r="C56" s="139" t="str">
        <f>Input!C56</f>
        <v>C</v>
      </c>
      <c r="D56" s="144" t="s">
        <v>32</v>
      </c>
      <c r="E56" s="144" t="s">
        <v>32</v>
      </c>
      <c r="F56" s="144" t="s">
        <v>32</v>
      </c>
      <c r="G56" s="144" t="s">
        <v>32</v>
      </c>
      <c r="H56" s="144" t="s">
        <v>32</v>
      </c>
      <c r="I56" s="144" t="s">
        <v>32</v>
      </c>
      <c r="J56" s="144" t="s">
        <v>32</v>
      </c>
      <c r="K56" s="144" t="s">
        <v>32</v>
      </c>
      <c r="L56" s="144" t="s">
        <v>32</v>
      </c>
      <c r="M56" s="144" t="s">
        <v>32</v>
      </c>
      <c r="N56" s="144" t="s">
        <v>32</v>
      </c>
      <c r="O56" s="144" t="s">
        <v>32</v>
      </c>
      <c r="P56" s="144" t="s">
        <v>32</v>
      </c>
      <c r="Q56" s="144" t="s">
        <v>32</v>
      </c>
      <c r="R56" s="144" t="s">
        <v>32</v>
      </c>
      <c r="S56" s="144" t="s">
        <v>32</v>
      </c>
      <c r="T56" s="144" t="s">
        <v>32</v>
      </c>
      <c r="U56" s="144" t="s">
        <v>32</v>
      </c>
      <c r="V56" s="144" t="s">
        <v>32</v>
      </c>
      <c r="W56" s="144" t="s">
        <v>32</v>
      </c>
      <c r="X56" s="144" t="s">
        <v>32</v>
      </c>
      <c r="Y56" s="144" t="s">
        <v>32</v>
      </c>
      <c r="Z56" s="144" t="s">
        <v>32</v>
      </c>
      <c r="AA56" s="144" t="s">
        <v>32</v>
      </c>
      <c r="AB56" s="144" t="s">
        <v>32</v>
      </c>
      <c r="AC56" s="144" t="s">
        <v>32</v>
      </c>
      <c r="AD56" s="144" t="s">
        <v>32</v>
      </c>
      <c r="AE56" s="144" t="s">
        <v>32</v>
      </c>
      <c r="AF56" s="144" t="s">
        <v>32</v>
      </c>
      <c r="AG56" s="144" t="s">
        <v>32</v>
      </c>
      <c r="AH56" s="144" t="s">
        <v>32</v>
      </c>
      <c r="AI56" s="144" t="s">
        <v>32</v>
      </c>
      <c r="AJ56" s="144" t="s">
        <v>32</v>
      </c>
      <c r="AK56" s="144" t="s">
        <v>32</v>
      </c>
      <c r="AL56" s="144" t="s">
        <v>32</v>
      </c>
      <c r="AM56" s="144" t="s">
        <v>32</v>
      </c>
      <c r="AN56" s="144" t="s">
        <v>32</v>
      </c>
      <c r="AO56" s="144" t="s">
        <v>32</v>
      </c>
      <c r="AP56" s="144" t="s">
        <v>32</v>
      </c>
      <c r="AQ56" s="144" t="s">
        <v>32</v>
      </c>
      <c r="AR56" s="144" t="s">
        <v>32</v>
      </c>
      <c r="AS56" s="144" t="s">
        <v>32</v>
      </c>
      <c r="AT56" s="144" t="s">
        <v>32</v>
      </c>
      <c r="AU56" s="144" t="s">
        <v>32</v>
      </c>
      <c r="AV56" s="144" t="s">
        <v>32</v>
      </c>
      <c r="AW56" s="144" t="s">
        <v>32</v>
      </c>
      <c r="AX56" s="144" t="s">
        <v>32</v>
      </c>
      <c r="AY56" s="144" t="s">
        <v>32</v>
      </c>
      <c r="AZ56" s="144" t="s">
        <v>32</v>
      </c>
      <c r="BA56" s="144" t="s">
        <v>32</v>
      </c>
      <c r="BB56" s="144" t="s">
        <v>32</v>
      </c>
      <c r="BC56" s="144" t="s">
        <v>32</v>
      </c>
      <c r="BD56" s="144" t="s">
        <v>32</v>
      </c>
      <c r="BE56" s="144" t="s">
        <v>32</v>
      </c>
      <c r="BF56" s="144" t="s">
        <v>32</v>
      </c>
      <c r="BG56" s="144" t="s">
        <v>32</v>
      </c>
      <c r="BH56" s="144" t="s">
        <v>32</v>
      </c>
      <c r="BI56" s="144" t="s">
        <v>32</v>
      </c>
      <c r="BJ56" s="144" t="s">
        <v>32</v>
      </c>
      <c r="BK56" s="144" t="s">
        <v>32</v>
      </c>
      <c r="BL56" s="144" t="s">
        <v>32</v>
      </c>
      <c r="BM56" s="144" t="s">
        <v>32</v>
      </c>
      <c r="BN56" s="144" t="s">
        <v>32</v>
      </c>
      <c r="BO56" s="144" t="s">
        <v>32</v>
      </c>
      <c r="BP56" s="144" t="s">
        <v>32</v>
      </c>
      <c r="BQ56" s="144" t="s">
        <v>32</v>
      </c>
      <c r="BR56" s="144" t="s">
        <v>32</v>
      </c>
      <c r="BS56" s="144" t="s">
        <v>32</v>
      </c>
      <c r="BT56" s="144" t="s">
        <v>32</v>
      </c>
      <c r="BU56" s="144" t="s">
        <v>32</v>
      </c>
      <c r="BV56" s="144" t="s">
        <v>32</v>
      </c>
      <c r="BW56" s="144" t="s">
        <v>32</v>
      </c>
      <c r="BX56" s="144" t="s">
        <v>32</v>
      </c>
    </row>
    <row r="57" spans="1:76" x14ac:dyDescent="0.25">
      <c r="B57" s="68" t="s">
        <v>85</v>
      </c>
      <c r="C57" s="139" t="str">
        <f>Input!C57</f>
        <v>P</v>
      </c>
      <c r="D57" s="144" t="s">
        <v>32</v>
      </c>
      <c r="E57" s="144" t="s">
        <v>32</v>
      </c>
      <c r="F57" s="144" t="s">
        <v>32</v>
      </c>
      <c r="G57" s="144" t="s">
        <v>32</v>
      </c>
      <c r="H57" s="144" t="s">
        <v>32</v>
      </c>
      <c r="I57" s="144" t="s">
        <v>32</v>
      </c>
      <c r="J57" s="144" t="s">
        <v>32</v>
      </c>
      <c r="K57" s="144" t="s">
        <v>32</v>
      </c>
      <c r="L57" s="144" t="s">
        <v>32</v>
      </c>
      <c r="M57" s="144" t="s">
        <v>32</v>
      </c>
      <c r="N57" s="144" t="s">
        <v>32</v>
      </c>
      <c r="O57" s="144" t="s">
        <v>32</v>
      </c>
      <c r="P57" s="144" t="s">
        <v>32</v>
      </c>
      <c r="Q57" s="144" t="s">
        <v>32</v>
      </c>
      <c r="R57" s="144" t="s">
        <v>32</v>
      </c>
      <c r="S57" s="144" t="s">
        <v>32</v>
      </c>
      <c r="T57" s="144" t="s">
        <v>32</v>
      </c>
      <c r="U57" s="144" t="s">
        <v>32</v>
      </c>
      <c r="V57" s="144" t="s">
        <v>32</v>
      </c>
      <c r="W57" s="144" t="s">
        <v>32</v>
      </c>
      <c r="X57" s="144" t="s">
        <v>32</v>
      </c>
      <c r="Y57" s="144" t="s">
        <v>32</v>
      </c>
      <c r="Z57" s="144" t="s">
        <v>32</v>
      </c>
      <c r="AA57" s="144" t="s">
        <v>32</v>
      </c>
      <c r="AB57" s="144" t="s">
        <v>32</v>
      </c>
      <c r="AC57" s="144" t="s">
        <v>32</v>
      </c>
      <c r="AD57" s="144" t="s">
        <v>32</v>
      </c>
      <c r="AE57" s="144" t="s">
        <v>32</v>
      </c>
      <c r="AF57" s="144" t="s">
        <v>32</v>
      </c>
      <c r="AG57" s="144" t="s">
        <v>32</v>
      </c>
      <c r="AH57" s="144" t="s">
        <v>32</v>
      </c>
      <c r="AI57" s="144" t="s">
        <v>32</v>
      </c>
      <c r="AJ57" s="144" t="s">
        <v>32</v>
      </c>
      <c r="AK57" s="144" t="s">
        <v>32</v>
      </c>
      <c r="AL57" s="144" t="s">
        <v>32</v>
      </c>
      <c r="AM57" s="144" t="s">
        <v>32</v>
      </c>
      <c r="AN57" s="144" t="s">
        <v>32</v>
      </c>
      <c r="AO57" s="144" t="s">
        <v>32</v>
      </c>
      <c r="AP57" s="144" t="s">
        <v>32</v>
      </c>
      <c r="AQ57" s="144" t="s">
        <v>32</v>
      </c>
      <c r="AR57" s="144" t="s">
        <v>32</v>
      </c>
      <c r="AS57" s="144" t="s">
        <v>32</v>
      </c>
      <c r="AT57" s="144" t="s">
        <v>32</v>
      </c>
      <c r="AU57" s="144" t="s">
        <v>32</v>
      </c>
      <c r="AV57" s="144" t="s">
        <v>32</v>
      </c>
      <c r="AW57" s="144" t="s">
        <v>32</v>
      </c>
      <c r="AX57" s="144" t="s">
        <v>32</v>
      </c>
      <c r="AY57" s="144" t="s">
        <v>32</v>
      </c>
      <c r="AZ57" s="144" t="s">
        <v>32</v>
      </c>
      <c r="BA57" s="144" t="s">
        <v>32</v>
      </c>
      <c r="BB57" s="144" t="s">
        <v>32</v>
      </c>
      <c r="BC57" s="144" t="s">
        <v>32</v>
      </c>
      <c r="BD57" s="144" t="s">
        <v>32</v>
      </c>
      <c r="BE57" s="144" t="s">
        <v>32</v>
      </c>
      <c r="BF57" s="144" t="s">
        <v>32</v>
      </c>
      <c r="BG57" s="144" t="s">
        <v>32</v>
      </c>
      <c r="BH57" s="144" t="s">
        <v>32</v>
      </c>
      <c r="BI57" s="144" t="s">
        <v>32</v>
      </c>
      <c r="BJ57" s="144" t="s">
        <v>32</v>
      </c>
      <c r="BK57" s="144" t="s">
        <v>32</v>
      </c>
      <c r="BL57" s="144" t="s">
        <v>32</v>
      </c>
      <c r="BM57" s="144" t="s">
        <v>32</v>
      </c>
      <c r="BN57" s="144" t="s">
        <v>32</v>
      </c>
      <c r="BO57" s="144" t="s">
        <v>32</v>
      </c>
      <c r="BP57" s="144" t="s">
        <v>32</v>
      </c>
      <c r="BQ57" s="144" t="s">
        <v>32</v>
      </c>
      <c r="BR57" s="144" t="s">
        <v>32</v>
      </c>
      <c r="BS57" s="144" t="s">
        <v>32</v>
      </c>
      <c r="BT57" s="144" t="s">
        <v>32</v>
      </c>
      <c r="BU57" s="144" t="s">
        <v>32</v>
      </c>
      <c r="BV57" s="144" t="s">
        <v>32</v>
      </c>
      <c r="BW57" s="144" t="s">
        <v>32</v>
      </c>
      <c r="BX57" s="144" t="s">
        <v>32</v>
      </c>
    </row>
    <row r="58" spans="1:76" x14ac:dyDescent="0.25">
      <c r="B58" s="68" t="s">
        <v>86</v>
      </c>
      <c r="C58" s="139" t="str">
        <f>Input!C58</f>
        <v>P</v>
      </c>
      <c r="D58" s="144" t="s">
        <v>32</v>
      </c>
      <c r="E58" s="144" t="s">
        <v>32</v>
      </c>
      <c r="F58" s="144" t="s">
        <v>32</v>
      </c>
      <c r="G58" s="144" t="s">
        <v>32</v>
      </c>
      <c r="H58" s="144" t="s">
        <v>32</v>
      </c>
      <c r="I58" s="144" t="s">
        <v>32</v>
      </c>
      <c r="J58" s="144" t="s">
        <v>32</v>
      </c>
      <c r="K58" s="144" t="s">
        <v>32</v>
      </c>
      <c r="L58" s="144" t="s">
        <v>32</v>
      </c>
      <c r="M58" s="144" t="s">
        <v>32</v>
      </c>
      <c r="N58" s="144" t="s">
        <v>32</v>
      </c>
      <c r="O58" s="144" t="s">
        <v>32</v>
      </c>
      <c r="P58" s="144" t="s">
        <v>32</v>
      </c>
      <c r="Q58" s="144" t="s">
        <v>32</v>
      </c>
      <c r="R58" s="144" t="s">
        <v>32</v>
      </c>
      <c r="S58" s="144" t="s">
        <v>32</v>
      </c>
      <c r="T58" s="144" t="s">
        <v>32</v>
      </c>
      <c r="U58" s="144" t="s">
        <v>32</v>
      </c>
      <c r="V58" s="144" t="s">
        <v>32</v>
      </c>
      <c r="W58" s="144" t="s">
        <v>32</v>
      </c>
      <c r="X58" s="144" t="s">
        <v>32</v>
      </c>
      <c r="Y58" s="144" t="s">
        <v>32</v>
      </c>
      <c r="Z58" s="144" t="s">
        <v>32</v>
      </c>
      <c r="AA58" s="144" t="s">
        <v>32</v>
      </c>
      <c r="AB58" s="144" t="s">
        <v>32</v>
      </c>
      <c r="AC58" s="144" t="s">
        <v>32</v>
      </c>
      <c r="AD58" s="144" t="s">
        <v>32</v>
      </c>
      <c r="AE58" s="144" t="s">
        <v>32</v>
      </c>
      <c r="AF58" s="144" t="s">
        <v>32</v>
      </c>
      <c r="AG58" s="144" t="s">
        <v>32</v>
      </c>
      <c r="AH58" s="144" t="s">
        <v>32</v>
      </c>
      <c r="AI58" s="144" t="s">
        <v>32</v>
      </c>
      <c r="AJ58" s="144" t="s">
        <v>32</v>
      </c>
      <c r="AK58" s="144" t="s">
        <v>32</v>
      </c>
      <c r="AL58" s="144" t="s">
        <v>32</v>
      </c>
      <c r="AM58" s="144" t="s">
        <v>32</v>
      </c>
      <c r="AN58" s="144" t="s">
        <v>32</v>
      </c>
      <c r="AO58" s="144" t="s">
        <v>32</v>
      </c>
      <c r="AP58" s="144" t="s">
        <v>32</v>
      </c>
      <c r="AQ58" s="144" t="s">
        <v>32</v>
      </c>
      <c r="AR58" s="144" t="s">
        <v>32</v>
      </c>
      <c r="AS58" s="144" t="s">
        <v>32</v>
      </c>
      <c r="AT58" s="144" t="s">
        <v>32</v>
      </c>
      <c r="AU58" s="144" t="s">
        <v>32</v>
      </c>
      <c r="AV58" s="144" t="s">
        <v>32</v>
      </c>
      <c r="AW58" s="144" t="s">
        <v>32</v>
      </c>
      <c r="AX58" s="144" t="s">
        <v>32</v>
      </c>
      <c r="AY58" s="144" t="s">
        <v>32</v>
      </c>
      <c r="AZ58" s="144" t="s">
        <v>32</v>
      </c>
      <c r="BA58" s="144" t="s">
        <v>32</v>
      </c>
      <c r="BB58" s="144" t="s">
        <v>32</v>
      </c>
      <c r="BC58" s="144" t="s">
        <v>32</v>
      </c>
      <c r="BD58" s="144" t="s">
        <v>32</v>
      </c>
      <c r="BE58" s="144" t="s">
        <v>32</v>
      </c>
      <c r="BF58" s="144" t="s">
        <v>32</v>
      </c>
      <c r="BG58" s="144" t="s">
        <v>32</v>
      </c>
      <c r="BH58" s="144" t="s">
        <v>32</v>
      </c>
      <c r="BI58" s="144" t="s">
        <v>32</v>
      </c>
      <c r="BJ58" s="144" t="s">
        <v>32</v>
      </c>
      <c r="BK58" s="144" t="s">
        <v>32</v>
      </c>
      <c r="BL58" s="144" t="s">
        <v>32</v>
      </c>
      <c r="BM58" s="144" t="s">
        <v>32</v>
      </c>
      <c r="BN58" s="144" t="s">
        <v>32</v>
      </c>
      <c r="BO58" s="144" t="s">
        <v>32</v>
      </c>
      <c r="BP58" s="144" t="s">
        <v>32</v>
      </c>
      <c r="BQ58" s="144" t="s">
        <v>32</v>
      </c>
      <c r="BR58" s="144" t="s">
        <v>32</v>
      </c>
      <c r="BS58" s="144" t="s">
        <v>32</v>
      </c>
      <c r="BT58" s="144" t="s">
        <v>32</v>
      </c>
      <c r="BU58" s="144" t="s">
        <v>32</v>
      </c>
      <c r="BV58" s="144" t="s">
        <v>32</v>
      </c>
      <c r="BW58" s="144" t="s">
        <v>32</v>
      </c>
      <c r="BX58" s="144" t="s">
        <v>32</v>
      </c>
    </row>
    <row r="59" spans="1:76" x14ac:dyDescent="0.25">
      <c r="B59" s="68" t="s">
        <v>87</v>
      </c>
      <c r="C59" s="139" t="s">
        <v>29</v>
      </c>
      <c r="D59" s="144" t="s">
        <v>32</v>
      </c>
      <c r="E59" s="144" t="s">
        <v>32</v>
      </c>
      <c r="F59" s="144" t="s">
        <v>32</v>
      </c>
      <c r="G59" s="144" t="s">
        <v>32</v>
      </c>
      <c r="H59" s="144" t="s">
        <v>32</v>
      </c>
      <c r="I59" s="144" t="s">
        <v>32</v>
      </c>
      <c r="J59" s="144" t="s">
        <v>32</v>
      </c>
      <c r="K59" s="144" t="s">
        <v>32</v>
      </c>
      <c r="L59" s="144" t="s">
        <v>32</v>
      </c>
      <c r="M59" s="144" t="s">
        <v>32</v>
      </c>
      <c r="N59" s="144" t="s">
        <v>32</v>
      </c>
      <c r="O59" s="144" t="s">
        <v>32</v>
      </c>
      <c r="P59" s="144" t="s">
        <v>32</v>
      </c>
      <c r="Q59" s="144" t="s">
        <v>32</v>
      </c>
      <c r="R59" s="144" t="s">
        <v>32</v>
      </c>
      <c r="S59" s="144" t="s">
        <v>32</v>
      </c>
      <c r="T59" s="144" t="s">
        <v>32</v>
      </c>
      <c r="U59" s="144" t="s">
        <v>32</v>
      </c>
      <c r="V59" s="144" t="s">
        <v>32</v>
      </c>
      <c r="W59" s="144" t="s">
        <v>32</v>
      </c>
      <c r="X59" s="144" t="s">
        <v>32</v>
      </c>
      <c r="Y59" s="144" t="s">
        <v>32</v>
      </c>
      <c r="Z59" s="144" t="s">
        <v>32</v>
      </c>
      <c r="AA59" s="144" t="s">
        <v>32</v>
      </c>
      <c r="AB59" s="144" t="s">
        <v>32</v>
      </c>
      <c r="AC59" s="144" t="s">
        <v>32</v>
      </c>
      <c r="AD59" s="144" t="s">
        <v>32</v>
      </c>
      <c r="AE59" s="144" t="s">
        <v>32</v>
      </c>
      <c r="AF59" s="144" t="s">
        <v>32</v>
      </c>
      <c r="AG59" s="144" t="s">
        <v>32</v>
      </c>
      <c r="AH59" s="144" t="s">
        <v>32</v>
      </c>
      <c r="AI59" s="144" t="s">
        <v>32</v>
      </c>
      <c r="AJ59" s="144" t="s">
        <v>32</v>
      </c>
      <c r="AK59" s="144" t="s">
        <v>32</v>
      </c>
      <c r="AL59" s="144" t="s">
        <v>32</v>
      </c>
      <c r="AM59" s="144" t="s">
        <v>32</v>
      </c>
      <c r="AN59" s="144" t="s">
        <v>32</v>
      </c>
      <c r="AO59" s="144" t="s">
        <v>32</v>
      </c>
      <c r="AP59" s="144" t="s">
        <v>32</v>
      </c>
      <c r="AQ59" s="144" t="s">
        <v>32</v>
      </c>
      <c r="AR59" s="144" t="s">
        <v>32</v>
      </c>
      <c r="AS59" s="144" t="s">
        <v>32</v>
      </c>
      <c r="AT59" s="144" t="s">
        <v>32</v>
      </c>
      <c r="AU59" s="144" t="s">
        <v>32</v>
      </c>
      <c r="AV59" s="144" t="s">
        <v>32</v>
      </c>
      <c r="AW59" s="144" t="s">
        <v>32</v>
      </c>
      <c r="AX59" s="144" t="s">
        <v>32</v>
      </c>
      <c r="AY59" s="144" t="s">
        <v>32</v>
      </c>
      <c r="AZ59" s="144" t="s">
        <v>32</v>
      </c>
      <c r="BA59" s="144" t="s">
        <v>32</v>
      </c>
      <c r="BB59" s="144" t="s">
        <v>32</v>
      </c>
      <c r="BC59" s="144" t="s">
        <v>32</v>
      </c>
      <c r="BD59" s="144" t="s">
        <v>32</v>
      </c>
      <c r="BE59" s="144" t="s">
        <v>32</v>
      </c>
      <c r="BF59" s="144" t="s">
        <v>32</v>
      </c>
      <c r="BG59" s="144" t="s">
        <v>32</v>
      </c>
      <c r="BH59" s="144" t="s">
        <v>32</v>
      </c>
      <c r="BI59" s="144" t="s">
        <v>32</v>
      </c>
      <c r="BJ59" s="144" t="s">
        <v>32</v>
      </c>
      <c r="BK59" s="144" t="s">
        <v>32</v>
      </c>
      <c r="BL59" s="144" t="s">
        <v>32</v>
      </c>
      <c r="BM59" s="144" t="s">
        <v>32</v>
      </c>
      <c r="BN59" s="144" t="s">
        <v>32</v>
      </c>
      <c r="BO59" s="144" t="s">
        <v>32</v>
      </c>
      <c r="BP59" s="144" t="s">
        <v>32</v>
      </c>
      <c r="BQ59" s="144" t="s">
        <v>32</v>
      </c>
      <c r="BR59" s="144" t="s">
        <v>32</v>
      </c>
      <c r="BS59" s="144" t="s">
        <v>32</v>
      </c>
      <c r="BT59" s="144" t="s">
        <v>32</v>
      </c>
      <c r="BU59" s="144" t="s">
        <v>32</v>
      </c>
      <c r="BV59" s="144" t="s">
        <v>32</v>
      </c>
      <c r="BW59" s="144" t="s">
        <v>32</v>
      </c>
      <c r="BX59" s="144" t="s">
        <v>32</v>
      </c>
    </row>
    <row r="60" spans="1:76" x14ac:dyDescent="0.25">
      <c r="A60" s="158" t="s">
        <v>88</v>
      </c>
      <c r="B60" s="66" t="s">
        <v>89</v>
      </c>
      <c r="C60" s="139" t="str">
        <f>Input!C60</f>
        <v>P</v>
      </c>
      <c r="D60" s="144" t="s">
        <v>32</v>
      </c>
      <c r="E60" s="144" t="s">
        <v>32</v>
      </c>
      <c r="F60" s="144" t="s">
        <v>32</v>
      </c>
      <c r="G60" s="144" t="s">
        <v>32</v>
      </c>
      <c r="H60" s="144" t="s">
        <v>32</v>
      </c>
      <c r="I60" s="144" t="s">
        <v>32</v>
      </c>
      <c r="J60" s="144" t="s">
        <v>32</v>
      </c>
      <c r="K60" s="144" t="s">
        <v>32</v>
      </c>
      <c r="L60" s="144" t="s">
        <v>32</v>
      </c>
      <c r="M60" s="144" t="s">
        <v>32</v>
      </c>
      <c r="N60" s="144" t="s">
        <v>32</v>
      </c>
      <c r="O60" s="144" t="s">
        <v>32</v>
      </c>
      <c r="P60" s="144" t="s">
        <v>32</v>
      </c>
      <c r="Q60" s="144" t="s">
        <v>32</v>
      </c>
      <c r="R60" s="144" t="s">
        <v>32</v>
      </c>
      <c r="S60" s="144" t="s">
        <v>32</v>
      </c>
      <c r="T60" s="144" t="s">
        <v>32</v>
      </c>
      <c r="U60" s="144" t="s">
        <v>32</v>
      </c>
      <c r="V60" s="144" t="s">
        <v>32</v>
      </c>
      <c r="W60" s="144" t="s">
        <v>32</v>
      </c>
      <c r="X60" s="144" t="s">
        <v>32</v>
      </c>
      <c r="Y60" s="144" t="s">
        <v>32</v>
      </c>
      <c r="Z60" s="144" t="s">
        <v>32</v>
      </c>
      <c r="AA60" s="144" t="s">
        <v>32</v>
      </c>
      <c r="AB60" s="144" t="s">
        <v>32</v>
      </c>
      <c r="AC60" s="144" t="s">
        <v>32</v>
      </c>
      <c r="AD60" s="144" t="s">
        <v>32</v>
      </c>
      <c r="AE60" s="144" t="s">
        <v>32</v>
      </c>
      <c r="AF60" s="144" t="s">
        <v>32</v>
      </c>
      <c r="AG60" s="144" t="s">
        <v>32</v>
      </c>
      <c r="AH60" s="144" t="s">
        <v>32</v>
      </c>
      <c r="AI60" s="144" t="s">
        <v>32</v>
      </c>
      <c r="AJ60" s="144" t="s">
        <v>32</v>
      </c>
      <c r="AK60" s="144" t="s">
        <v>32</v>
      </c>
      <c r="AL60" s="144" t="s">
        <v>32</v>
      </c>
      <c r="AM60" s="144" t="s">
        <v>32</v>
      </c>
      <c r="AN60" s="144" t="s">
        <v>32</v>
      </c>
      <c r="AO60" s="144" t="s">
        <v>32</v>
      </c>
      <c r="AP60" s="144" t="s">
        <v>32</v>
      </c>
      <c r="AQ60" s="144" t="s">
        <v>32</v>
      </c>
      <c r="AR60" s="144" t="s">
        <v>32</v>
      </c>
      <c r="AS60" s="144" t="s">
        <v>32</v>
      </c>
      <c r="AT60" s="144" t="s">
        <v>32</v>
      </c>
      <c r="AU60" s="144" t="s">
        <v>32</v>
      </c>
      <c r="AV60" s="144" t="s">
        <v>32</v>
      </c>
      <c r="AW60" s="144" t="s">
        <v>32</v>
      </c>
      <c r="AX60" s="144" t="s">
        <v>32</v>
      </c>
      <c r="AY60" s="144" t="s">
        <v>32</v>
      </c>
      <c r="AZ60" s="144" t="s">
        <v>32</v>
      </c>
      <c r="BA60" s="144" t="s">
        <v>32</v>
      </c>
      <c r="BB60" s="144" t="s">
        <v>32</v>
      </c>
      <c r="BC60" s="144" t="s">
        <v>32</v>
      </c>
      <c r="BD60" s="144" t="s">
        <v>32</v>
      </c>
      <c r="BE60" s="144" t="s">
        <v>32</v>
      </c>
      <c r="BF60" s="144" t="s">
        <v>32</v>
      </c>
      <c r="BG60" s="144" t="s">
        <v>32</v>
      </c>
      <c r="BH60" s="144" t="s">
        <v>32</v>
      </c>
      <c r="BI60" s="144" t="s">
        <v>32</v>
      </c>
      <c r="BJ60" s="144" t="s">
        <v>32</v>
      </c>
      <c r="BK60" s="144" t="s">
        <v>32</v>
      </c>
      <c r="BL60" s="144" t="s">
        <v>32</v>
      </c>
      <c r="BM60" s="144" t="s">
        <v>32</v>
      </c>
      <c r="BN60" s="144" t="s">
        <v>32</v>
      </c>
      <c r="BO60" s="144" t="s">
        <v>32</v>
      </c>
      <c r="BP60" s="144" t="s">
        <v>32</v>
      </c>
      <c r="BQ60" s="144" t="s">
        <v>32</v>
      </c>
      <c r="BR60" s="144" t="s">
        <v>32</v>
      </c>
      <c r="BS60" s="144" t="s">
        <v>32</v>
      </c>
      <c r="BT60" s="144" t="s">
        <v>32</v>
      </c>
      <c r="BU60" s="144" t="s">
        <v>32</v>
      </c>
      <c r="BV60" s="144" t="s">
        <v>32</v>
      </c>
      <c r="BW60" s="144" t="s">
        <v>32</v>
      </c>
      <c r="BX60" s="144" t="s">
        <v>32</v>
      </c>
    </row>
    <row r="61" spans="1:76" x14ac:dyDescent="0.25">
      <c r="A61" s="158"/>
      <c r="B61" s="66" t="s">
        <v>90</v>
      </c>
      <c r="C61" s="139" t="str">
        <f>Input!C61</f>
        <v>P</v>
      </c>
      <c r="D61" s="144" t="s">
        <v>32</v>
      </c>
      <c r="E61" s="144" t="s">
        <v>32</v>
      </c>
      <c r="F61" s="144" t="s">
        <v>32</v>
      </c>
      <c r="G61" s="144" t="s">
        <v>32</v>
      </c>
      <c r="H61" s="144" t="s">
        <v>32</v>
      </c>
      <c r="I61" s="144" t="s">
        <v>32</v>
      </c>
      <c r="J61" s="144" t="s">
        <v>32</v>
      </c>
      <c r="K61" s="144" t="s">
        <v>32</v>
      </c>
      <c r="L61" s="144" t="s">
        <v>32</v>
      </c>
      <c r="M61" s="144" t="s">
        <v>32</v>
      </c>
      <c r="N61" s="144" t="s">
        <v>32</v>
      </c>
      <c r="O61" s="144" t="s">
        <v>32</v>
      </c>
      <c r="P61" s="144" t="s">
        <v>32</v>
      </c>
      <c r="Q61" s="144" t="s">
        <v>32</v>
      </c>
      <c r="R61" s="144" t="s">
        <v>32</v>
      </c>
      <c r="S61" s="144" t="s">
        <v>32</v>
      </c>
      <c r="T61" s="144" t="s">
        <v>32</v>
      </c>
      <c r="U61" s="144" t="s">
        <v>32</v>
      </c>
      <c r="V61" s="144" t="s">
        <v>32</v>
      </c>
      <c r="W61" s="144" t="s">
        <v>32</v>
      </c>
      <c r="X61" s="144" t="s">
        <v>32</v>
      </c>
      <c r="Y61" s="144" t="s">
        <v>32</v>
      </c>
      <c r="Z61" s="144" t="s">
        <v>32</v>
      </c>
      <c r="AA61" s="144" t="s">
        <v>32</v>
      </c>
      <c r="AB61" s="144" t="s">
        <v>32</v>
      </c>
      <c r="AC61" s="144" t="s">
        <v>32</v>
      </c>
      <c r="AD61" s="144" t="s">
        <v>32</v>
      </c>
      <c r="AE61" s="144" t="s">
        <v>32</v>
      </c>
      <c r="AF61" s="144" t="s">
        <v>32</v>
      </c>
      <c r="AG61" s="144" t="s">
        <v>32</v>
      </c>
      <c r="AH61" s="144" t="s">
        <v>32</v>
      </c>
      <c r="AI61" s="144" t="s">
        <v>32</v>
      </c>
      <c r="AJ61" s="144" t="s">
        <v>32</v>
      </c>
      <c r="AK61" s="144" t="s">
        <v>32</v>
      </c>
      <c r="AL61" s="144" t="s">
        <v>32</v>
      </c>
      <c r="AM61" s="144" t="s">
        <v>32</v>
      </c>
      <c r="AN61" s="144" t="s">
        <v>32</v>
      </c>
      <c r="AO61" s="144" t="s">
        <v>32</v>
      </c>
      <c r="AP61" s="144" t="s">
        <v>32</v>
      </c>
      <c r="AQ61" s="144" t="s">
        <v>32</v>
      </c>
      <c r="AR61" s="144" t="s">
        <v>32</v>
      </c>
      <c r="AS61" s="144" t="s">
        <v>32</v>
      </c>
      <c r="AT61" s="144" t="s">
        <v>32</v>
      </c>
      <c r="AU61" s="144" t="s">
        <v>32</v>
      </c>
      <c r="AV61" s="144" t="s">
        <v>32</v>
      </c>
      <c r="AW61" s="144" t="s">
        <v>32</v>
      </c>
      <c r="AX61" s="144" t="s">
        <v>32</v>
      </c>
      <c r="AY61" s="144" t="s">
        <v>32</v>
      </c>
      <c r="AZ61" s="144" t="s">
        <v>32</v>
      </c>
      <c r="BA61" s="144" t="s">
        <v>32</v>
      </c>
      <c r="BB61" s="144" t="s">
        <v>32</v>
      </c>
      <c r="BC61" s="144" t="s">
        <v>32</v>
      </c>
      <c r="BD61" s="144" t="s">
        <v>32</v>
      </c>
      <c r="BE61" s="144" t="s">
        <v>32</v>
      </c>
      <c r="BF61" s="144" t="s">
        <v>32</v>
      </c>
      <c r="BG61" s="144" t="s">
        <v>32</v>
      </c>
      <c r="BH61" s="144" t="s">
        <v>32</v>
      </c>
      <c r="BI61" s="144" t="s">
        <v>32</v>
      </c>
      <c r="BJ61" s="144" t="s">
        <v>32</v>
      </c>
      <c r="BK61" s="144" t="s">
        <v>32</v>
      </c>
      <c r="BL61" s="144" t="s">
        <v>32</v>
      </c>
      <c r="BM61" s="144" t="s">
        <v>32</v>
      </c>
      <c r="BN61" s="144" t="s">
        <v>32</v>
      </c>
      <c r="BO61" s="144" t="s">
        <v>32</v>
      </c>
      <c r="BP61" s="144" t="s">
        <v>32</v>
      </c>
      <c r="BQ61" s="144" t="s">
        <v>32</v>
      </c>
      <c r="BR61" s="144" t="s">
        <v>32</v>
      </c>
      <c r="BS61" s="144" t="s">
        <v>32</v>
      </c>
      <c r="BT61" s="144" t="s">
        <v>32</v>
      </c>
      <c r="BU61" s="144" t="s">
        <v>32</v>
      </c>
      <c r="BV61" s="144" t="s">
        <v>32</v>
      </c>
      <c r="BW61" s="144" t="s">
        <v>32</v>
      </c>
      <c r="BX61" s="144" t="s">
        <v>32</v>
      </c>
    </row>
    <row r="62" spans="1:76" x14ac:dyDescent="0.25">
      <c r="A62" s="158"/>
      <c r="B62" s="66" t="s">
        <v>91</v>
      </c>
      <c r="C62" s="139" t="str">
        <f>Input!C62</f>
        <v>P</v>
      </c>
      <c r="D62" s="144" t="s">
        <v>32</v>
      </c>
      <c r="E62" s="144" t="s">
        <v>32</v>
      </c>
      <c r="F62" s="144" t="s">
        <v>32</v>
      </c>
      <c r="G62" s="144" t="s">
        <v>32</v>
      </c>
      <c r="H62" s="144" t="s">
        <v>32</v>
      </c>
      <c r="I62" s="144" t="s">
        <v>32</v>
      </c>
      <c r="J62" s="144" t="s">
        <v>32</v>
      </c>
      <c r="K62" s="144" t="s">
        <v>32</v>
      </c>
      <c r="L62" s="144" t="s">
        <v>32</v>
      </c>
      <c r="M62" s="144" t="s">
        <v>32</v>
      </c>
      <c r="N62" s="144" t="s">
        <v>32</v>
      </c>
      <c r="O62" s="144" t="s">
        <v>32</v>
      </c>
      <c r="P62" s="144" t="s">
        <v>32</v>
      </c>
      <c r="Q62" s="144" t="s">
        <v>32</v>
      </c>
      <c r="R62" s="144" t="s">
        <v>32</v>
      </c>
      <c r="S62" s="144" t="s">
        <v>32</v>
      </c>
      <c r="T62" s="144" t="s">
        <v>32</v>
      </c>
      <c r="U62" s="144" t="s">
        <v>32</v>
      </c>
      <c r="V62" s="144" t="s">
        <v>32</v>
      </c>
      <c r="W62" s="144" t="s">
        <v>32</v>
      </c>
      <c r="X62" s="144" t="s">
        <v>32</v>
      </c>
      <c r="Y62" s="144" t="s">
        <v>32</v>
      </c>
      <c r="Z62" s="144" t="s">
        <v>32</v>
      </c>
      <c r="AA62" s="144" t="s">
        <v>32</v>
      </c>
      <c r="AB62" s="144" t="s">
        <v>32</v>
      </c>
      <c r="AC62" s="144" t="s">
        <v>32</v>
      </c>
      <c r="AD62" s="144" t="s">
        <v>32</v>
      </c>
      <c r="AE62" s="144" t="s">
        <v>32</v>
      </c>
      <c r="AF62" s="144" t="s">
        <v>32</v>
      </c>
      <c r="AG62" s="144" t="s">
        <v>32</v>
      </c>
      <c r="AH62" s="144" t="s">
        <v>32</v>
      </c>
      <c r="AI62" s="144" t="s">
        <v>32</v>
      </c>
      <c r="AJ62" s="144" t="s">
        <v>32</v>
      </c>
      <c r="AK62" s="144" t="s">
        <v>32</v>
      </c>
      <c r="AL62" s="144" t="s">
        <v>32</v>
      </c>
      <c r="AM62" s="144" t="s">
        <v>32</v>
      </c>
      <c r="AN62" s="144" t="s">
        <v>32</v>
      </c>
      <c r="AO62" s="144" t="s">
        <v>32</v>
      </c>
      <c r="AP62" s="144" t="s">
        <v>32</v>
      </c>
      <c r="AQ62" s="144" t="s">
        <v>32</v>
      </c>
      <c r="AR62" s="144" t="s">
        <v>32</v>
      </c>
      <c r="AS62" s="144" t="s">
        <v>32</v>
      </c>
      <c r="AT62" s="144" t="s">
        <v>32</v>
      </c>
      <c r="AU62" s="144" t="s">
        <v>32</v>
      </c>
      <c r="AV62" s="144" t="s">
        <v>32</v>
      </c>
      <c r="AW62" s="144" t="s">
        <v>32</v>
      </c>
      <c r="AX62" s="144" t="s">
        <v>32</v>
      </c>
      <c r="AY62" s="144" t="s">
        <v>32</v>
      </c>
      <c r="AZ62" s="144" t="s">
        <v>32</v>
      </c>
      <c r="BA62" s="144" t="s">
        <v>32</v>
      </c>
      <c r="BB62" s="144" t="s">
        <v>32</v>
      </c>
      <c r="BC62" s="144" t="s">
        <v>32</v>
      </c>
      <c r="BD62" s="144" t="s">
        <v>32</v>
      </c>
      <c r="BE62" s="144" t="s">
        <v>32</v>
      </c>
      <c r="BF62" s="144" t="s">
        <v>32</v>
      </c>
      <c r="BG62" s="144" t="s">
        <v>32</v>
      </c>
      <c r="BH62" s="144" t="s">
        <v>32</v>
      </c>
      <c r="BI62" s="144" t="s">
        <v>32</v>
      </c>
      <c r="BJ62" s="144" t="s">
        <v>32</v>
      </c>
      <c r="BK62" s="144" t="s">
        <v>32</v>
      </c>
      <c r="BL62" s="144" t="s">
        <v>32</v>
      </c>
      <c r="BM62" s="144" t="s">
        <v>32</v>
      </c>
      <c r="BN62" s="144" t="s">
        <v>32</v>
      </c>
      <c r="BO62" s="144" t="s">
        <v>32</v>
      </c>
      <c r="BP62" s="144" t="s">
        <v>32</v>
      </c>
      <c r="BQ62" s="144" t="s">
        <v>32</v>
      </c>
      <c r="BR62" s="144" t="s">
        <v>32</v>
      </c>
      <c r="BS62" s="144" t="s">
        <v>32</v>
      </c>
      <c r="BT62" s="144" t="s">
        <v>32</v>
      </c>
      <c r="BU62" s="144" t="s">
        <v>32</v>
      </c>
      <c r="BV62" s="144" t="s">
        <v>32</v>
      </c>
      <c r="BW62" s="144" t="s">
        <v>32</v>
      </c>
      <c r="BX62" s="144" t="s">
        <v>32</v>
      </c>
    </row>
    <row r="63" spans="1:76" x14ac:dyDescent="0.25">
      <c r="A63" s="158"/>
      <c r="B63" s="66" t="s">
        <v>92</v>
      </c>
      <c r="C63" s="139" t="str">
        <f>Input!C63</f>
        <v>P</v>
      </c>
      <c r="D63" s="144" t="s">
        <v>32</v>
      </c>
      <c r="E63" s="144" t="s">
        <v>32</v>
      </c>
      <c r="F63" s="144" t="s">
        <v>32</v>
      </c>
      <c r="G63" s="144" t="s">
        <v>32</v>
      </c>
      <c r="H63" s="144" t="s">
        <v>32</v>
      </c>
      <c r="I63" s="144" t="s">
        <v>32</v>
      </c>
      <c r="J63" s="144" t="s">
        <v>32</v>
      </c>
      <c r="K63" s="144" t="s">
        <v>32</v>
      </c>
      <c r="L63" s="144" t="s">
        <v>32</v>
      </c>
      <c r="M63" s="144" t="s">
        <v>32</v>
      </c>
      <c r="N63" s="144" t="s">
        <v>32</v>
      </c>
      <c r="O63" s="144" t="s">
        <v>32</v>
      </c>
      <c r="P63" s="144" t="s">
        <v>32</v>
      </c>
      <c r="Q63" s="144" t="s">
        <v>32</v>
      </c>
      <c r="R63" s="144" t="s">
        <v>32</v>
      </c>
      <c r="S63" s="144" t="s">
        <v>32</v>
      </c>
      <c r="T63" s="144" t="s">
        <v>32</v>
      </c>
      <c r="U63" s="144" t="s">
        <v>32</v>
      </c>
      <c r="V63" s="144" t="s">
        <v>32</v>
      </c>
      <c r="W63" s="144" t="s">
        <v>32</v>
      </c>
      <c r="X63" s="144" t="s">
        <v>32</v>
      </c>
      <c r="Y63" s="144" t="s">
        <v>32</v>
      </c>
      <c r="Z63" s="144" t="s">
        <v>32</v>
      </c>
      <c r="AA63" s="144" t="s">
        <v>32</v>
      </c>
      <c r="AB63" s="144" t="s">
        <v>32</v>
      </c>
      <c r="AC63" s="144" t="s">
        <v>32</v>
      </c>
      <c r="AD63" s="144" t="s">
        <v>32</v>
      </c>
      <c r="AE63" s="144" t="s">
        <v>32</v>
      </c>
      <c r="AF63" s="144" t="s">
        <v>32</v>
      </c>
      <c r="AG63" s="144" t="s">
        <v>32</v>
      </c>
      <c r="AH63" s="144" t="s">
        <v>32</v>
      </c>
      <c r="AI63" s="144" t="s">
        <v>32</v>
      </c>
      <c r="AJ63" s="144" t="s">
        <v>32</v>
      </c>
      <c r="AK63" s="144" t="s">
        <v>32</v>
      </c>
      <c r="AL63" s="144" t="s">
        <v>32</v>
      </c>
      <c r="AM63" s="144" t="s">
        <v>32</v>
      </c>
      <c r="AN63" s="144" t="s">
        <v>32</v>
      </c>
      <c r="AO63" s="144" t="s">
        <v>32</v>
      </c>
      <c r="AP63" s="144" t="s">
        <v>32</v>
      </c>
      <c r="AQ63" s="144" t="s">
        <v>32</v>
      </c>
      <c r="AR63" s="144" t="s">
        <v>32</v>
      </c>
      <c r="AS63" s="144" t="s">
        <v>32</v>
      </c>
      <c r="AT63" s="144" t="s">
        <v>32</v>
      </c>
      <c r="AU63" s="144" t="s">
        <v>32</v>
      </c>
      <c r="AV63" s="144" t="s">
        <v>32</v>
      </c>
      <c r="AW63" s="144" t="s">
        <v>32</v>
      </c>
      <c r="AX63" s="144" t="s">
        <v>32</v>
      </c>
      <c r="AY63" s="144" t="s">
        <v>32</v>
      </c>
      <c r="AZ63" s="144" t="s">
        <v>32</v>
      </c>
      <c r="BA63" s="144" t="s">
        <v>32</v>
      </c>
      <c r="BB63" s="144" t="s">
        <v>32</v>
      </c>
      <c r="BC63" s="144" t="s">
        <v>32</v>
      </c>
      <c r="BD63" s="144" t="s">
        <v>32</v>
      </c>
      <c r="BE63" s="144" t="s">
        <v>32</v>
      </c>
      <c r="BF63" s="144" t="s">
        <v>32</v>
      </c>
      <c r="BG63" s="144" t="s">
        <v>32</v>
      </c>
      <c r="BH63" s="144" t="s">
        <v>32</v>
      </c>
      <c r="BI63" s="144" t="s">
        <v>32</v>
      </c>
      <c r="BJ63" s="144" t="s">
        <v>32</v>
      </c>
      <c r="BK63" s="144" t="s">
        <v>32</v>
      </c>
      <c r="BL63" s="144" t="s">
        <v>32</v>
      </c>
      <c r="BM63" s="144" t="s">
        <v>32</v>
      </c>
      <c r="BN63" s="144" t="s">
        <v>32</v>
      </c>
      <c r="BO63" s="144" t="s">
        <v>32</v>
      </c>
      <c r="BP63" s="144" t="s">
        <v>32</v>
      </c>
      <c r="BQ63" s="144" t="s">
        <v>32</v>
      </c>
      <c r="BR63" s="144" t="s">
        <v>32</v>
      </c>
      <c r="BS63" s="144" t="s">
        <v>32</v>
      </c>
      <c r="BT63" s="144" t="s">
        <v>32</v>
      </c>
      <c r="BU63" s="144" t="s">
        <v>32</v>
      </c>
      <c r="BV63" s="144" t="s">
        <v>32</v>
      </c>
      <c r="BW63" s="144" t="s">
        <v>32</v>
      </c>
      <c r="BX63" s="144" t="s">
        <v>32</v>
      </c>
    </row>
    <row r="64" spans="1:76" x14ac:dyDescent="0.25">
      <c r="A64" s="158"/>
      <c r="B64" s="66" t="s">
        <v>93</v>
      </c>
      <c r="C64" s="139" t="str">
        <f>Input!C64</f>
        <v>P</v>
      </c>
      <c r="D64" s="144" t="s">
        <v>32</v>
      </c>
      <c r="E64" s="144" t="s">
        <v>32</v>
      </c>
      <c r="F64" s="144" t="s">
        <v>32</v>
      </c>
      <c r="G64" s="144" t="s">
        <v>32</v>
      </c>
      <c r="H64" s="144" t="s">
        <v>32</v>
      </c>
      <c r="I64" s="144" t="s">
        <v>32</v>
      </c>
      <c r="J64" s="144" t="s">
        <v>32</v>
      </c>
      <c r="K64" s="144" t="s">
        <v>32</v>
      </c>
      <c r="L64" s="144" t="s">
        <v>32</v>
      </c>
      <c r="M64" s="144" t="s">
        <v>32</v>
      </c>
      <c r="N64" s="144" t="s">
        <v>32</v>
      </c>
      <c r="O64" s="144" t="s">
        <v>32</v>
      </c>
      <c r="P64" s="144" t="s">
        <v>32</v>
      </c>
      <c r="Q64" s="144" t="s">
        <v>32</v>
      </c>
      <c r="R64" s="144" t="s">
        <v>32</v>
      </c>
      <c r="S64" s="144" t="s">
        <v>32</v>
      </c>
      <c r="T64" s="144" t="s">
        <v>32</v>
      </c>
      <c r="U64" s="144" t="s">
        <v>32</v>
      </c>
      <c r="V64" s="144" t="s">
        <v>32</v>
      </c>
      <c r="W64" s="144" t="s">
        <v>32</v>
      </c>
      <c r="X64" s="144" t="s">
        <v>32</v>
      </c>
      <c r="Y64" s="144" t="s">
        <v>32</v>
      </c>
      <c r="Z64" s="144" t="s">
        <v>32</v>
      </c>
      <c r="AA64" s="144" t="s">
        <v>32</v>
      </c>
      <c r="AB64" s="144" t="s">
        <v>32</v>
      </c>
      <c r="AC64" s="144" t="s">
        <v>32</v>
      </c>
      <c r="AD64" s="144" t="s">
        <v>32</v>
      </c>
      <c r="AE64" s="144" t="s">
        <v>32</v>
      </c>
      <c r="AF64" s="144" t="s">
        <v>32</v>
      </c>
      <c r="AG64" s="144" t="s">
        <v>32</v>
      </c>
      <c r="AH64" s="144" t="s">
        <v>32</v>
      </c>
      <c r="AI64" s="144" t="s">
        <v>32</v>
      </c>
      <c r="AJ64" s="144" t="s">
        <v>32</v>
      </c>
      <c r="AK64" s="144" t="s">
        <v>32</v>
      </c>
      <c r="AL64" s="144" t="s">
        <v>32</v>
      </c>
      <c r="AM64" s="144" t="s">
        <v>32</v>
      </c>
      <c r="AN64" s="144" t="s">
        <v>32</v>
      </c>
      <c r="AO64" s="144" t="s">
        <v>32</v>
      </c>
      <c r="AP64" s="144" t="s">
        <v>32</v>
      </c>
      <c r="AQ64" s="144" t="s">
        <v>32</v>
      </c>
      <c r="AR64" s="144" t="s">
        <v>32</v>
      </c>
      <c r="AS64" s="144" t="s">
        <v>32</v>
      </c>
      <c r="AT64" s="144" t="s">
        <v>32</v>
      </c>
      <c r="AU64" s="144" t="s">
        <v>32</v>
      </c>
      <c r="AV64" s="144" t="s">
        <v>32</v>
      </c>
      <c r="AW64" s="144" t="s">
        <v>32</v>
      </c>
      <c r="AX64" s="144" t="s">
        <v>32</v>
      </c>
      <c r="AY64" s="144" t="s">
        <v>32</v>
      </c>
      <c r="AZ64" s="144" t="s">
        <v>32</v>
      </c>
      <c r="BA64" s="144" t="s">
        <v>32</v>
      </c>
      <c r="BB64" s="144" t="s">
        <v>32</v>
      </c>
      <c r="BC64" s="144" t="s">
        <v>32</v>
      </c>
      <c r="BD64" s="144" t="s">
        <v>32</v>
      </c>
      <c r="BE64" s="144" t="s">
        <v>32</v>
      </c>
      <c r="BF64" s="144" t="s">
        <v>32</v>
      </c>
      <c r="BG64" s="144" t="s">
        <v>32</v>
      </c>
      <c r="BH64" s="144" t="s">
        <v>32</v>
      </c>
      <c r="BI64" s="144" t="s">
        <v>32</v>
      </c>
      <c r="BJ64" s="144" t="s">
        <v>32</v>
      </c>
      <c r="BK64" s="144" t="s">
        <v>32</v>
      </c>
      <c r="BL64" s="144" t="s">
        <v>32</v>
      </c>
      <c r="BM64" s="144" t="s">
        <v>32</v>
      </c>
      <c r="BN64" s="144" t="s">
        <v>32</v>
      </c>
      <c r="BO64" s="144" t="s">
        <v>32</v>
      </c>
      <c r="BP64" s="144" t="s">
        <v>32</v>
      </c>
      <c r="BQ64" s="144" t="s">
        <v>32</v>
      </c>
      <c r="BR64" s="144" t="s">
        <v>32</v>
      </c>
      <c r="BS64" s="144" t="s">
        <v>32</v>
      </c>
      <c r="BT64" s="144" t="s">
        <v>32</v>
      </c>
      <c r="BU64" s="144" t="s">
        <v>32</v>
      </c>
      <c r="BV64" s="144" t="s">
        <v>32</v>
      </c>
      <c r="BW64" s="144" t="s">
        <v>32</v>
      </c>
      <c r="BX64" s="144" t="s">
        <v>32</v>
      </c>
    </row>
    <row r="65" spans="1:76" x14ac:dyDescent="0.25">
      <c r="A65" s="158"/>
      <c r="B65" s="66" t="s">
        <v>94</v>
      </c>
      <c r="C65" s="139" t="str">
        <f>Input!C65</f>
        <v>P</v>
      </c>
      <c r="D65" s="144" t="s">
        <v>32</v>
      </c>
      <c r="E65" s="144" t="s">
        <v>32</v>
      </c>
      <c r="F65" s="144" t="s">
        <v>32</v>
      </c>
      <c r="G65" s="144" t="s">
        <v>32</v>
      </c>
      <c r="H65" s="144" t="s">
        <v>32</v>
      </c>
      <c r="I65" s="144" t="s">
        <v>32</v>
      </c>
      <c r="J65" s="144" t="s">
        <v>32</v>
      </c>
      <c r="K65" s="144" t="s">
        <v>32</v>
      </c>
      <c r="L65" s="144" t="s">
        <v>32</v>
      </c>
      <c r="M65" s="144" t="s">
        <v>32</v>
      </c>
      <c r="N65" s="144" t="s">
        <v>32</v>
      </c>
      <c r="O65" s="144" t="s">
        <v>32</v>
      </c>
      <c r="P65" s="144" t="s">
        <v>32</v>
      </c>
      <c r="Q65" s="144" t="s">
        <v>32</v>
      </c>
      <c r="R65" s="144" t="s">
        <v>32</v>
      </c>
      <c r="S65" s="144" t="s">
        <v>32</v>
      </c>
      <c r="T65" s="144" t="s">
        <v>32</v>
      </c>
      <c r="U65" s="144" t="s">
        <v>32</v>
      </c>
      <c r="V65" s="144" t="s">
        <v>32</v>
      </c>
      <c r="W65" s="144" t="s">
        <v>32</v>
      </c>
      <c r="X65" s="144" t="s">
        <v>32</v>
      </c>
      <c r="Y65" s="144" t="s">
        <v>32</v>
      </c>
      <c r="Z65" s="144" t="s">
        <v>32</v>
      </c>
      <c r="AA65" s="144" t="s">
        <v>32</v>
      </c>
      <c r="AB65" s="144" t="s">
        <v>32</v>
      </c>
      <c r="AC65" s="144" t="s">
        <v>32</v>
      </c>
      <c r="AD65" s="144" t="s">
        <v>32</v>
      </c>
      <c r="AE65" s="144" t="s">
        <v>32</v>
      </c>
      <c r="AF65" s="144" t="s">
        <v>32</v>
      </c>
      <c r="AG65" s="144" t="s">
        <v>32</v>
      </c>
      <c r="AH65" s="144" t="s">
        <v>32</v>
      </c>
      <c r="AI65" s="144" t="s">
        <v>32</v>
      </c>
      <c r="AJ65" s="144" t="s">
        <v>32</v>
      </c>
      <c r="AK65" s="144" t="s">
        <v>32</v>
      </c>
      <c r="AL65" s="144" t="s">
        <v>32</v>
      </c>
      <c r="AM65" s="144" t="s">
        <v>32</v>
      </c>
      <c r="AN65" s="144" t="s">
        <v>32</v>
      </c>
      <c r="AO65" s="144" t="s">
        <v>32</v>
      </c>
      <c r="AP65" s="144" t="s">
        <v>32</v>
      </c>
      <c r="AQ65" s="144" t="s">
        <v>32</v>
      </c>
      <c r="AR65" s="144" t="s">
        <v>32</v>
      </c>
      <c r="AS65" s="144" t="s">
        <v>32</v>
      </c>
      <c r="AT65" s="144" t="s">
        <v>32</v>
      </c>
      <c r="AU65" s="144" t="s">
        <v>32</v>
      </c>
      <c r="AV65" s="144" t="s">
        <v>32</v>
      </c>
      <c r="AW65" s="144" t="s">
        <v>32</v>
      </c>
      <c r="AX65" s="144" t="s">
        <v>32</v>
      </c>
      <c r="AY65" s="144" t="s">
        <v>32</v>
      </c>
      <c r="AZ65" s="144" t="s">
        <v>32</v>
      </c>
      <c r="BA65" s="144" t="s">
        <v>32</v>
      </c>
      <c r="BB65" s="144" t="s">
        <v>32</v>
      </c>
      <c r="BC65" s="144" t="s">
        <v>32</v>
      </c>
      <c r="BD65" s="144" t="s">
        <v>32</v>
      </c>
      <c r="BE65" s="144" t="s">
        <v>32</v>
      </c>
      <c r="BF65" s="144" t="s">
        <v>32</v>
      </c>
      <c r="BG65" s="144" t="s">
        <v>32</v>
      </c>
      <c r="BH65" s="144" t="s">
        <v>32</v>
      </c>
      <c r="BI65" s="144" t="s">
        <v>32</v>
      </c>
      <c r="BJ65" s="144" t="s">
        <v>32</v>
      </c>
      <c r="BK65" s="144" t="s">
        <v>32</v>
      </c>
      <c r="BL65" s="144" t="s">
        <v>32</v>
      </c>
      <c r="BM65" s="144" t="s">
        <v>32</v>
      </c>
      <c r="BN65" s="144" t="s">
        <v>32</v>
      </c>
      <c r="BO65" s="144" t="s">
        <v>32</v>
      </c>
      <c r="BP65" s="144" t="s">
        <v>32</v>
      </c>
      <c r="BQ65" s="144" t="s">
        <v>32</v>
      </c>
      <c r="BR65" s="144" t="s">
        <v>32</v>
      </c>
      <c r="BS65" s="144" t="s">
        <v>32</v>
      </c>
      <c r="BT65" s="144" t="s">
        <v>32</v>
      </c>
      <c r="BU65" s="144" t="s">
        <v>32</v>
      </c>
      <c r="BV65" s="144" t="s">
        <v>32</v>
      </c>
      <c r="BW65" s="144" t="s">
        <v>32</v>
      </c>
      <c r="BX65" s="144" t="s">
        <v>32</v>
      </c>
    </row>
    <row r="66" spans="1:76" x14ac:dyDescent="0.25">
      <c r="A66" s="158"/>
      <c r="B66" s="66" t="s">
        <v>95</v>
      </c>
      <c r="C66" s="139" t="str">
        <f>Input!C66</f>
        <v>C</v>
      </c>
      <c r="D66" s="144" t="s">
        <v>32</v>
      </c>
      <c r="E66" s="147">
        <f>Input!$Q66*'Cargo Density'!E$3</f>
        <v>343.25</v>
      </c>
      <c r="F66" s="147">
        <f>Input!$Q66*'Cargo Density'!F$3</f>
        <v>175.74400000000003</v>
      </c>
      <c r="G66" s="147">
        <f>Input!$Q66*'Cargo Density'!G$3</f>
        <v>219.68000000000004</v>
      </c>
      <c r="H66" s="147">
        <f>Input!$Q66*'Cargo Density'!H$3</f>
        <v>0</v>
      </c>
      <c r="I66" s="147">
        <f>Input!$Q66*'Cargo Density'!I$3</f>
        <v>0</v>
      </c>
      <c r="J66" s="147">
        <f>Input!$Q66*'Cargo Density'!J$3</f>
        <v>205.95000000000002</v>
      </c>
      <c r="K66" s="147">
        <f>Input!$Q66*'Cargo Density'!K$3</f>
        <v>205.95000000000002</v>
      </c>
      <c r="L66" s="147">
        <f>Input!$Q66*'Cargo Density'!L$3</f>
        <v>109.84000000000002</v>
      </c>
      <c r="M66" s="147">
        <f>Input!$Q66*'Cargo Density'!M$3</f>
        <v>0</v>
      </c>
      <c r="N66" s="147">
        <f>Input!$Q66*'Cargo Density'!N$3</f>
        <v>109.84000000000002</v>
      </c>
      <c r="O66" s="147">
        <f>Input!$Q66*'Cargo Density'!O$3</f>
        <v>76.888000000000019</v>
      </c>
      <c r="P66" s="147">
        <f>Input!$Q66*'Cargo Density'!P$3</f>
        <v>4.7917700000000005</v>
      </c>
      <c r="Q66" s="147">
        <f>Input!$Q66*'Cargo Density'!Q$3</f>
        <v>0</v>
      </c>
      <c r="R66" s="147">
        <f>Input!$Q66*'Cargo Density'!R$3</f>
        <v>315.79000000000002</v>
      </c>
      <c r="S66" s="147">
        <f>Input!$Q66*'Cargo Density'!S$3</f>
        <v>1.3730000000000002</v>
      </c>
      <c r="T66" s="147">
        <f>Input!$Q66*'Cargo Density'!T$3</f>
        <v>480.55000000000007</v>
      </c>
      <c r="U66" s="147">
        <f>Input!$Q66*'Cargo Density'!U$3</f>
        <v>192.22</v>
      </c>
      <c r="V66" s="147">
        <f>Input!$Q66*'Cargo Density'!V$3</f>
        <v>41.190000000000005</v>
      </c>
      <c r="W66" s="147">
        <f>Input!$Q66*'Cargo Density'!W$3</f>
        <v>68.650000000000006</v>
      </c>
      <c r="X66" s="147">
        <f>Input!$Q66*'Cargo Density'!X$3</f>
        <v>109.84000000000002</v>
      </c>
      <c r="Y66" s="147">
        <f>Input!$Q66*'Cargo Density'!Y$3</f>
        <v>68.650000000000006</v>
      </c>
      <c r="Z66" s="147">
        <f>Input!$Q66*'Cargo Density'!Z$3</f>
        <v>68.650000000000006</v>
      </c>
      <c r="AA66" s="147">
        <f>Input!$Q66*'Cargo Density'!AA$3</f>
        <v>73.180900000000008</v>
      </c>
      <c r="AB66" s="147">
        <f>Input!$Q66*'Cargo Density'!AB$3</f>
        <v>54.920000000000009</v>
      </c>
      <c r="AC66" s="147">
        <f>Input!$Q66*'Cargo Density'!AC$3</f>
        <v>54.920000000000009</v>
      </c>
      <c r="AD66" s="147">
        <f>Input!$Q66*'Cargo Density'!AD$3</f>
        <v>54.920000000000009</v>
      </c>
      <c r="AE66" s="147">
        <f>Input!$Q66*'Cargo Density'!AE$3</f>
        <v>0</v>
      </c>
      <c r="AF66" s="147">
        <f>Input!$Q66*'Cargo Density'!AF$3</f>
        <v>205.95000000000002</v>
      </c>
      <c r="AG66" s="147">
        <f>Input!$Q66*'Cargo Density'!AG$3</f>
        <v>17.162500000000001</v>
      </c>
      <c r="AH66" s="147">
        <f>Input!$Q66*'Cargo Density'!AH$3</f>
        <v>68.650000000000006</v>
      </c>
      <c r="AI66" s="147">
        <f>Input!$Q66*'Cargo Density'!AI$3</f>
        <v>109.84000000000002</v>
      </c>
      <c r="AJ66" s="147">
        <f>Input!$Q66*'Cargo Density'!AJ$3</f>
        <v>0</v>
      </c>
      <c r="AK66" s="147">
        <f>Input!$Q66*'Cargo Density'!AK$3</f>
        <v>617.85</v>
      </c>
      <c r="AL66" s="147">
        <f>Input!$Q66*'Cargo Density'!AL$3</f>
        <v>192.22</v>
      </c>
      <c r="AM66" s="147">
        <f>Input!$Q66*'Cargo Density'!AM$3</f>
        <v>102.97500000000001</v>
      </c>
      <c r="AN66" s="147">
        <f>Input!$Q66*'Cargo Density'!AN$3</f>
        <v>34.325000000000003</v>
      </c>
      <c r="AO66" s="147">
        <f>Input!$Q66*'Cargo Density'!AO$3</f>
        <v>104.34800000000001</v>
      </c>
      <c r="AP66" s="147">
        <f>Input!$Q66*'Cargo Density'!AP$3</f>
        <v>41.190000000000005</v>
      </c>
      <c r="AQ66" s="147">
        <f>Input!$Q66*'Cargo Density'!AQ$3</f>
        <v>145.88125000000002</v>
      </c>
      <c r="AR66" s="147">
        <f>Input!$Q66*'Cargo Density'!AR$3</f>
        <v>123.57000000000001</v>
      </c>
      <c r="AS66" s="147">
        <f>Input!$Q66*'Cargo Density'!AS$3</f>
        <v>105.72100000000002</v>
      </c>
      <c r="AT66" s="147">
        <f>Input!$Q66*'Cargo Density'!AT$3</f>
        <v>164.76000000000002</v>
      </c>
      <c r="AU66" s="147">
        <f>Input!$Q66*'Cargo Density'!AU$3</f>
        <v>8.5812500000000007</v>
      </c>
      <c r="AV66" s="147">
        <f>Input!$Q66*'Cargo Density'!AV$3</f>
        <v>111.55625000000001</v>
      </c>
      <c r="AW66" s="147">
        <f>Input!$Q66*'Cargo Density'!AW$3</f>
        <v>151.03000000000003</v>
      </c>
      <c r="AX66" s="147">
        <f>Input!$Q66*'Cargo Density'!AX$3</f>
        <v>151.03000000000003</v>
      </c>
      <c r="AY66" s="147">
        <f>Input!$Q66*'Cargo Density'!AY$3</f>
        <v>315.79000000000002</v>
      </c>
      <c r="AZ66" s="147">
        <f>Input!$Q66*'Cargo Density'!AZ$3</f>
        <v>131.80799999999999</v>
      </c>
      <c r="BA66" s="147">
        <f>Input!$Q66*'Cargo Density'!BA$3</f>
        <v>68.650000000000006</v>
      </c>
      <c r="BB66" s="147">
        <f>Input!$Q66*'Cargo Density'!BB$3</f>
        <v>128.71875</v>
      </c>
      <c r="BC66" s="147">
        <f>Input!$Q66*'Cargo Density'!BC$3</f>
        <v>130.435</v>
      </c>
      <c r="BD66" s="147">
        <f>Input!$Q66*'Cargo Density'!BD$3</f>
        <v>219.68000000000004</v>
      </c>
      <c r="BE66" s="147">
        <f>Input!$Q66*'Cargo Density'!BE$3</f>
        <v>411.90000000000003</v>
      </c>
      <c r="BF66" s="147">
        <f>Input!$Q66*'Cargo Density'!BF$3</f>
        <v>0</v>
      </c>
      <c r="BG66" s="147">
        <f>Input!$Q66*'Cargo Density'!BG$3</f>
        <v>1070.94</v>
      </c>
      <c r="BH66" s="147">
        <f>Input!$Q66*'Cargo Density'!BH$3</f>
        <v>116.70500000000001</v>
      </c>
      <c r="BI66" s="147">
        <f>Input!$Q66*'Cargo Density'!BI$3</f>
        <v>98.856000000000009</v>
      </c>
      <c r="BJ66" s="147">
        <f>Input!$Q66*'Cargo Density'!BJ$3</f>
        <v>34.325000000000003</v>
      </c>
      <c r="BK66" s="147">
        <f>Input!$Q66*'Cargo Density'!BK$3</f>
        <v>178.49</v>
      </c>
      <c r="BL66" s="147">
        <f>Input!$Q66*'Cargo Density'!BL$3</f>
        <v>11.8078</v>
      </c>
      <c r="BM66" s="147">
        <f>Input!$Q66*'Cargo Density'!BM$3</f>
        <v>11.8078</v>
      </c>
      <c r="BN66" s="147">
        <f>Input!$Q66*'Cargo Density'!BN$3</f>
        <v>0</v>
      </c>
      <c r="BO66" s="147">
        <f>Input!$Q66*'Cargo Density'!BO$3</f>
        <v>54.920000000000009</v>
      </c>
      <c r="BP66" s="147">
        <f>Input!$Q66*'Cargo Density'!BP$3</f>
        <v>0</v>
      </c>
      <c r="BQ66" s="147">
        <f>Input!$Q66*'Cargo Density'!BQ$3</f>
        <v>1235.7</v>
      </c>
      <c r="BR66" s="147">
        <f>Input!$Q66*'Cargo Density'!BR$3</f>
        <v>343.25</v>
      </c>
      <c r="BS66" s="147">
        <f>Input!$Q66*'Cargo Density'!BS$3</f>
        <v>0</v>
      </c>
      <c r="BT66" s="147">
        <f>Input!$Q66*'Cargo Density'!BT$3</f>
        <v>0</v>
      </c>
      <c r="BU66" s="147">
        <f>Input!$Q66*'Cargo Density'!BU$3</f>
        <v>96.11</v>
      </c>
      <c r="BV66" s="147">
        <f>Input!$Q66*'Cargo Density'!BV$3</f>
        <v>64.531000000000006</v>
      </c>
      <c r="BW66" s="147">
        <f>Input!$Q66*'Cargo Density'!BW$3</f>
        <v>68.650000000000006</v>
      </c>
      <c r="BX66" s="147">
        <f>Input!$Q66*'Cargo Density'!BX$3</f>
        <v>41.190000000000005</v>
      </c>
    </row>
    <row r="67" spans="1:76" x14ac:dyDescent="0.25">
      <c r="A67" s="158"/>
      <c r="B67" s="66" t="s">
        <v>96</v>
      </c>
      <c r="C67" s="139" t="str">
        <f>Input!C67</f>
        <v>P</v>
      </c>
      <c r="D67" s="144" t="s">
        <v>32</v>
      </c>
      <c r="E67" s="144" t="s">
        <v>32</v>
      </c>
      <c r="F67" s="144" t="s">
        <v>32</v>
      </c>
      <c r="G67" s="144" t="s">
        <v>32</v>
      </c>
      <c r="H67" s="144" t="s">
        <v>32</v>
      </c>
      <c r="I67" s="144" t="s">
        <v>32</v>
      </c>
      <c r="J67" s="144" t="s">
        <v>32</v>
      </c>
      <c r="K67" s="144" t="s">
        <v>32</v>
      </c>
      <c r="L67" s="144" t="s">
        <v>32</v>
      </c>
      <c r="M67" s="144" t="s">
        <v>32</v>
      </c>
      <c r="N67" s="144" t="s">
        <v>32</v>
      </c>
      <c r="O67" s="144" t="s">
        <v>32</v>
      </c>
      <c r="P67" s="144" t="s">
        <v>32</v>
      </c>
      <c r="Q67" s="144" t="s">
        <v>32</v>
      </c>
      <c r="R67" s="144" t="s">
        <v>32</v>
      </c>
      <c r="S67" s="144" t="s">
        <v>32</v>
      </c>
      <c r="T67" s="144" t="s">
        <v>32</v>
      </c>
      <c r="U67" s="144" t="s">
        <v>32</v>
      </c>
      <c r="V67" s="144" t="s">
        <v>32</v>
      </c>
      <c r="W67" s="144" t="s">
        <v>32</v>
      </c>
      <c r="X67" s="144" t="s">
        <v>32</v>
      </c>
      <c r="Y67" s="144" t="s">
        <v>32</v>
      </c>
      <c r="Z67" s="144" t="s">
        <v>32</v>
      </c>
      <c r="AA67" s="144" t="s">
        <v>32</v>
      </c>
      <c r="AB67" s="144" t="s">
        <v>32</v>
      </c>
      <c r="AC67" s="144" t="s">
        <v>32</v>
      </c>
      <c r="AD67" s="144" t="s">
        <v>32</v>
      </c>
      <c r="AE67" s="144" t="s">
        <v>32</v>
      </c>
      <c r="AF67" s="144" t="s">
        <v>32</v>
      </c>
      <c r="AG67" s="144" t="s">
        <v>32</v>
      </c>
      <c r="AH67" s="144" t="s">
        <v>32</v>
      </c>
      <c r="AI67" s="144" t="s">
        <v>32</v>
      </c>
      <c r="AJ67" s="144" t="s">
        <v>32</v>
      </c>
      <c r="AK67" s="144" t="s">
        <v>32</v>
      </c>
      <c r="AL67" s="144" t="s">
        <v>32</v>
      </c>
      <c r="AM67" s="144" t="s">
        <v>32</v>
      </c>
      <c r="AN67" s="144" t="s">
        <v>32</v>
      </c>
      <c r="AO67" s="144" t="s">
        <v>32</v>
      </c>
      <c r="AP67" s="144" t="s">
        <v>32</v>
      </c>
      <c r="AQ67" s="144" t="s">
        <v>32</v>
      </c>
      <c r="AR67" s="144" t="s">
        <v>32</v>
      </c>
      <c r="AS67" s="144" t="s">
        <v>32</v>
      </c>
      <c r="AT67" s="144" t="s">
        <v>32</v>
      </c>
      <c r="AU67" s="144" t="s">
        <v>32</v>
      </c>
      <c r="AV67" s="144" t="s">
        <v>32</v>
      </c>
      <c r="AW67" s="144" t="s">
        <v>32</v>
      </c>
      <c r="AX67" s="144" t="s">
        <v>32</v>
      </c>
      <c r="AY67" s="144" t="s">
        <v>32</v>
      </c>
      <c r="AZ67" s="144" t="s">
        <v>32</v>
      </c>
      <c r="BA67" s="144" t="s">
        <v>32</v>
      </c>
      <c r="BB67" s="144" t="s">
        <v>32</v>
      </c>
      <c r="BC67" s="144" t="s">
        <v>32</v>
      </c>
      <c r="BD67" s="144" t="s">
        <v>32</v>
      </c>
      <c r="BE67" s="144" t="s">
        <v>32</v>
      </c>
      <c r="BF67" s="144" t="s">
        <v>32</v>
      </c>
      <c r="BG67" s="144" t="s">
        <v>32</v>
      </c>
      <c r="BH67" s="144" t="s">
        <v>32</v>
      </c>
      <c r="BI67" s="144" t="s">
        <v>32</v>
      </c>
      <c r="BJ67" s="144" t="s">
        <v>32</v>
      </c>
      <c r="BK67" s="144" t="s">
        <v>32</v>
      </c>
      <c r="BL67" s="144" t="s">
        <v>32</v>
      </c>
      <c r="BM67" s="144" t="s">
        <v>32</v>
      </c>
      <c r="BN67" s="144" t="s">
        <v>32</v>
      </c>
      <c r="BO67" s="144" t="s">
        <v>32</v>
      </c>
      <c r="BP67" s="144" t="s">
        <v>32</v>
      </c>
      <c r="BQ67" s="144" t="s">
        <v>32</v>
      </c>
      <c r="BR67" s="144" t="s">
        <v>32</v>
      </c>
      <c r="BS67" s="144" t="s">
        <v>32</v>
      </c>
      <c r="BT67" s="144" t="s">
        <v>32</v>
      </c>
      <c r="BU67" s="144" t="s">
        <v>32</v>
      </c>
      <c r="BV67" s="144" t="s">
        <v>32</v>
      </c>
      <c r="BW67" s="144" t="s">
        <v>32</v>
      </c>
      <c r="BX67" s="144" t="s">
        <v>32</v>
      </c>
    </row>
    <row r="68" spans="1:76" x14ac:dyDescent="0.25">
      <c r="A68" s="158"/>
      <c r="B68" s="66" t="s">
        <v>97</v>
      </c>
      <c r="C68" s="139" t="str">
        <f>Input!C68</f>
        <v>C</v>
      </c>
      <c r="D68" s="144" t="s">
        <v>32</v>
      </c>
      <c r="E68" s="147">
        <f>Input!$Q68*'Cargo Density'!E$3</f>
        <v>481.75</v>
      </c>
      <c r="F68" s="147">
        <f>Input!$Q68*'Cargo Density'!F$3</f>
        <v>246.65599999999998</v>
      </c>
      <c r="G68" s="147">
        <f>Input!$Q68*'Cargo Density'!G$3</f>
        <v>308.32</v>
      </c>
      <c r="H68" s="147">
        <f>Input!$Q68*'Cargo Density'!H$3</f>
        <v>0</v>
      </c>
      <c r="I68" s="147">
        <f>Input!$Q68*'Cargo Density'!I$3</f>
        <v>0</v>
      </c>
      <c r="J68" s="147">
        <f>Input!$Q68*'Cargo Density'!J$3</f>
        <v>289.04999999999995</v>
      </c>
      <c r="K68" s="147">
        <f>Input!$Q68*'Cargo Density'!K$3</f>
        <v>289.04999999999995</v>
      </c>
      <c r="L68" s="147">
        <f>Input!$Q68*'Cargo Density'!L$3</f>
        <v>154.16</v>
      </c>
      <c r="M68" s="147">
        <f>Input!$Q68*'Cargo Density'!M$3</f>
        <v>0</v>
      </c>
      <c r="N68" s="147">
        <f>Input!$Q68*'Cargo Density'!N$3</f>
        <v>154.16</v>
      </c>
      <c r="O68" s="147">
        <f>Input!$Q68*'Cargo Density'!O$3</f>
        <v>107.91200000000001</v>
      </c>
      <c r="P68" s="147">
        <f>Input!$Q68*'Cargo Density'!P$3</f>
        <v>6.7252299999999998</v>
      </c>
      <c r="Q68" s="147">
        <f>Input!$Q68*'Cargo Density'!Q$3</f>
        <v>0</v>
      </c>
      <c r="R68" s="147">
        <f>Input!$Q68*'Cargo Density'!R$3</f>
        <v>443.20999999999992</v>
      </c>
      <c r="S68" s="147">
        <f>Input!$Q68*'Cargo Density'!S$3</f>
        <v>1.9269999999999998</v>
      </c>
      <c r="T68" s="147">
        <f>Input!$Q68*'Cargo Density'!T$3</f>
        <v>674.44999999999993</v>
      </c>
      <c r="U68" s="147">
        <f>Input!$Q68*'Cargo Density'!U$3</f>
        <v>269.77999999999997</v>
      </c>
      <c r="V68" s="147">
        <f>Input!$Q68*'Cargo Density'!V$3</f>
        <v>57.809999999999995</v>
      </c>
      <c r="W68" s="147">
        <f>Input!$Q68*'Cargo Density'!W$3</f>
        <v>96.35</v>
      </c>
      <c r="X68" s="147">
        <f>Input!$Q68*'Cargo Density'!X$3</f>
        <v>154.16</v>
      </c>
      <c r="Y68" s="147">
        <f>Input!$Q68*'Cargo Density'!Y$3</f>
        <v>96.35</v>
      </c>
      <c r="Z68" s="147">
        <f>Input!$Q68*'Cargo Density'!Z$3</f>
        <v>96.35</v>
      </c>
      <c r="AA68" s="147">
        <f>Input!$Q68*'Cargo Density'!AA$3</f>
        <v>102.70910000000001</v>
      </c>
      <c r="AB68" s="147">
        <f>Input!$Q68*'Cargo Density'!AB$3</f>
        <v>77.08</v>
      </c>
      <c r="AC68" s="147">
        <f>Input!$Q68*'Cargo Density'!AC$3</f>
        <v>77.08</v>
      </c>
      <c r="AD68" s="147">
        <f>Input!$Q68*'Cargo Density'!AD$3</f>
        <v>77.08</v>
      </c>
      <c r="AE68" s="147">
        <f>Input!$Q68*'Cargo Density'!AE$3</f>
        <v>0</v>
      </c>
      <c r="AF68" s="147">
        <f>Input!$Q68*'Cargo Density'!AF$3</f>
        <v>289.04999999999995</v>
      </c>
      <c r="AG68" s="147">
        <f>Input!$Q68*'Cargo Density'!AG$3</f>
        <v>24.087499999999999</v>
      </c>
      <c r="AH68" s="147">
        <f>Input!$Q68*'Cargo Density'!AH$3</f>
        <v>96.35</v>
      </c>
      <c r="AI68" s="147">
        <f>Input!$Q68*'Cargo Density'!AI$3</f>
        <v>154.16</v>
      </c>
      <c r="AJ68" s="147">
        <f>Input!$Q68*'Cargo Density'!AJ$3</f>
        <v>0</v>
      </c>
      <c r="AK68" s="147">
        <f>Input!$Q68*'Cargo Density'!AK$3</f>
        <v>867.15</v>
      </c>
      <c r="AL68" s="147">
        <f>Input!$Q68*'Cargo Density'!AL$3</f>
        <v>269.77999999999997</v>
      </c>
      <c r="AM68" s="147">
        <f>Input!$Q68*'Cargo Density'!AM$3</f>
        <v>144.52499999999998</v>
      </c>
      <c r="AN68" s="147">
        <f>Input!$Q68*'Cargo Density'!AN$3</f>
        <v>48.174999999999997</v>
      </c>
      <c r="AO68" s="147">
        <f>Input!$Q68*'Cargo Density'!AO$3</f>
        <v>146.452</v>
      </c>
      <c r="AP68" s="147">
        <f>Input!$Q68*'Cargo Density'!AP$3</f>
        <v>57.809999999999995</v>
      </c>
      <c r="AQ68" s="147">
        <f>Input!$Q68*'Cargo Density'!AQ$3</f>
        <v>204.74374999999998</v>
      </c>
      <c r="AR68" s="147">
        <f>Input!$Q68*'Cargo Density'!AR$3</f>
        <v>173.43</v>
      </c>
      <c r="AS68" s="147">
        <f>Input!$Q68*'Cargo Density'!AS$3</f>
        <v>148.37899999999999</v>
      </c>
      <c r="AT68" s="147">
        <f>Input!$Q68*'Cargo Density'!AT$3</f>
        <v>231.23999999999998</v>
      </c>
      <c r="AU68" s="147">
        <f>Input!$Q68*'Cargo Density'!AU$3</f>
        <v>12.043749999999999</v>
      </c>
      <c r="AV68" s="147">
        <f>Input!$Q68*'Cargo Density'!AV$3</f>
        <v>156.56874999999999</v>
      </c>
      <c r="AW68" s="147">
        <f>Input!$Q68*'Cargo Density'!AW$3</f>
        <v>211.97</v>
      </c>
      <c r="AX68" s="147">
        <f>Input!$Q68*'Cargo Density'!AX$3</f>
        <v>211.97</v>
      </c>
      <c r="AY68" s="147">
        <f>Input!$Q68*'Cargo Density'!AY$3</f>
        <v>443.20999999999992</v>
      </c>
      <c r="AZ68" s="147">
        <f>Input!$Q68*'Cargo Density'!AZ$3</f>
        <v>184.99199999999999</v>
      </c>
      <c r="BA68" s="147">
        <f>Input!$Q68*'Cargo Density'!BA$3</f>
        <v>96.35</v>
      </c>
      <c r="BB68" s="147">
        <f>Input!$Q68*'Cargo Density'!BB$3</f>
        <v>180.65625</v>
      </c>
      <c r="BC68" s="147">
        <f>Input!$Q68*'Cargo Density'!BC$3</f>
        <v>183.06499999999997</v>
      </c>
      <c r="BD68" s="147">
        <f>Input!$Q68*'Cargo Density'!BD$3</f>
        <v>308.32</v>
      </c>
      <c r="BE68" s="147">
        <f>Input!$Q68*'Cargo Density'!BE$3</f>
        <v>578.09999999999991</v>
      </c>
      <c r="BF68" s="147">
        <f>Input!$Q68*'Cargo Density'!BF$3</f>
        <v>0</v>
      </c>
      <c r="BG68" s="147">
        <f>Input!$Q68*'Cargo Density'!BG$3</f>
        <v>1503.06</v>
      </c>
      <c r="BH68" s="147">
        <f>Input!$Q68*'Cargo Density'!BH$3</f>
        <v>163.79499999999999</v>
      </c>
      <c r="BI68" s="147">
        <f>Input!$Q68*'Cargo Density'!BI$3</f>
        <v>138.744</v>
      </c>
      <c r="BJ68" s="147">
        <f>Input!$Q68*'Cargo Density'!BJ$3</f>
        <v>48.174999999999997</v>
      </c>
      <c r="BK68" s="147">
        <f>Input!$Q68*'Cargo Density'!BK$3</f>
        <v>250.51</v>
      </c>
      <c r="BL68" s="147">
        <f>Input!$Q68*'Cargo Density'!BL$3</f>
        <v>16.572199999999999</v>
      </c>
      <c r="BM68" s="147">
        <f>Input!$Q68*'Cargo Density'!BM$3</f>
        <v>16.572199999999999</v>
      </c>
      <c r="BN68" s="147">
        <f>Input!$Q68*'Cargo Density'!BN$3</f>
        <v>0</v>
      </c>
      <c r="BO68" s="147">
        <f>Input!$Q68*'Cargo Density'!BO$3</f>
        <v>77.08</v>
      </c>
      <c r="BP68" s="147">
        <f>Input!$Q68*'Cargo Density'!BP$3</f>
        <v>0</v>
      </c>
      <c r="BQ68" s="147">
        <f>Input!$Q68*'Cargo Density'!BQ$3</f>
        <v>1734.3</v>
      </c>
      <c r="BR68" s="147">
        <f>Input!$Q68*'Cargo Density'!BR$3</f>
        <v>481.75</v>
      </c>
      <c r="BS68" s="147">
        <f>Input!$Q68*'Cargo Density'!BS$3</f>
        <v>0</v>
      </c>
      <c r="BT68" s="147">
        <f>Input!$Q68*'Cargo Density'!BT$3</f>
        <v>0</v>
      </c>
      <c r="BU68" s="147">
        <f>Input!$Q68*'Cargo Density'!BU$3</f>
        <v>134.88999999999999</v>
      </c>
      <c r="BV68" s="147">
        <f>Input!$Q68*'Cargo Density'!BV$3</f>
        <v>90.568999999999988</v>
      </c>
      <c r="BW68" s="147">
        <f>Input!$Q68*'Cargo Density'!BW$3</f>
        <v>96.35</v>
      </c>
      <c r="BX68" s="147">
        <f>Input!$Q68*'Cargo Density'!BX$3</f>
        <v>57.809999999999995</v>
      </c>
    </row>
    <row r="69" spans="1:76" x14ac:dyDescent="0.25">
      <c r="A69" s="158"/>
      <c r="B69" s="66" t="s">
        <v>98</v>
      </c>
      <c r="C69" s="139" t="str">
        <f>Input!C69</f>
        <v>P</v>
      </c>
      <c r="D69" s="144" t="s">
        <v>32</v>
      </c>
      <c r="E69" s="144" t="s">
        <v>32</v>
      </c>
      <c r="F69" s="144" t="s">
        <v>32</v>
      </c>
      <c r="G69" s="144" t="s">
        <v>32</v>
      </c>
      <c r="H69" s="144" t="s">
        <v>32</v>
      </c>
      <c r="I69" s="144" t="s">
        <v>32</v>
      </c>
      <c r="J69" s="144" t="s">
        <v>32</v>
      </c>
      <c r="K69" s="144" t="s">
        <v>32</v>
      </c>
      <c r="L69" s="144" t="s">
        <v>32</v>
      </c>
      <c r="M69" s="144" t="s">
        <v>32</v>
      </c>
      <c r="N69" s="144" t="s">
        <v>32</v>
      </c>
      <c r="O69" s="144" t="s">
        <v>32</v>
      </c>
      <c r="P69" s="144" t="s">
        <v>32</v>
      </c>
      <c r="Q69" s="144" t="s">
        <v>32</v>
      </c>
      <c r="R69" s="144" t="s">
        <v>32</v>
      </c>
      <c r="S69" s="144" t="s">
        <v>32</v>
      </c>
      <c r="T69" s="144" t="s">
        <v>32</v>
      </c>
      <c r="U69" s="144" t="s">
        <v>32</v>
      </c>
      <c r="V69" s="144" t="s">
        <v>32</v>
      </c>
      <c r="W69" s="144" t="s">
        <v>32</v>
      </c>
      <c r="X69" s="144" t="s">
        <v>32</v>
      </c>
      <c r="Y69" s="144" t="s">
        <v>32</v>
      </c>
      <c r="Z69" s="144" t="s">
        <v>32</v>
      </c>
      <c r="AA69" s="144" t="s">
        <v>32</v>
      </c>
      <c r="AB69" s="144" t="s">
        <v>32</v>
      </c>
      <c r="AC69" s="144" t="s">
        <v>32</v>
      </c>
      <c r="AD69" s="144" t="s">
        <v>32</v>
      </c>
      <c r="AE69" s="144" t="s">
        <v>32</v>
      </c>
      <c r="AF69" s="144" t="s">
        <v>32</v>
      </c>
      <c r="AG69" s="144" t="s">
        <v>32</v>
      </c>
      <c r="AH69" s="144" t="s">
        <v>32</v>
      </c>
      <c r="AI69" s="144" t="s">
        <v>32</v>
      </c>
      <c r="AJ69" s="144" t="s">
        <v>32</v>
      </c>
      <c r="AK69" s="144" t="s">
        <v>32</v>
      </c>
      <c r="AL69" s="144" t="s">
        <v>32</v>
      </c>
      <c r="AM69" s="144" t="s">
        <v>32</v>
      </c>
      <c r="AN69" s="144" t="s">
        <v>32</v>
      </c>
      <c r="AO69" s="144" t="s">
        <v>32</v>
      </c>
      <c r="AP69" s="144" t="s">
        <v>32</v>
      </c>
      <c r="AQ69" s="144" t="s">
        <v>32</v>
      </c>
      <c r="AR69" s="144" t="s">
        <v>32</v>
      </c>
      <c r="AS69" s="144" t="s">
        <v>32</v>
      </c>
      <c r="AT69" s="144" t="s">
        <v>32</v>
      </c>
      <c r="AU69" s="144" t="s">
        <v>32</v>
      </c>
      <c r="AV69" s="144" t="s">
        <v>32</v>
      </c>
      <c r="AW69" s="144" t="s">
        <v>32</v>
      </c>
      <c r="AX69" s="144" t="s">
        <v>32</v>
      </c>
      <c r="AY69" s="144" t="s">
        <v>32</v>
      </c>
      <c r="AZ69" s="144" t="s">
        <v>32</v>
      </c>
      <c r="BA69" s="144" t="s">
        <v>32</v>
      </c>
      <c r="BB69" s="144" t="s">
        <v>32</v>
      </c>
      <c r="BC69" s="144" t="s">
        <v>32</v>
      </c>
      <c r="BD69" s="144" t="s">
        <v>32</v>
      </c>
      <c r="BE69" s="144" t="s">
        <v>32</v>
      </c>
      <c r="BF69" s="144" t="s">
        <v>32</v>
      </c>
      <c r="BG69" s="144" t="s">
        <v>32</v>
      </c>
      <c r="BH69" s="144" t="s">
        <v>32</v>
      </c>
      <c r="BI69" s="144" t="s">
        <v>32</v>
      </c>
      <c r="BJ69" s="144" t="s">
        <v>32</v>
      </c>
      <c r="BK69" s="144" t="s">
        <v>32</v>
      </c>
      <c r="BL69" s="144" t="s">
        <v>32</v>
      </c>
      <c r="BM69" s="144" t="s">
        <v>32</v>
      </c>
      <c r="BN69" s="144" t="s">
        <v>32</v>
      </c>
      <c r="BO69" s="144" t="s">
        <v>32</v>
      </c>
      <c r="BP69" s="144" t="s">
        <v>32</v>
      </c>
      <c r="BQ69" s="144" t="s">
        <v>32</v>
      </c>
      <c r="BR69" s="144" t="s">
        <v>32</v>
      </c>
      <c r="BS69" s="144" t="s">
        <v>32</v>
      </c>
      <c r="BT69" s="144" t="s">
        <v>32</v>
      </c>
      <c r="BU69" s="144" t="s">
        <v>32</v>
      </c>
      <c r="BV69" s="144" t="s">
        <v>32</v>
      </c>
      <c r="BW69" s="144" t="s">
        <v>32</v>
      </c>
      <c r="BX69" s="144" t="s">
        <v>32</v>
      </c>
    </row>
    <row r="70" spans="1:76" x14ac:dyDescent="0.25">
      <c r="A70" s="158"/>
      <c r="B70" s="66" t="s">
        <v>99</v>
      </c>
      <c r="C70" s="139" t="str">
        <f>Input!C70</f>
        <v>P</v>
      </c>
      <c r="D70" s="144" t="s">
        <v>32</v>
      </c>
      <c r="E70" s="144" t="s">
        <v>32</v>
      </c>
      <c r="F70" s="144" t="s">
        <v>32</v>
      </c>
      <c r="G70" s="144" t="s">
        <v>32</v>
      </c>
      <c r="H70" s="144" t="s">
        <v>32</v>
      </c>
      <c r="I70" s="144" t="s">
        <v>32</v>
      </c>
      <c r="J70" s="144" t="s">
        <v>32</v>
      </c>
      <c r="K70" s="144" t="s">
        <v>32</v>
      </c>
      <c r="L70" s="144" t="s">
        <v>32</v>
      </c>
      <c r="M70" s="144" t="s">
        <v>32</v>
      </c>
      <c r="N70" s="144" t="s">
        <v>32</v>
      </c>
      <c r="O70" s="144" t="s">
        <v>32</v>
      </c>
      <c r="P70" s="144" t="s">
        <v>32</v>
      </c>
      <c r="Q70" s="144" t="s">
        <v>32</v>
      </c>
      <c r="R70" s="144" t="s">
        <v>32</v>
      </c>
      <c r="S70" s="144" t="s">
        <v>32</v>
      </c>
      <c r="T70" s="144" t="s">
        <v>32</v>
      </c>
      <c r="U70" s="144" t="s">
        <v>32</v>
      </c>
      <c r="V70" s="144" t="s">
        <v>32</v>
      </c>
      <c r="W70" s="144" t="s">
        <v>32</v>
      </c>
      <c r="X70" s="144" t="s">
        <v>32</v>
      </c>
      <c r="Y70" s="144" t="s">
        <v>32</v>
      </c>
      <c r="Z70" s="144" t="s">
        <v>32</v>
      </c>
      <c r="AA70" s="144" t="s">
        <v>32</v>
      </c>
      <c r="AB70" s="144" t="s">
        <v>32</v>
      </c>
      <c r="AC70" s="144" t="s">
        <v>32</v>
      </c>
      <c r="AD70" s="144" t="s">
        <v>32</v>
      </c>
      <c r="AE70" s="144" t="s">
        <v>32</v>
      </c>
      <c r="AF70" s="144" t="s">
        <v>32</v>
      </c>
      <c r="AG70" s="144" t="s">
        <v>32</v>
      </c>
      <c r="AH70" s="144" t="s">
        <v>32</v>
      </c>
      <c r="AI70" s="144" t="s">
        <v>32</v>
      </c>
      <c r="AJ70" s="144" t="s">
        <v>32</v>
      </c>
      <c r="AK70" s="144" t="s">
        <v>32</v>
      </c>
      <c r="AL70" s="144" t="s">
        <v>32</v>
      </c>
      <c r="AM70" s="144" t="s">
        <v>32</v>
      </c>
      <c r="AN70" s="144" t="s">
        <v>32</v>
      </c>
      <c r="AO70" s="144" t="s">
        <v>32</v>
      </c>
      <c r="AP70" s="144" t="s">
        <v>32</v>
      </c>
      <c r="AQ70" s="144" t="s">
        <v>32</v>
      </c>
      <c r="AR70" s="144" t="s">
        <v>32</v>
      </c>
      <c r="AS70" s="144" t="s">
        <v>32</v>
      </c>
      <c r="AT70" s="144" t="s">
        <v>32</v>
      </c>
      <c r="AU70" s="144" t="s">
        <v>32</v>
      </c>
      <c r="AV70" s="144" t="s">
        <v>32</v>
      </c>
      <c r="AW70" s="144" t="s">
        <v>32</v>
      </c>
      <c r="AX70" s="144" t="s">
        <v>32</v>
      </c>
      <c r="AY70" s="144" t="s">
        <v>32</v>
      </c>
      <c r="AZ70" s="144" t="s">
        <v>32</v>
      </c>
      <c r="BA70" s="144" t="s">
        <v>32</v>
      </c>
      <c r="BB70" s="144" t="s">
        <v>32</v>
      </c>
      <c r="BC70" s="144" t="s">
        <v>32</v>
      </c>
      <c r="BD70" s="144" t="s">
        <v>32</v>
      </c>
      <c r="BE70" s="144" t="s">
        <v>32</v>
      </c>
      <c r="BF70" s="144" t="s">
        <v>32</v>
      </c>
      <c r="BG70" s="144" t="s">
        <v>32</v>
      </c>
      <c r="BH70" s="144" t="s">
        <v>32</v>
      </c>
      <c r="BI70" s="144" t="s">
        <v>32</v>
      </c>
      <c r="BJ70" s="144" t="s">
        <v>32</v>
      </c>
      <c r="BK70" s="144" t="s">
        <v>32</v>
      </c>
      <c r="BL70" s="144" t="s">
        <v>32</v>
      </c>
      <c r="BM70" s="144" t="s">
        <v>32</v>
      </c>
      <c r="BN70" s="144" t="s">
        <v>32</v>
      </c>
      <c r="BO70" s="144" t="s">
        <v>32</v>
      </c>
      <c r="BP70" s="144" t="s">
        <v>32</v>
      </c>
      <c r="BQ70" s="144" t="s">
        <v>32</v>
      </c>
      <c r="BR70" s="144" t="s">
        <v>32</v>
      </c>
      <c r="BS70" s="144" t="s">
        <v>32</v>
      </c>
      <c r="BT70" s="144" t="s">
        <v>32</v>
      </c>
      <c r="BU70" s="144" t="s">
        <v>32</v>
      </c>
      <c r="BV70" s="144" t="s">
        <v>32</v>
      </c>
      <c r="BW70" s="144" t="s">
        <v>32</v>
      </c>
      <c r="BX70" s="144" t="s">
        <v>32</v>
      </c>
    </row>
    <row r="71" spans="1:76" x14ac:dyDescent="0.25">
      <c r="A71" s="158"/>
      <c r="B71" s="66" t="s">
        <v>100</v>
      </c>
      <c r="C71" s="139" t="str">
        <f>Input!C71</f>
        <v>C</v>
      </c>
      <c r="D71" s="144" t="s">
        <v>32</v>
      </c>
      <c r="E71" s="147">
        <f>Input!$Q71*'Cargo Density'!E$3</f>
        <v>280</v>
      </c>
      <c r="F71" s="147">
        <f>Input!$Q71*'Cargo Density'!F$3</f>
        <v>143.36000000000001</v>
      </c>
      <c r="G71" s="147">
        <f>Input!$Q71*'Cargo Density'!G$3</f>
        <v>179.20000000000002</v>
      </c>
      <c r="H71" s="147">
        <f>Input!$Q71*'Cargo Density'!H$3</f>
        <v>0</v>
      </c>
      <c r="I71" s="147">
        <f>Input!$Q71*'Cargo Density'!I$3</f>
        <v>0</v>
      </c>
      <c r="J71" s="147">
        <f>Input!$Q71*'Cargo Density'!J$3</f>
        <v>168</v>
      </c>
      <c r="K71" s="147">
        <f>Input!$Q71*'Cargo Density'!K$3</f>
        <v>168</v>
      </c>
      <c r="L71" s="147">
        <f>Input!$Q71*'Cargo Density'!L$3</f>
        <v>89.600000000000009</v>
      </c>
      <c r="M71" s="147">
        <f>Input!$Q71*'Cargo Density'!M$3</f>
        <v>0</v>
      </c>
      <c r="N71" s="147">
        <f>Input!$Q71*'Cargo Density'!N$3</f>
        <v>89.600000000000009</v>
      </c>
      <c r="O71" s="147">
        <f>Input!$Q71*'Cargo Density'!O$3</f>
        <v>62.720000000000006</v>
      </c>
      <c r="P71" s="147">
        <f>Input!$Q71*'Cargo Density'!P$3</f>
        <v>3.9088000000000003</v>
      </c>
      <c r="Q71" s="147">
        <f>Input!$Q71*'Cargo Density'!Q$3</f>
        <v>0</v>
      </c>
      <c r="R71" s="147">
        <f>Input!$Q71*'Cargo Density'!R$3</f>
        <v>257.59999999999997</v>
      </c>
      <c r="S71" s="147">
        <f>Input!$Q71*'Cargo Density'!S$3</f>
        <v>1.1200000000000001</v>
      </c>
      <c r="T71" s="147">
        <f>Input!$Q71*'Cargo Density'!T$3</f>
        <v>392</v>
      </c>
      <c r="U71" s="147">
        <f>Input!$Q71*'Cargo Density'!U$3</f>
        <v>156.79999999999998</v>
      </c>
      <c r="V71" s="147">
        <f>Input!$Q71*'Cargo Density'!V$3</f>
        <v>33.6</v>
      </c>
      <c r="W71" s="147">
        <f>Input!$Q71*'Cargo Density'!W$3</f>
        <v>56</v>
      </c>
      <c r="X71" s="147">
        <f>Input!$Q71*'Cargo Density'!X$3</f>
        <v>89.600000000000009</v>
      </c>
      <c r="Y71" s="147">
        <f>Input!$Q71*'Cargo Density'!Y$3</f>
        <v>56</v>
      </c>
      <c r="Z71" s="147">
        <f>Input!$Q71*'Cargo Density'!Z$3</f>
        <v>56</v>
      </c>
      <c r="AA71" s="147">
        <f>Input!$Q71*'Cargo Density'!AA$3</f>
        <v>59.696000000000005</v>
      </c>
      <c r="AB71" s="147">
        <f>Input!$Q71*'Cargo Density'!AB$3</f>
        <v>44.800000000000004</v>
      </c>
      <c r="AC71" s="147">
        <f>Input!$Q71*'Cargo Density'!AC$3</f>
        <v>44.800000000000004</v>
      </c>
      <c r="AD71" s="147">
        <f>Input!$Q71*'Cargo Density'!AD$3</f>
        <v>44.800000000000004</v>
      </c>
      <c r="AE71" s="147">
        <f>Input!$Q71*'Cargo Density'!AE$3</f>
        <v>0</v>
      </c>
      <c r="AF71" s="147">
        <f>Input!$Q71*'Cargo Density'!AF$3</f>
        <v>168</v>
      </c>
      <c r="AG71" s="147">
        <f>Input!$Q71*'Cargo Density'!AG$3</f>
        <v>14</v>
      </c>
      <c r="AH71" s="147">
        <f>Input!$Q71*'Cargo Density'!AH$3</f>
        <v>56</v>
      </c>
      <c r="AI71" s="147">
        <f>Input!$Q71*'Cargo Density'!AI$3</f>
        <v>89.600000000000009</v>
      </c>
      <c r="AJ71" s="147">
        <f>Input!$Q71*'Cargo Density'!AJ$3</f>
        <v>0</v>
      </c>
      <c r="AK71" s="147">
        <f>Input!$Q71*'Cargo Density'!AK$3</f>
        <v>504</v>
      </c>
      <c r="AL71" s="147">
        <f>Input!$Q71*'Cargo Density'!AL$3</f>
        <v>156.79999999999998</v>
      </c>
      <c r="AM71" s="147">
        <f>Input!$Q71*'Cargo Density'!AM$3</f>
        <v>84</v>
      </c>
      <c r="AN71" s="147">
        <f>Input!$Q71*'Cargo Density'!AN$3</f>
        <v>28</v>
      </c>
      <c r="AO71" s="147">
        <f>Input!$Q71*'Cargo Density'!AO$3</f>
        <v>85.12</v>
      </c>
      <c r="AP71" s="147">
        <f>Input!$Q71*'Cargo Density'!AP$3</f>
        <v>33.6</v>
      </c>
      <c r="AQ71" s="147">
        <f>Input!$Q71*'Cargo Density'!AQ$3</f>
        <v>119</v>
      </c>
      <c r="AR71" s="147">
        <f>Input!$Q71*'Cargo Density'!AR$3</f>
        <v>100.8</v>
      </c>
      <c r="AS71" s="147">
        <f>Input!$Q71*'Cargo Density'!AS$3</f>
        <v>86.240000000000009</v>
      </c>
      <c r="AT71" s="147">
        <f>Input!$Q71*'Cargo Density'!AT$3</f>
        <v>134.4</v>
      </c>
      <c r="AU71" s="147">
        <f>Input!$Q71*'Cargo Density'!AU$3</f>
        <v>7</v>
      </c>
      <c r="AV71" s="147">
        <f>Input!$Q71*'Cargo Density'!AV$3</f>
        <v>91</v>
      </c>
      <c r="AW71" s="147">
        <f>Input!$Q71*'Cargo Density'!AW$3</f>
        <v>123.20000000000002</v>
      </c>
      <c r="AX71" s="147">
        <f>Input!$Q71*'Cargo Density'!AX$3</f>
        <v>123.20000000000002</v>
      </c>
      <c r="AY71" s="147">
        <f>Input!$Q71*'Cargo Density'!AY$3</f>
        <v>257.59999999999997</v>
      </c>
      <c r="AZ71" s="147">
        <f>Input!$Q71*'Cargo Density'!AZ$3</f>
        <v>107.52</v>
      </c>
      <c r="BA71" s="147">
        <f>Input!$Q71*'Cargo Density'!BA$3</f>
        <v>56</v>
      </c>
      <c r="BB71" s="147">
        <f>Input!$Q71*'Cargo Density'!BB$3</f>
        <v>105</v>
      </c>
      <c r="BC71" s="147">
        <f>Input!$Q71*'Cargo Density'!BC$3</f>
        <v>106.39999999999999</v>
      </c>
      <c r="BD71" s="147">
        <f>Input!$Q71*'Cargo Density'!BD$3</f>
        <v>179.20000000000002</v>
      </c>
      <c r="BE71" s="147">
        <f>Input!$Q71*'Cargo Density'!BE$3</f>
        <v>336</v>
      </c>
      <c r="BF71" s="147">
        <f>Input!$Q71*'Cargo Density'!BF$3</f>
        <v>0</v>
      </c>
      <c r="BG71" s="147">
        <f>Input!$Q71*'Cargo Density'!BG$3</f>
        <v>873.6</v>
      </c>
      <c r="BH71" s="147">
        <f>Input!$Q71*'Cargo Density'!BH$3</f>
        <v>95.2</v>
      </c>
      <c r="BI71" s="147">
        <f>Input!$Q71*'Cargo Density'!BI$3</f>
        <v>80.64</v>
      </c>
      <c r="BJ71" s="147">
        <f>Input!$Q71*'Cargo Density'!BJ$3</f>
        <v>28</v>
      </c>
      <c r="BK71" s="147">
        <f>Input!$Q71*'Cargo Density'!BK$3</f>
        <v>145.6</v>
      </c>
      <c r="BL71" s="147">
        <f>Input!$Q71*'Cargo Density'!BL$3</f>
        <v>9.6319999999999997</v>
      </c>
      <c r="BM71" s="147">
        <f>Input!$Q71*'Cargo Density'!BM$3</f>
        <v>9.6319999999999997</v>
      </c>
      <c r="BN71" s="147">
        <f>Input!$Q71*'Cargo Density'!BN$3</f>
        <v>0</v>
      </c>
      <c r="BO71" s="147">
        <f>Input!$Q71*'Cargo Density'!BO$3</f>
        <v>44.800000000000004</v>
      </c>
      <c r="BP71" s="147">
        <f>Input!$Q71*'Cargo Density'!BP$3</f>
        <v>0</v>
      </c>
      <c r="BQ71" s="147">
        <f>Input!$Q71*'Cargo Density'!BQ$3</f>
        <v>1008</v>
      </c>
      <c r="BR71" s="147">
        <f>Input!$Q71*'Cargo Density'!BR$3</f>
        <v>280</v>
      </c>
      <c r="BS71" s="147">
        <f>Input!$Q71*'Cargo Density'!BS$3</f>
        <v>0</v>
      </c>
      <c r="BT71" s="147">
        <f>Input!$Q71*'Cargo Density'!BT$3</f>
        <v>0</v>
      </c>
      <c r="BU71" s="147">
        <f>Input!$Q71*'Cargo Density'!BU$3</f>
        <v>78.399999999999991</v>
      </c>
      <c r="BV71" s="147">
        <f>Input!$Q71*'Cargo Density'!BV$3</f>
        <v>52.64</v>
      </c>
      <c r="BW71" s="147">
        <f>Input!$Q71*'Cargo Density'!BW$3</f>
        <v>56</v>
      </c>
      <c r="BX71" s="147">
        <f>Input!$Q71*'Cargo Density'!BX$3</f>
        <v>33.6</v>
      </c>
    </row>
    <row r="72" spans="1:76" x14ac:dyDescent="0.25">
      <c r="A72" s="158"/>
      <c r="B72" s="66" t="s">
        <v>101</v>
      </c>
      <c r="C72" s="139" t="str">
        <f>Input!C72</f>
        <v>P</v>
      </c>
      <c r="D72" s="144" t="s">
        <v>32</v>
      </c>
      <c r="E72" s="144" t="s">
        <v>32</v>
      </c>
      <c r="F72" s="144" t="s">
        <v>32</v>
      </c>
      <c r="G72" s="144" t="s">
        <v>32</v>
      </c>
      <c r="H72" s="144" t="s">
        <v>32</v>
      </c>
      <c r="I72" s="144" t="s">
        <v>32</v>
      </c>
      <c r="J72" s="144" t="s">
        <v>32</v>
      </c>
      <c r="K72" s="144" t="s">
        <v>32</v>
      </c>
      <c r="L72" s="144" t="s">
        <v>32</v>
      </c>
      <c r="M72" s="144" t="s">
        <v>32</v>
      </c>
      <c r="N72" s="144" t="s">
        <v>32</v>
      </c>
      <c r="O72" s="144" t="s">
        <v>32</v>
      </c>
      <c r="P72" s="144" t="s">
        <v>32</v>
      </c>
      <c r="Q72" s="144" t="s">
        <v>32</v>
      </c>
      <c r="R72" s="144" t="s">
        <v>32</v>
      </c>
      <c r="S72" s="144" t="s">
        <v>32</v>
      </c>
      <c r="T72" s="144" t="s">
        <v>32</v>
      </c>
      <c r="U72" s="144" t="s">
        <v>32</v>
      </c>
      <c r="V72" s="144" t="s">
        <v>32</v>
      </c>
      <c r="W72" s="144" t="s">
        <v>32</v>
      </c>
      <c r="X72" s="144" t="s">
        <v>32</v>
      </c>
      <c r="Y72" s="144" t="s">
        <v>32</v>
      </c>
      <c r="Z72" s="144" t="s">
        <v>32</v>
      </c>
      <c r="AA72" s="144" t="s">
        <v>32</v>
      </c>
      <c r="AB72" s="144" t="s">
        <v>32</v>
      </c>
      <c r="AC72" s="144" t="s">
        <v>32</v>
      </c>
      <c r="AD72" s="144" t="s">
        <v>32</v>
      </c>
      <c r="AE72" s="144" t="s">
        <v>32</v>
      </c>
      <c r="AF72" s="144" t="s">
        <v>32</v>
      </c>
      <c r="AG72" s="144" t="s">
        <v>32</v>
      </c>
      <c r="AH72" s="144" t="s">
        <v>32</v>
      </c>
      <c r="AI72" s="144" t="s">
        <v>32</v>
      </c>
      <c r="AJ72" s="144" t="s">
        <v>32</v>
      </c>
      <c r="AK72" s="144" t="s">
        <v>32</v>
      </c>
      <c r="AL72" s="144" t="s">
        <v>32</v>
      </c>
      <c r="AM72" s="144" t="s">
        <v>32</v>
      </c>
      <c r="AN72" s="144" t="s">
        <v>32</v>
      </c>
      <c r="AO72" s="144" t="s">
        <v>32</v>
      </c>
      <c r="AP72" s="144" t="s">
        <v>32</v>
      </c>
      <c r="AQ72" s="144" t="s">
        <v>32</v>
      </c>
      <c r="AR72" s="144" t="s">
        <v>32</v>
      </c>
      <c r="AS72" s="144" t="s">
        <v>32</v>
      </c>
      <c r="AT72" s="144" t="s">
        <v>32</v>
      </c>
      <c r="AU72" s="144" t="s">
        <v>32</v>
      </c>
      <c r="AV72" s="144" t="s">
        <v>32</v>
      </c>
      <c r="AW72" s="144" t="s">
        <v>32</v>
      </c>
      <c r="AX72" s="144" t="s">
        <v>32</v>
      </c>
      <c r="AY72" s="144" t="s">
        <v>32</v>
      </c>
      <c r="AZ72" s="144" t="s">
        <v>32</v>
      </c>
      <c r="BA72" s="144" t="s">
        <v>32</v>
      </c>
      <c r="BB72" s="144" t="s">
        <v>32</v>
      </c>
      <c r="BC72" s="144" t="s">
        <v>32</v>
      </c>
      <c r="BD72" s="144" t="s">
        <v>32</v>
      </c>
      <c r="BE72" s="144" t="s">
        <v>32</v>
      </c>
      <c r="BF72" s="144" t="s">
        <v>32</v>
      </c>
      <c r="BG72" s="144" t="s">
        <v>32</v>
      </c>
      <c r="BH72" s="144" t="s">
        <v>32</v>
      </c>
      <c r="BI72" s="144" t="s">
        <v>32</v>
      </c>
      <c r="BJ72" s="144" t="s">
        <v>32</v>
      </c>
      <c r="BK72" s="144" t="s">
        <v>32</v>
      </c>
      <c r="BL72" s="144" t="s">
        <v>32</v>
      </c>
      <c r="BM72" s="144" t="s">
        <v>32</v>
      </c>
      <c r="BN72" s="144" t="s">
        <v>32</v>
      </c>
      <c r="BO72" s="144" t="s">
        <v>32</v>
      </c>
      <c r="BP72" s="144" t="s">
        <v>32</v>
      </c>
      <c r="BQ72" s="144" t="s">
        <v>32</v>
      </c>
      <c r="BR72" s="144" t="s">
        <v>32</v>
      </c>
      <c r="BS72" s="144" t="s">
        <v>32</v>
      </c>
      <c r="BT72" s="144" t="s">
        <v>32</v>
      </c>
      <c r="BU72" s="144" t="s">
        <v>32</v>
      </c>
      <c r="BV72" s="144" t="s">
        <v>32</v>
      </c>
      <c r="BW72" s="144" t="s">
        <v>32</v>
      </c>
      <c r="BX72" s="144" t="s">
        <v>32</v>
      </c>
    </row>
    <row r="73" spans="1:76" x14ac:dyDescent="0.25">
      <c r="A73" s="158"/>
      <c r="B73" s="66" t="s">
        <v>102</v>
      </c>
      <c r="C73" s="139" t="str">
        <f>Input!C73</f>
        <v>C</v>
      </c>
      <c r="D73" s="144" t="s">
        <v>32</v>
      </c>
      <c r="E73" s="147">
        <f>Input!$Q73*'Cargo Density'!E$3</f>
        <v>325</v>
      </c>
      <c r="F73" s="147">
        <f>Input!$Q73*'Cargo Density'!F$3</f>
        <v>166.4</v>
      </c>
      <c r="G73" s="147">
        <f>Input!$Q73*'Cargo Density'!G$3</f>
        <v>208</v>
      </c>
      <c r="H73" s="147">
        <f>Input!$Q73*'Cargo Density'!H$3</f>
        <v>0</v>
      </c>
      <c r="I73" s="147">
        <f>Input!$Q73*'Cargo Density'!I$3</f>
        <v>0</v>
      </c>
      <c r="J73" s="147">
        <f>Input!$Q73*'Cargo Density'!J$3</f>
        <v>195</v>
      </c>
      <c r="K73" s="147">
        <f>Input!$Q73*'Cargo Density'!K$3</f>
        <v>195</v>
      </c>
      <c r="L73" s="147">
        <f>Input!$Q73*'Cargo Density'!L$3</f>
        <v>104</v>
      </c>
      <c r="M73" s="147">
        <f>Input!$Q73*'Cargo Density'!M$3</f>
        <v>0</v>
      </c>
      <c r="N73" s="147">
        <f>Input!$Q73*'Cargo Density'!N$3</f>
        <v>104</v>
      </c>
      <c r="O73" s="147">
        <f>Input!$Q73*'Cargo Density'!O$3</f>
        <v>72.800000000000011</v>
      </c>
      <c r="P73" s="147">
        <f>Input!$Q73*'Cargo Density'!P$3</f>
        <v>4.5369999999999999</v>
      </c>
      <c r="Q73" s="147">
        <f>Input!$Q73*'Cargo Density'!Q$3</f>
        <v>0</v>
      </c>
      <c r="R73" s="147">
        <f>Input!$Q73*'Cargo Density'!R$3</f>
        <v>299</v>
      </c>
      <c r="S73" s="147">
        <f>Input!$Q73*'Cargo Density'!S$3</f>
        <v>1.3</v>
      </c>
      <c r="T73" s="147">
        <f>Input!$Q73*'Cargo Density'!T$3</f>
        <v>455</v>
      </c>
      <c r="U73" s="147">
        <f>Input!$Q73*'Cargo Density'!U$3</f>
        <v>182</v>
      </c>
      <c r="V73" s="147">
        <f>Input!$Q73*'Cargo Density'!V$3</f>
        <v>39</v>
      </c>
      <c r="W73" s="147">
        <f>Input!$Q73*'Cargo Density'!W$3</f>
        <v>65</v>
      </c>
      <c r="X73" s="147">
        <f>Input!$Q73*'Cargo Density'!X$3</f>
        <v>104</v>
      </c>
      <c r="Y73" s="147">
        <f>Input!$Q73*'Cargo Density'!Y$3</f>
        <v>65</v>
      </c>
      <c r="Z73" s="147">
        <f>Input!$Q73*'Cargo Density'!Z$3</f>
        <v>65</v>
      </c>
      <c r="AA73" s="147">
        <f>Input!$Q73*'Cargo Density'!AA$3</f>
        <v>69.290000000000006</v>
      </c>
      <c r="AB73" s="147">
        <f>Input!$Q73*'Cargo Density'!AB$3</f>
        <v>52</v>
      </c>
      <c r="AC73" s="147">
        <f>Input!$Q73*'Cargo Density'!AC$3</f>
        <v>52</v>
      </c>
      <c r="AD73" s="147">
        <f>Input!$Q73*'Cargo Density'!AD$3</f>
        <v>52</v>
      </c>
      <c r="AE73" s="147">
        <f>Input!$Q73*'Cargo Density'!AE$3</f>
        <v>0</v>
      </c>
      <c r="AF73" s="147">
        <f>Input!$Q73*'Cargo Density'!AF$3</f>
        <v>195</v>
      </c>
      <c r="AG73" s="147">
        <f>Input!$Q73*'Cargo Density'!AG$3</f>
        <v>16.25</v>
      </c>
      <c r="AH73" s="147">
        <f>Input!$Q73*'Cargo Density'!AH$3</f>
        <v>65</v>
      </c>
      <c r="AI73" s="147">
        <f>Input!$Q73*'Cargo Density'!AI$3</f>
        <v>104</v>
      </c>
      <c r="AJ73" s="147">
        <f>Input!$Q73*'Cargo Density'!AJ$3</f>
        <v>0</v>
      </c>
      <c r="AK73" s="147">
        <f>Input!$Q73*'Cargo Density'!AK$3</f>
        <v>585</v>
      </c>
      <c r="AL73" s="147">
        <f>Input!$Q73*'Cargo Density'!AL$3</f>
        <v>182</v>
      </c>
      <c r="AM73" s="147">
        <f>Input!$Q73*'Cargo Density'!AM$3</f>
        <v>97.5</v>
      </c>
      <c r="AN73" s="147">
        <f>Input!$Q73*'Cargo Density'!AN$3</f>
        <v>32.5</v>
      </c>
      <c r="AO73" s="147">
        <f>Input!$Q73*'Cargo Density'!AO$3</f>
        <v>98.8</v>
      </c>
      <c r="AP73" s="147">
        <f>Input!$Q73*'Cargo Density'!AP$3</f>
        <v>39</v>
      </c>
      <c r="AQ73" s="147">
        <f>Input!$Q73*'Cargo Density'!AQ$3</f>
        <v>138.125</v>
      </c>
      <c r="AR73" s="147">
        <f>Input!$Q73*'Cargo Density'!AR$3</f>
        <v>117</v>
      </c>
      <c r="AS73" s="147">
        <f>Input!$Q73*'Cargo Density'!AS$3</f>
        <v>100.10000000000001</v>
      </c>
      <c r="AT73" s="147">
        <f>Input!$Q73*'Cargo Density'!AT$3</f>
        <v>156</v>
      </c>
      <c r="AU73" s="147">
        <f>Input!$Q73*'Cargo Density'!AU$3</f>
        <v>8.125</v>
      </c>
      <c r="AV73" s="147">
        <f>Input!$Q73*'Cargo Density'!AV$3</f>
        <v>105.625</v>
      </c>
      <c r="AW73" s="147">
        <f>Input!$Q73*'Cargo Density'!AW$3</f>
        <v>143</v>
      </c>
      <c r="AX73" s="147">
        <f>Input!$Q73*'Cargo Density'!AX$3</f>
        <v>143</v>
      </c>
      <c r="AY73" s="147">
        <f>Input!$Q73*'Cargo Density'!AY$3</f>
        <v>299</v>
      </c>
      <c r="AZ73" s="147">
        <f>Input!$Q73*'Cargo Density'!AZ$3</f>
        <v>124.8</v>
      </c>
      <c r="BA73" s="147">
        <f>Input!$Q73*'Cargo Density'!BA$3</f>
        <v>65</v>
      </c>
      <c r="BB73" s="147">
        <f>Input!$Q73*'Cargo Density'!BB$3</f>
        <v>121.875</v>
      </c>
      <c r="BC73" s="147">
        <f>Input!$Q73*'Cargo Density'!BC$3</f>
        <v>123.5</v>
      </c>
      <c r="BD73" s="147">
        <f>Input!$Q73*'Cargo Density'!BD$3</f>
        <v>208</v>
      </c>
      <c r="BE73" s="147">
        <f>Input!$Q73*'Cargo Density'!BE$3</f>
        <v>390</v>
      </c>
      <c r="BF73" s="147">
        <f>Input!$Q73*'Cargo Density'!BF$3</f>
        <v>0</v>
      </c>
      <c r="BG73" s="147">
        <f>Input!$Q73*'Cargo Density'!BG$3</f>
        <v>1014</v>
      </c>
      <c r="BH73" s="147">
        <f>Input!$Q73*'Cargo Density'!BH$3</f>
        <v>110.5</v>
      </c>
      <c r="BI73" s="147">
        <f>Input!$Q73*'Cargo Density'!BI$3</f>
        <v>93.6</v>
      </c>
      <c r="BJ73" s="147">
        <f>Input!$Q73*'Cargo Density'!BJ$3</f>
        <v>32.5</v>
      </c>
      <c r="BK73" s="147">
        <f>Input!$Q73*'Cargo Density'!BK$3</f>
        <v>169</v>
      </c>
      <c r="BL73" s="147">
        <f>Input!$Q73*'Cargo Density'!BL$3</f>
        <v>11.18</v>
      </c>
      <c r="BM73" s="147">
        <f>Input!$Q73*'Cargo Density'!BM$3</f>
        <v>11.18</v>
      </c>
      <c r="BN73" s="147">
        <f>Input!$Q73*'Cargo Density'!BN$3</f>
        <v>0</v>
      </c>
      <c r="BO73" s="147">
        <f>Input!$Q73*'Cargo Density'!BO$3</f>
        <v>52</v>
      </c>
      <c r="BP73" s="147">
        <f>Input!$Q73*'Cargo Density'!BP$3</f>
        <v>0</v>
      </c>
      <c r="BQ73" s="147">
        <f>Input!$Q73*'Cargo Density'!BQ$3</f>
        <v>1170</v>
      </c>
      <c r="BR73" s="147">
        <f>Input!$Q73*'Cargo Density'!BR$3</f>
        <v>325</v>
      </c>
      <c r="BS73" s="147">
        <f>Input!$Q73*'Cargo Density'!BS$3</f>
        <v>0</v>
      </c>
      <c r="BT73" s="147">
        <f>Input!$Q73*'Cargo Density'!BT$3</f>
        <v>0</v>
      </c>
      <c r="BU73" s="147">
        <f>Input!$Q73*'Cargo Density'!BU$3</f>
        <v>91</v>
      </c>
      <c r="BV73" s="147">
        <f>Input!$Q73*'Cargo Density'!BV$3</f>
        <v>61.099999999999994</v>
      </c>
      <c r="BW73" s="147">
        <f>Input!$Q73*'Cargo Density'!BW$3</f>
        <v>65</v>
      </c>
      <c r="BX73" s="147">
        <f>Input!$Q73*'Cargo Density'!BX$3</f>
        <v>39</v>
      </c>
    </row>
    <row r="74" spans="1:76" x14ac:dyDescent="0.25">
      <c r="A74" s="158"/>
      <c r="B74" s="66" t="s">
        <v>103</v>
      </c>
      <c r="C74" s="139" t="str">
        <f>Input!C74</f>
        <v>P</v>
      </c>
      <c r="D74" s="144" t="s">
        <v>32</v>
      </c>
      <c r="E74" s="144" t="s">
        <v>32</v>
      </c>
      <c r="F74" s="144" t="s">
        <v>32</v>
      </c>
      <c r="G74" s="144" t="s">
        <v>32</v>
      </c>
      <c r="H74" s="144" t="s">
        <v>32</v>
      </c>
      <c r="I74" s="144" t="s">
        <v>32</v>
      </c>
      <c r="J74" s="144" t="s">
        <v>32</v>
      </c>
      <c r="K74" s="144" t="s">
        <v>32</v>
      </c>
      <c r="L74" s="144" t="s">
        <v>32</v>
      </c>
      <c r="M74" s="144" t="s">
        <v>32</v>
      </c>
      <c r="N74" s="144" t="s">
        <v>32</v>
      </c>
      <c r="O74" s="144" t="s">
        <v>32</v>
      </c>
      <c r="P74" s="144" t="s">
        <v>32</v>
      </c>
      <c r="Q74" s="144" t="s">
        <v>32</v>
      </c>
      <c r="R74" s="144" t="s">
        <v>32</v>
      </c>
      <c r="S74" s="144" t="s">
        <v>32</v>
      </c>
      <c r="T74" s="144" t="s">
        <v>32</v>
      </c>
      <c r="U74" s="144" t="s">
        <v>32</v>
      </c>
      <c r="V74" s="144" t="s">
        <v>32</v>
      </c>
      <c r="W74" s="144" t="s">
        <v>32</v>
      </c>
      <c r="X74" s="144" t="s">
        <v>32</v>
      </c>
      <c r="Y74" s="144" t="s">
        <v>32</v>
      </c>
      <c r="Z74" s="144" t="s">
        <v>32</v>
      </c>
      <c r="AA74" s="144" t="s">
        <v>32</v>
      </c>
      <c r="AB74" s="144" t="s">
        <v>32</v>
      </c>
      <c r="AC74" s="144" t="s">
        <v>32</v>
      </c>
      <c r="AD74" s="144" t="s">
        <v>32</v>
      </c>
      <c r="AE74" s="144" t="s">
        <v>32</v>
      </c>
      <c r="AF74" s="144" t="s">
        <v>32</v>
      </c>
      <c r="AG74" s="144" t="s">
        <v>32</v>
      </c>
      <c r="AH74" s="144" t="s">
        <v>32</v>
      </c>
      <c r="AI74" s="144" t="s">
        <v>32</v>
      </c>
      <c r="AJ74" s="144" t="s">
        <v>32</v>
      </c>
      <c r="AK74" s="144" t="s">
        <v>32</v>
      </c>
      <c r="AL74" s="144" t="s">
        <v>32</v>
      </c>
      <c r="AM74" s="144" t="s">
        <v>32</v>
      </c>
      <c r="AN74" s="144" t="s">
        <v>32</v>
      </c>
      <c r="AO74" s="144" t="s">
        <v>32</v>
      </c>
      <c r="AP74" s="144" t="s">
        <v>32</v>
      </c>
      <c r="AQ74" s="144" t="s">
        <v>32</v>
      </c>
      <c r="AR74" s="144" t="s">
        <v>32</v>
      </c>
      <c r="AS74" s="144" t="s">
        <v>32</v>
      </c>
      <c r="AT74" s="144" t="s">
        <v>32</v>
      </c>
      <c r="AU74" s="144" t="s">
        <v>32</v>
      </c>
      <c r="AV74" s="144" t="s">
        <v>32</v>
      </c>
      <c r="AW74" s="144" t="s">
        <v>32</v>
      </c>
      <c r="AX74" s="144" t="s">
        <v>32</v>
      </c>
      <c r="AY74" s="144" t="s">
        <v>32</v>
      </c>
      <c r="AZ74" s="144" t="s">
        <v>32</v>
      </c>
      <c r="BA74" s="144" t="s">
        <v>32</v>
      </c>
      <c r="BB74" s="144" t="s">
        <v>32</v>
      </c>
      <c r="BC74" s="144" t="s">
        <v>32</v>
      </c>
      <c r="BD74" s="144" t="s">
        <v>32</v>
      </c>
      <c r="BE74" s="144" t="s">
        <v>32</v>
      </c>
      <c r="BF74" s="144" t="s">
        <v>32</v>
      </c>
      <c r="BG74" s="144" t="s">
        <v>32</v>
      </c>
      <c r="BH74" s="144" t="s">
        <v>32</v>
      </c>
      <c r="BI74" s="144" t="s">
        <v>32</v>
      </c>
      <c r="BJ74" s="144" t="s">
        <v>32</v>
      </c>
      <c r="BK74" s="144" t="s">
        <v>32</v>
      </c>
      <c r="BL74" s="144" t="s">
        <v>32</v>
      </c>
      <c r="BM74" s="144" t="s">
        <v>32</v>
      </c>
      <c r="BN74" s="144" t="s">
        <v>32</v>
      </c>
      <c r="BO74" s="144" t="s">
        <v>32</v>
      </c>
      <c r="BP74" s="144" t="s">
        <v>32</v>
      </c>
      <c r="BQ74" s="144" t="s">
        <v>32</v>
      </c>
      <c r="BR74" s="144" t="s">
        <v>32</v>
      </c>
      <c r="BS74" s="144" t="s">
        <v>32</v>
      </c>
      <c r="BT74" s="144" t="s">
        <v>32</v>
      </c>
      <c r="BU74" s="144" t="s">
        <v>32</v>
      </c>
      <c r="BV74" s="144" t="s">
        <v>32</v>
      </c>
      <c r="BW74" s="144" t="s">
        <v>32</v>
      </c>
      <c r="BX74" s="144" t="s">
        <v>32</v>
      </c>
    </row>
    <row r="75" spans="1:76" x14ac:dyDescent="0.25">
      <c r="A75" s="158"/>
      <c r="B75" s="66" t="s">
        <v>104</v>
      </c>
      <c r="C75" s="139" t="str">
        <f>Input!C75</f>
        <v>P</v>
      </c>
      <c r="D75" s="144" t="s">
        <v>32</v>
      </c>
      <c r="E75" s="144" t="s">
        <v>32</v>
      </c>
      <c r="F75" s="144" t="s">
        <v>32</v>
      </c>
      <c r="G75" s="144" t="s">
        <v>32</v>
      </c>
      <c r="H75" s="144" t="s">
        <v>32</v>
      </c>
      <c r="I75" s="144" t="s">
        <v>32</v>
      </c>
      <c r="J75" s="144" t="s">
        <v>32</v>
      </c>
      <c r="K75" s="144" t="s">
        <v>32</v>
      </c>
      <c r="L75" s="144" t="s">
        <v>32</v>
      </c>
      <c r="M75" s="144" t="s">
        <v>32</v>
      </c>
      <c r="N75" s="144" t="s">
        <v>32</v>
      </c>
      <c r="O75" s="144" t="s">
        <v>32</v>
      </c>
      <c r="P75" s="144" t="s">
        <v>32</v>
      </c>
      <c r="Q75" s="144" t="s">
        <v>32</v>
      </c>
      <c r="R75" s="144" t="s">
        <v>32</v>
      </c>
      <c r="S75" s="144" t="s">
        <v>32</v>
      </c>
      <c r="T75" s="144" t="s">
        <v>32</v>
      </c>
      <c r="U75" s="144" t="s">
        <v>32</v>
      </c>
      <c r="V75" s="144" t="s">
        <v>32</v>
      </c>
      <c r="W75" s="144" t="s">
        <v>32</v>
      </c>
      <c r="X75" s="144" t="s">
        <v>32</v>
      </c>
      <c r="Y75" s="144" t="s">
        <v>32</v>
      </c>
      <c r="Z75" s="144" t="s">
        <v>32</v>
      </c>
      <c r="AA75" s="144" t="s">
        <v>32</v>
      </c>
      <c r="AB75" s="144" t="s">
        <v>32</v>
      </c>
      <c r="AC75" s="144" t="s">
        <v>32</v>
      </c>
      <c r="AD75" s="144" t="s">
        <v>32</v>
      </c>
      <c r="AE75" s="144" t="s">
        <v>32</v>
      </c>
      <c r="AF75" s="144" t="s">
        <v>32</v>
      </c>
      <c r="AG75" s="144" t="s">
        <v>32</v>
      </c>
      <c r="AH75" s="144" t="s">
        <v>32</v>
      </c>
      <c r="AI75" s="144" t="s">
        <v>32</v>
      </c>
      <c r="AJ75" s="144" t="s">
        <v>32</v>
      </c>
      <c r="AK75" s="144" t="s">
        <v>32</v>
      </c>
      <c r="AL75" s="144" t="s">
        <v>32</v>
      </c>
      <c r="AM75" s="144" t="s">
        <v>32</v>
      </c>
      <c r="AN75" s="144" t="s">
        <v>32</v>
      </c>
      <c r="AO75" s="144" t="s">
        <v>32</v>
      </c>
      <c r="AP75" s="144" t="s">
        <v>32</v>
      </c>
      <c r="AQ75" s="144" t="s">
        <v>32</v>
      </c>
      <c r="AR75" s="144" t="s">
        <v>32</v>
      </c>
      <c r="AS75" s="144" t="s">
        <v>32</v>
      </c>
      <c r="AT75" s="144" t="s">
        <v>32</v>
      </c>
      <c r="AU75" s="144" t="s">
        <v>32</v>
      </c>
      <c r="AV75" s="144" t="s">
        <v>32</v>
      </c>
      <c r="AW75" s="144" t="s">
        <v>32</v>
      </c>
      <c r="AX75" s="144" t="s">
        <v>32</v>
      </c>
      <c r="AY75" s="144" t="s">
        <v>32</v>
      </c>
      <c r="AZ75" s="144" t="s">
        <v>32</v>
      </c>
      <c r="BA75" s="144" t="s">
        <v>32</v>
      </c>
      <c r="BB75" s="144" t="s">
        <v>32</v>
      </c>
      <c r="BC75" s="144" t="s">
        <v>32</v>
      </c>
      <c r="BD75" s="144" t="s">
        <v>32</v>
      </c>
      <c r="BE75" s="144" t="s">
        <v>32</v>
      </c>
      <c r="BF75" s="144" t="s">
        <v>32</v>
      </c>
      <c r="BG75" s="144" t="s">
        <v>32</v>
      </c>
      <c r="BH75" s="144" t="s">
        <v>32</v>
      </c>
      <c r="BI75" s="144" t="s">
        <v>32</v>
      </c>
      <c r="BJ75" s="144" t="s">
        <v>32</v>
      </c>
      <c r="BK75" s="144" t="s">
        <v>32</v>
      </c>
      <c r="BL75" s="144" t="s">
        <v>32</v>
      </c>
      <c r="BM75" s="144" t="s">
        <v>32</v>
      </c>
      <c r="BN75" s="144" t="s">
        <v>32</v>
      </c>
      <c r="BO75" s="144" t="s">
        <v>32</v>
      </c>
      <c r="BP75" s="144" t="s">
        <v>32</v>
      </c>
      <c r="BQ75" s="144" t="s">
        <v>32</v>
      </c>
      <c r="BR75" s="144" t="s">
        <v>32</v>
      </c>
      <c r="BS75" s="144" t="s">
        <v>32</v>
      </c>
      <c r="BT75" s="144" t="s">
        <v>32</v>
      </c>
      <c r="BU75" s="144" t="s">
        <v>32</v>
      </c>
      <c r="BV75" s="144" t="s">
        <v>32</v>
      </c>
      <c r="BW75" s="144" t="s">
        <v>32</v>
      </c>
      <c r="BX75" s="144" t="s">
        <v>32</v>
      </c>
    </row>
    <row r="76" spans="1:76" x14ac:dyDescent="0.25">
      <c r="A76" s="158"/>
      <c r="B76" s="64" t="s">
        <v>105</v>
      </c>
      <c r="C76" s="139" t="str">
        <f>Input!C76</f>
        <v>P</v>
      </c>
      <c r="D76" s="144" t="s">
        <v>32</v>
      </c>
      <c r="E76" s="144" t="s">
        <v>32</v>
      </c>
      <c r="F76" s="144" t="s">
        <v>32</v>
      </c>
      <c r="G76" s="144" t="s">
        <v>32</v>
      </c>
      <c r="H76" s="144" t="s">
        <v>32</v>
      </c>
      <c r="I76" s="144" t="s">
        <v>32</v>
      </c>
      <c r="J76" s="144" t="s">
        <v>32</v>
      </c>
      <c r="K76" s="144" t="s">
        <v>32</v>
      </c>
      <c r="L76" s="144" t="s">
        <v>32</v>
      </c>
      <c r="M76" s="144" t="s">
        <v>32</v>
      </c>
      <c r="N76" s="144" t="s">
        <v>32</v>
      </c>
      <c r="O76" s="144" t="s">
        <v>32</v>
      </c>
      <c r="P76" s="144" t="s">
        <v>32</v>
      </c>
      <c r="Q76" s="144" t="s">
        <v>32</v>
      </c>
      <c r="R76" s="144" t="s">
        <v>32</v>
      </c>
      <c r="S76" s="144" t="s">
        <v>32</v>
      </c>
      <c r="T76" s="144" t="s">
        <v>32</v>
      </c>
      <c r="U76" s="144" t="s">
        <v>32</v>
      </c>
      <c r="V76" s="144" t="s">
        <v>32</v>
      </c>
      <c r="W76" s="144" t="s">
        <v>32</v>
      </c>
      <c r="X76" s="144" t="s">
        <v>32</v>
      </c>
      <c r="Y76" s="144" t="s">
        <v>32</v>
      </c>
      <c r="Z76" s="144" t="s">
        <v>32</v>
      </c>
      <c r="AA76" s="144" t="s">
        <v>32</v>
      </c>
      <c r="AB76" s="144" t="s">
        <v>32</v>
      </c>
      <c r="AC76" s="144" t="s">
        <v>32</v>
      </c>
      <c r="AD76" s="144" t="s">
        <v>32</v>
      </c>
      <c r="AE76" s="144" t="s">
        <v>32</v>
      </c>
      <c r="AF76" s="144" t="s">
        <v>32</v>
      </c>
      <c r="AG76" s="144" t="s">
        <v>32</v>
      </c>
      <c r="AH76" s="144" t="s">
        <v>32</v>
      </c>
      <c r="AI76" s="144" t="s">
        <v>32</v>
      </c>
      <c r="AJ76" s="144" t="s">
        <v>32</v>
      </c>
      <c r="AK76" s="144" t="s">
        <v>32</v>
      </c>
      <c r="AL76" s="144" t="s">
        <v>32</v>
      </c>
      <c r="AM76" s="144" t="s">
        <v>32</v>
      </c>
      <c r="AN76" s="144" t="s">
        <v>32</v>
      </c>
      <c r="AO76" s="144" t="s">
        <v>32</v>
      </c>
      <c r="AP76" s="144" t="s">
        <v>32</v>
      </c>
      <c r="AQ76" s="144" t="s">
        <v>32</v>
      </c>
      <c r="AR76" s="144" t="s">
        <v>32</v>
      </c>
      <c r="AS76" s="144" t="s">
        <v>32</v>
      </c>
      <c r="AT76" s="144" t="s">
        <v>32</v>
      </c>
      <c r="AU76" s="144" t="s">
        <v>32</v>
      </c>
      <c r="AV76" s="144" t="s">
        <v>32</v>
      </c>
      <c r="AW76" s="144" t="s">
        <v>32</v>
      </c>
      <c r="AX76" s="144" t="s">
        <v>32</v>
      </c>
      <c r="AY76" s="144" t="s">
        <v>32</v>
      </c>
      <c r="AZ76" s="144" t="s">
        <v>32</v>
      </c>
      <c r="BA76" s="144" t="s">
        <v>32</v>
      </c>
      <c r="BB76" s="144" t="s">
        <v>32</v>
      </c>
      <c r="BC76" s="144" t="s">
        <v>32</v>
      </c>
      <c r="BD76" s="144" t="s">
        <v>32</v>
      </c>
      <c r="BE76" s="144" t="s">
        <v>32</v>
      </c>
      <c r="BF76" s="144" t="s">
        <v>32</v>
      </c>
      <c r="BG76" s="144" t="s">
        <v>32</v>
      </c>
      <c r="BH76" s="144" t="s">
        <v>32</v>
      </c>
      <c r="BI76" s="144" t="s">
        <v>32</v>
      </c>
      <c r="BJ76" s="144" t="s">
        <v>32</v>
      </c>
      <c r="BK76" s="144" t="s">
        <v>32</v>
      </c>
      <c r="BL76" s="144" t="s">
        <v>32</v>
      </c>
      <c r="BM76" s="144" t="s">
        <v>32</v>
      </c>
      <c r="BN76" s="144" t="s">
        <v>32</v>
      </c>
      <c r="BO76" s="144" t="s">
        <v>32</v>
      </c>
      <c r="BP76" s="144" t="s">
        <v>32</v>
      </c>
      <c r="BQ76" s="144" t="s">
        <v>32</v>
      </c>
      <c r="BR76" s="144" t="s">
        <v>32</v>
      </c>
      <c r="BS76" s="144" t="s">
        <v>32</v>
      </c>
      <c r="BT76" s="144" t="s">
        <v>32</v>
      </c>
      <c r="BU76" s="144" t="s">
        <v>32</v>
      </c>
      <c r="BV76" s="144" t="s">
        <v>32</v>
      </c>
      <c r="BW76" s="144" t="s">
        <v>32</v>
      </c>
      <c r="BX76" s="144" t="s">
        <v>32</v>
      </c>
    </row>
    <row r="77" spans="1:76" x14ac:dyDescent="0.25">
      <c r="A77" s="158"/>
      <c r="B77" s="64" t="s">
        <v>106</v>
      </c>
      <c r="C77" s="139" t="str">
        <f>Input!C77</f>
        <v>P</v>
      </c>
      <c r="D77" s="144" t="s">
        <v>32</v>
      </c>
      <c r="E77" s="144" t="s">
        <v>32</v>
      </c>
      <c r="F77" s="144" t="s">
        <v>32</v>
      </c>
      <c r="G77" s="144" t="s">
        <v>32</v>
      </c>
      <c r="H77" s="144" t="s">
        <v>32</v>
      </c>
      <c r="I77" s="144" t="s">
        <v>32</v>
      </c>
      <c r="J77" s="144" t="s">
        <v>32</v>
      </c>
      <c r="K77" s="144" t="s">
        <v>32</v>
      </c>
      <c r="L77" s="144" t="s">
        <v>32</v>
      </c>
      <c r="M77" s="144" t="s">
        <v>32</v>
      </c>
      <c r="N77" s="144" t="s">
        <v>32</v>
      </c>
      <c r="O77" s="144" t="s">
        <v>32</v>
      </c>
      <c r="P77" s="144" t="s">
        <v>32</v>
      </c>
      <c r="Q77" s="144" t="s">
        <v>32</v>
      </c>
      <c r="R77" s="144" t="s">
        <v>32</v>
      </c>
      <c r="S77" s="144" t="s">
        <v>32</v>
      </c>
      <c r="T77" s="144" t="s">
        <v>32</v>
      </c>
      <c r="U77" s="144" t="s">
        <v>32</v>
      </c>
      <c r="V77" s="144" t="s">
        <v>32</v>
      </c>
      <c r="W77" s="144" t="s">
        <v>32</v>
      </c>
      <c r="X77" s="144" t="s">
        <v>32</v>
      </c>
      <c r="Y77" s="144" t="s">
        <v>32</v>
      </c>
      <c r="Z77" s="144" t="s">
        <v>32</v>
      </c>
      <c r="AA77" s="144" t="s">
        <v>32</v>
      </c>
      <c r="AB77" s="144" t="s">
        <v>32</v>
      </c>
      <c r="AC77" s="144" t="s">
        <v>32</v>
      </c>
      <c r="AD77" s="144" t="s">
        <v>32</v>
      </c>
      <c r="AE77" s="144" t="s">
        <v>32</v>
      </c>
      <c r="AF77" s="144" t="s">
        <v>32</v>
      </c>
      <c r="AG77" s="144" t="s">
        <v>32</v>
      </c>
      <c r="AH77" s="144" t="s">
        <v>32</v>
      </c>
      <c r="AI77" s="144" t="s">
        <v>32</v>
      </c>
      <c r="AJ77" s="144" t="s">
        <v>32</v>
      </c>
      <c r="AK77" s="144" t="s">
        <v>32</v>
      </c>
      <c r="AL77" s="144" t="s">
        <v>32</v>
      </c>
      <c r="AM77" s="144" t="s">
        <v>32</v>
      </c>
      <c r="AN77" s="144" t="s">
        <v>32</v>
      </c>
      <c r="AO77" s="144" t="s">
        <v>32</v>
      </c>
      <c r="AP77" s="144" t="s">
        <v>32</v>
      </c>
      <c r="AQ77" s="144" t="s">
        <v>32</v>
      </c>
      <c r="AR77" s="144" t="s">
        <v>32</v>
      </c>
      <c r="AS77" s="144" t="s">
        <v>32</v>
      </c>
      <c r="AT77" s="144" t="s">
        <v>32</v>
      </c>
      <c r="AU77" s="144" t="s">
        <v>32</v>
      </c>
      <c r="AV77" s="144" t="s">
        <v>32</v>
      </c>
      <c r="AW77" s="144" t="s">
        <v>32</v>
      </c>
      <c r="AX77" s="144" t="s">
        <v>32</v>
      </c>
      <c r="AY77" s="144" t="s">
        <v>32</v>
      </c>
      <c r="AZ77" s="144" t="s">
        <v>32</v>
      </c>
      <c r="BA77" s="144" t="s">
        <v>32</v>
      </c>
      <c r="BB77" s="144" t="s">
        <v>32</v>
      </c>
      <c r="BC77" s="144" t="s">
        <v>32</v>
      </c>
      <c r="BD77" s="144" t="s">
        <v>32</v>
      </c>
      <c r="BE77" s="144" t="s">
        <v>32</v>
      </c>
      <c r="BF77" s="144" t="s">
        <v>32</v>
      </c>
      <c r="BG77" s="144" t="s">
        <v>32</v>
      </c>
      <c r="BH77" s="144" t="s">
        <v>32</v>
      </c>
      <c r="BI77" s="144" t="s">
        <v>32</v>
      </c>
      <c r="BJ77" s="144" t="s">
        <v>32</v>
      </c>
      <c r="BK77" s="144" t="s">
        <v>32</v>
      </c>
      <c r="BL77" s="144" t="s">
        <v>32</v>
      </c>
      <c r="BM77" s="144" t="s">
        <v>32</v>
      </c>
      <c r="BN77" s="144" t="s">
        <v>32</v>
      </c>
      <c r="BO77" s="144" t="s">
        <v>32</v>
      </c>
      <c r="BP77" s="144" t="s">
        <v>32</v>
      </c>
      <c r="BQ77" s="144" t="s">
        <v>32</v>
      </c>
      <c r="BR77" s="144" t="s">
        <v>32</v>
      </c>
      <c r="BS77" s="144" t="s">
        <v>32</v>
      </c>
      <c r="BT77" s="144" t="s">
        <v>32</v>
      </c>
      <c r="BU77" s="144" t="s">
        <v>32</v>
      </c>
      <c r="BV77" s="144" t="s">
        <v>32</v>
      </c>
      <c r="BW77" s="144" t="s">
        <v>32</v>
      </c>
      <c r="BX77" s="144" t="s">
        <v>32</v>
      </c>
    </row>
    <row r="78" spans="1:76" x14ac:dyDescent="0.25">
      <c r="A78" s="158"/>
      <c r="B78" s="64" t="s">
        <v>107</v>
      </c>
      <c r="C78" s="139" t="str">
        <f>Input!C78</f>
        <v>P</v>
      </c>
      <c r="D78" s="144" t="s">
        <v>32</v>
      </c>
      <c r="E78" s="144" t="s">
        <v>32</v>
      </c>
      <c r="F78" s="144" t="s">
        <v>32</v>
      </c>
      <c r="G78" s="144" t="s">
        <v>32</v>
      </c>
      <c r="H78" s="144" t="s">
        <v>32</v>
      </c>
      <c r="I78" s="144" t="s">
        <v>32</v>
      </c>
      <c r="J78" s="144" t="s">
        <v>32</v>
      </c>
      <c r="K78" s="144" t="s">
        <v>32</v>
      </c>
      <c r="L78" s="144" t="s">
        <v>32</v>
      </c>
      <c r="M78" s="144" t="s">
        <v>32</v>
      </c>
      <c r="N78" s="144" t="s">
        <v>32</v>
      </c>
      <c r="O78" s="144" t="s">
        <v>32</v>
      </c>
      <c r="P78" s="144" t="s">
        <v>32</v>
      </c>
      <c r="Q78" s="144" t="s">
        <v>32</v>
      </c>
      <c r="R78" s="144" t="s">
        <v>32</v>
      </c>
      <c r="S78" s="144" t="s">
        <v>32</v>
      </c>
      <c r="T78" s="144" t="s">
        <v>32</v>
      </c>
      <c r="U78" s="144" t="s">
        <v>32</v>
      </c>
      <c r="V78" s="144" t="s">
        <v>32</v>
      </c>
      <c r="W78" s="144" t="s">
        <v>32</v>
      </c>
      <c r="X78" s="144" t="s">
        <v>32</v>
      </c>
      <c r="Y78" s="144" t="s">
        <v>32</v>
      </c>
      <c r="Z78" s="144" t="s">
        <v>32</v>
      </c>
      <c r="AA78" s="144" t="s">
        <v>32</v>
      </c>
      <c r="AB78" s="144" t="s">
        <v>32</v>
      </c>
      <c r="AC78" s="144" t="s">
        <v>32</v>
      </c>
      <c r="AD78" s="144" t="s">
        <v>32</v>
      </c>
      <c r="AE78" s="144" t="s">
        <v>32</v>
      </c>
      <c r="AF78" s="144" t="s">
        <v>32</v>
      </c>
      <c r="AG78" s="144" t="s">
        <v>32</v>
      </c>
      <c r="AH78" s="144" t="s">
        <v>32</v>
      </c>
      <c r="AI78" s="144" t="s">
        <v>32</v>
      </c>
      <c r="AJ78" s="144" t="s">
        <v>32</v>
      </c>
      <c r="AK78" s="144" t="s">
        <v>32</v>
      </c>
      <c r="AL78" s="144" t="s">
        <v>32</v>
      </c>
      <c r="AM78" s="144" t="s">
        <v>32</v>
      </c>
      <c r="AN78" s="144" t="s">
        <v>32</v>
      </c>
      <c r="AO78" s="144" t="s">
        <v>32</v>
      </c>
      <c r="AP78" s="144" t="s">
        <v>32</v>
      </c>
      <c r="AQ78" s="144" t="s">
        <v>32</v>
      </c>
      <c r="AR78" s="144" t="s">
        <v>32</v>
      </c>
      <c r="AS78" s="144" t="s">
        <v>32</v>
      </c>
      <c r="AT78" s="144" t="s">
        <v>32</v>
      </c>
      <c r="AU78" s="144" t="s">
        <v>32</v>
      </c>
      <c r="AV78" s="144" t="s">
        <v>32</v>
      </c>
      <c r="AW78" s="144" t="s">
        <v>32</v>
      </c>
      <c r="AX78" s="144" t="s">
        <v>32</v>
      </c>
      <c r="AY78" s="144" t="s">
        <v>32</v>
      </c>
      <c r="AZ78" s="144" t="s">
        <v>32</v>
      </c>
      <c r="BA78" s="144" t="s">
        <v>32</v>
      </c>
      <c r="BB78" s="144" t="s">
        <v>32</v>
      </c>
      <c r="BC78" s="144" t="s">
        <v>32</v>
      </c>
      <c r="BD78" s="144" t="s">
        <v>32</v>
      </c>
      <c r="BE78" s="144" t="s">
        <v>32</v>
      </c>
      <c r="BF78" s="144" t="s">
        <v>32</v>
      </c>
      <c r="BG78" s="144" t="s">
        <v>32</v>
      </c>
      <c r="BH78" s="144" t="s">
        <v>32</v>
      </c>
      <c r="BI78" s="144" t="s">
        <v>32</v>
      </c>
      <c r="BJ78" s="144" t="s">
        <v>32</v>
      </c>
      <c r="BK78" s="144" t="s">
        <v>32</v>
      </c>
      <c r="BL78" s="144" t="s">
        <v>32</v>
      </c>
      <c r="BM78" s="144" t="s">
        <v>32</v>
      </c>
      <c r="BN78" s="144" t="s">
        <v>32</v>
      </c>
      <c r="BO78" s="144" t="s">
        <v>32</v>
      </c>
      <c r="BP78" s="144" t="s">
        <v>32</v>
      </c>
      <c r="BQ78" s="144" t="s">
        <v>32</v>
      </c>
      <c r="BR78" s="144" t="s">
        <v>32</v>
      </c>
      <c r="BS78" s="144" t="s">
        <v>32</v>
      </c>
      <c r="BT78" s="144" t="s">
        <v>32</v>
      </c>
      <c r="BU78" s="144" t="s">
        <v>32</v>
      </c>
      <c r="BV78" s="144" t="s">
        <v>32</v>
      </c>
      <c r="BW78" s="144" t="s">
        <v>32</v>
      </c>
      <c r="BX78" s="144" t="s">
        <v>32</v>
      </c>
    </row>
    <row r="79" spans="1:76" x14ac:dyDescent="0.25">
      <c r="A79" s="158"/>
      <c r="B79" s="64" t="s">
        <v>108</v>
      </c>
      <c r="C79" s="139" t="str">
        <f>Input!C79</f>
        <v>P</v>
      </c>
      <c r="D79" s="144" t="s">
        <v>32</v>
      </c>
      <c r="E79" s="144" t="s">
        <v>32</v>
      </c>
      <c r="F79" s="144" t="s">
        <v>32</v>
      </c>
      <c r="G79" s="144" t="s">
        <v>32</v>
      </c>
      <c r="H79" s="144" t="s">
        <v>32</v>
      </c>
      <c r="I79" s="144" t="s">
        <v>32</v>
      </c>
      <c r="J79" s="144" t="s">
        <v>32</v>
      </c>
      <c r="K79" s="144" t="s">
        <v>32</v>
      </c>
      <c r="L79" s="144" t="s">
        <v>32</v>
      </c>
      <c r="M79" s="144" t="s">
        <v>32</v>
      </c>
      <c r="N79" s="144" t="s">
        <v>32</v>
      </c>
      <c r="O79" s="144" t="s">
        <v>32</v>
      </c>
      <c r="P79" s="144" t="s">
        <v>32</v>
      </c>
      <c r="Q79" s="144" t="s">
        <v>32</v>
      </c>
      <c r="R79" s="144" t="s">
        <v>32</v>
      </c>
      <c r="S79" s="144" t="s">
        <v>32</v>
      </c>
      <c r="T79" s="144" t="s">
        <v>32</v>
      </c>
      <c r="U79" s="144" t="s">
        <v>32</v>
      </c>
      <c r="V79" s="144" t="s">
        <v>32</v>
      </c>
      <c r="W79" s="144" t="s">
        <v>32</v>
      </c>
      <c r="X79" s="144" t="s">
        <v>32</v>
      </c>
      <c r="Y79" s="144" t="s">
        <v>32</v>
      </c>
      <c r="Z79" s="144" t="s">
        <v>32</v>
      </c>
      <c r="AA79" s="144" t="s">
        <v>32</v>
      </c>
      <c r="AB79" s="144" t="s">
        <v>32</v>
      </c>
      <c r="AC79" s="144" t="s">
        <v>32</v>
      </c>
      <c r="AD79" s="144" t="s">
        <v>32</v>
      </c>
      <c r="AE79" s="144" t="s">
        <v>32</v>
      </c>
      <c r="AF79" s="144" t="s">
        <v>32</v>
      </c>
      <c r="AG79" s="144" t="s">
        <v>32</v>
      </c>
      <c r="AH79" s="144" t="s">
        <v>32</v>
      </c>
      <c r="AI79" s="144" t="s">
        <v>32</v>
      </c>
      <c r="AJ79" s="144" t="s">
        <v>32</v>
      </c>
      <c r="AK79" s="144" t="s">
        <v>32</v>
      </c>
      <c r="AL79" s="144" t="s">
        <v>32</v>
      </c>
      <c r="AM79" s="144" t="s">
        <v>32</v>
      </c>
      <c r="AN79" s="144" t="s">
        <v>32</v>
      </c>
      <c r="AO79" s="144" t="s">
        <v>32</v>
      </c>
      <c r="AP79" s="144" t="s">
        <v>32</v>
      </c>
      <c r="AQ79" s="144" t="s">
        <v>32</v>
      </c>
      <c r="AR79" s="144" t="s">
        <v>32</v>
      </c>
      <c r="AS79" s="144" t="s">
        <v>32</v>
      </c>
      <c r="AT79" s="144" t="s">
        <v>32</v>
      </c>
      <c r="AU79" s="144" t="s">
        <v>32</v>
      </c>
      <c r="AV79" s="144" t="s">
        <v>32</v>
      </c>
      <c r="AW79" s="144" t="s">
        <v>32</v>
      </c>
      <c r="AX79" s="144" t="s">
        <v>32</v>
      </c>
      <c r="AY79" s="144" t="s">
        <v>32</v>
      </c>
      <c r="AZ79" s="144" t="s">
        <v>32</v>
      </c>
      <c r="BA79" s="144" t="s">
        <v>32</v>
      </c>
      <c r="BB79" s="144" t="s">
        <v>32</v>
      </c>
      <c r="BC79" s="144" t="s">
        <v>32</v>
      </c>
      <c r="BD79" s="144" t="s">
        <v>32</v>
      </c>
      <c r="BE79" s="144" t="s">
        <v>32</v>
      </c>
      <c r="BF79" s="144" t="s">
        <v>32</v>
      </c>
      <c r="BG79" s="144" t="s">
        <v>32</v>
      </c>
      <c r="BH79" s="144" t="s">
        <v>32</v>
      </c>
      <c r="BI79" s="144" t="s">
        <v>32</v>
      </c>
      <c r="BJ79" s="144" t="s">
        <v>32</v>
      </c>
      <c r="BK79" s="144" t="s">
        <v>32</v>
      </c>
      <c r="BL79" s="144" t="s">
        <v>32</v>
      </c>
      <c r="BM79" s="144" t="s">
        <v>32</v>
      </c>
      <c r="BN79" s="144" t="s">
        <v>32</v>
      </c>
      <c r="BO79" s="144" t="s">
        <v>32</v>
      </c>
      <c r="BP79" s="144" t="s">
        <v>32</v>
      </c>
      <c r="BQ79" s="144" t="s">
        <v>32</v>
      </c>
      <c r="BR79" s="144" t="s">
        <v>32</v>
      </c>
      <c r="BS79" s="144" t="s">
        <v>32</v>
      </c>
      <c r="BT79" s="144" t="s">
        <v>32</v>
      </c>
      <c r="BU79" s="144" t="s">
        <v>32</v>
      </c>
      <c r="BV79" s="144" t="s">
        <v>32</v>
      </c>
      <c r="BW79" s="144" t="s">
        <v>32</v>
      </c>
      <c r="BX79" s="144" t="s">
        <v>32</v>
      </c>
    </row>
    <row r="80" spans="1:76" x14ac:dyDescent="0.25">
      <c r="A80" s="158"/>
      <c r="B80" s="64" t="s">
        <v>109</v>
      </c>
      <c r="C80" s="139" t="str">
        <f>Input!C80</f>
        <v>P</v>
      </c>
      <c r="D80" s="144" t="s">
        <v>32</v>
      </c>
      <c r="E80" s="144" t="s">
        <v>32</v>
      </c>
      <c r="F80" s="144" t="s">
        <v>32</v>
      </c>
      <c r="G80" s="144" t="s">
        <v>32</v>
      </c>
      <c r="H80" s="144" t="s">
        <v>32</v>
      </c>
      <c r="I80" s="144" t="s">
        <v>32</v>
      </c>
      <c r="J80" s="144" t="s">
        <v>32</v>
      </c>
      <c r="K80" s="144" t="s">
        <v>32</v>
      </c>
      <c r="L80" s="144" t="s">
        <v>32</v>
      </c>
      <c r="M80" s="144" t="s">
        <v>32</v>
      </c>
      <c r="N80" s="144" t="s">
        <v>32</v>
      </c>
      <c r="O80" s="144" t="s">
        <v>32</v>
      </c>
      <c r="P80" s="144" t="s">
        <v>32</v>
      </c>
      <c r="Q80" s="144" t="s">
        <v>32</v>
      </c>
      <c r="R80" s="144" t="s">
        <v>32</v>
      </c>
      <c r="S80" s="144" t="s">
        <v>32</v>
      </c>
      <c r="T80" s="144" t="s">
        <v>32</v>
      </c>
      <c r="U80" s="144" t="s">
        <v>32</v>
      </c>
      <c r="V80" s="144" t="s">
        <v>32</v>
      </c>
      <c r="W80" s="144" t="s">
        <v>32</v>
      </c>
      <c r="X80" s="144" t="s">
        <v>32</v>
      </c>
      <c r="Y80" s="144" t="s">
        <v>32</v>
      </c>
      <c r="Z80" s="144" t="s">
        <v>32</v>
      </c>
      <c r="AA80" s="144" t="s">
        <v>32</v>
      </c>
      <c r="AB80" s="144" t="s">
        <v>32</v>
      </c>
      <c r="AC80" s="144" t="s">
        <v>32</v>
      </c>
      <c r="AD80" s="144" t="s">
        <v>32</v>
      </c>
      <c r="AE80" s="144" t="s">
        <v>32</v>
      </c>
      <c r="AF80" s="144" t="s">
        <v>32</v>
      </c>
      <c r="AG80" s="144" t="s">
        <v>32</v>
      </c>
      <c r="AH80" s="144" t="s">
        <v>32</v>
      </c>
      <c r="AI80" s="144" t="s">
        <v>32</v>
      </c>
      <c r="AJ80" s="144" t="s">
        <v>32</v>
      </c>
      <c r="AK80" s="144" t="s">
        <v>32</v>
      </c>
      <c r="AL80" s="144" t="s">
        <v>32</v>
      </c>
      <c r="AM80" s="144" t="s">
        <v>32</v>
      </c>
      <c r="AN80" s="144" t="s">
        <v>32</v>
      </c>
      <c r="AO80" s="144" t="s">
        <v>32</v>
      </c>
      <c r="AP80" s="144" t="s">
        <v>32</v>
      </c>
      <c r="AQ80" s="144" t="s">
        <v>32</v>
      </c>
      <c r="AR80" s="144" t="s">
        <v>32</v>
      </c>
      <c r="AS80" s="144" t="s">
        <v>32</v>
      </c>
      <c r="AT80" s="144" t="s">
        <v>32</v>
      </c>
      <c r="AU80" s="144" t="s">
        <v>32</v>
      </c>
      <c r="AV80" s="144" t="s">
        <v>32</v>
      </c>
      <c r="AW80" s="144" t="s">
        <v>32</v>
      </c>
      <c r="AX80" s="144" t="s">
        <v>32</v>
      </c>
      <c r="AY80" s="144" t="s">
        <v>32</v>
      </c>
      <c r="AZ80" s="144" t="s">
        <v>32</v>
      </c>
      <c r="BA80" s="144" t="s">
        <v>32</v>
      </c>
      <c r="BB80" s="144" t="s">
        <v>32</v>
      </c>
      <c r="BC80" s="144" t="s">
        <v>32</v>
      </c>
      <c r="BD80" s="144" t="s">
        <v>32</v>
      </c>
      <c r="BE80" s="144" t="s">
        <v>32</v>
      </c>
      <c r="BF80" s="144" t="s">
        <v>32</v>
      </c>
      <c r="BG80" s="144" t="s">
        <v>32</v>
      </c>
      <c r="BH80" s="144" t="s">
        <v>32</v>
      </c>
      <c r="BI80" s="144" t="s">
        <v>32</v>
      </c>
      <c r="BJ80" s="144" t="s">
        <v>32</v>
      </c>
      <c r="BK80" s="144" t="s">
        <v>32</v>
      </c>
      <c r="BL80" s="144" t="s">
        <v>32</v>
      </c>
      <c r="BM80" s="144" t="s">
        <v>32</v>
      </c>
      <c r="BN80" s="144" t="s">
        <v>32</v>
      </c>
      <c r="BO80" s="144" t="s">
        <v>32</v>
      </c>
      <c r="BP80" s="144" t="s">
        <v>32</v>
      </c>
      <c r="BQ80" s="144" t="s">
        <v>32</v>
      </c>
      <c r="BR80" s="144" t="s">
        <v>32</v>
      </c>
      <c r="BS80" s="144" t="s">
        <v>32</v>
      </c>
      <c r="BT80" s="144" t="s">
        <v>32</v>
      </c>
      <c r="BU80" s="144" t="s">
        <v>32</v>
      </c>
      <c r="BV80" s="144" t="s">
        <v>32</v>
      </c>
      <c r="BW80" s="144" t="s">
        <v>32</v>
      </c>
      <c r="BX80" s="144" t="s">
        <v>32</v>
      </c>
    </row>
    <row r="81" spans="1:76" x14ac:dyDescent="0.25">
      <c r="A81" s="158"/>
      <c r="B81" s="64" t="s">
        <v>111</v>
      </c>
      <c r="C81" s="139" t="str">
        <f>Input!C82</f>
        <v>P</v>
      </c>
      <c r="D81" s="144" t="s">
        <v>32</v>
      </c>
      <c r="E81" s="144" t="s">
        <v>32</v>
      </c>
      <c r="F81" s="144" t="s">
        <v>32</v>
      </c>
      <c r="G81" s="144" t="s">
        <v>32</v>
      </c>
      <c r="H81" s="144" t="s">
        <v>32</v>
      </c>
      <c r="I81" s="144" t="s">
        <v>32</v>
      </c>
      <c r="J81" s="144" t="s">
        <v>32</v>
      </c>
      <c r="K81" s="144" t="s">
        <v>32</v>
      </c>
      <c r="L81" s="144" t="s">
        <v>32</v>
      </c>
      <c r="M81" s="144" t="s">
        <v>32</v>
      </c>
      <c r="N81" s="144" t="s">
        <v>32</v>
      </c>
      <c r="O81" s="144" t="s">
        <v>32</v>
      </c>
      <c r="P81" s="144" t="s">
        <v>32</v>
      </c>
      <c r="Q81" s="144" t="s">
        <v>32</v>
      </c>
      <c r="R81" s="144" t="s">
        <v>32</v>
      </c>
      <c r="S81" s="144" t="s">
        <v>32</v>
      </c>
      <c r="T81" s="144" t="s">
        <v>32</v>
      </c>
      <c r="U81" s="144" t="s">
        <v>32</v>
      </c>
      <c r="V81" s="144" t="s">
        <v>32</v>
      </c>
      <c r="W81" s="144" t="s">
        <v>32</v>
      </c>
      <c r="X81" s="144" t="s">
        <v>32</v>
      </c>
      <c r="Y81" s="144" t="s">
        <v>32</v>
      </c>
      <c r="Z81" s="144" t="s">
        <v>32</v>
      </c>
      <c r="AA81" s="144" t="s">
        <v>32</v>
      </c>
      <c r="AB81" s="144" t="s">
        <v>32</v>
      </c>
      <c r="AC81" s="144" t="s">
        <v>32</v>
      </c>
      <c r="AD81" s="144" t="s">
        <v>32</v>
      </c>
      <c r="AE81" s="144" t="s">
        <v>32</v>
      </c>
      <c r="AF81" s="144" t="s">
        <v>32</v>
      </c>
      <c r="AG81" s="144" t="s">
        <v>32</v>
      </c>
      <c r="AH81" s="144" t="s">
        <v>32</v>
      </c>
      <c r="AI81" s="144" t="s">
        <v>32</v>
      </c>
      <c r="AJ81" s="144" t="s">
        <v>32</v>
      </c>
      <c r="AK81" s="144" t="s">
        <v>32</v>
      </c>
      <c r="AL81" s="144" t="s">
        <v>32</v>
      </c>
      <c r="AM81" s="144" t="s">
        <v>32</v>
      </c>
      <c r="AN81" s="144" t="s">
        <v>32</v>
      </c>
      <c r="AO81" s="144" t="s">
        <v>32</v>
      </c>
      <c r="AP81" s="144" t="s">
        <v>32</v>
      </c>
      <c r="AQ81" s="144" t="s">
        <v>32</v>
      </c>
      <c r="AR81" s="144" t="s">
        <v>32</v>
      </c>
      <c r="AS81" s="144" t="s">
        <v>32</v>
      </c>
      <c r="AT81" s="144" t="s">
        <v>32</v>
      </c>
      <c r="AU81" s="144" t="s">
        <v>32</v>
      </c>
      <c r="AV81" s="144" t="s">
        <v>32</v>
      </c>
      <c r="AW81" s="144" t="s">
        <v>32</v>
      </c>
      <c r="AX81" s="144" t="s">
        <v>32</v>
      </c>
      <c r="AY81" s="144" t="s">
        <v>32</v>
      </c>
      <c r="AZ81" s="144" t="s">
        <v>32</v>
      </c>
      <c r="BA81" s="144" t="s">
        <v>32</v>
      </c>
      <c r="BB81" s="144" t="s">
        <v>32</v>
      </c>
      <c r="BC81" s="144" t="s">
        <v>32</v>
      </c>
      <c r="BD81" s="144" t="s">
        <v>32</v>
      </c>
      <c r="BE81" s="144" t="s">
        <v>32</v>
      </c>
      <c r="BF81" s="144" t="s">
        <v>32</v>
      </c>
      <c r="BG81" s="144" t="s">
        <v>32</v>
      </c>
      <c r="BH81" s="144" t="s">
        <v>32</v>
      </c>
      <c r="BI81" s="144" t="s">
        <v>32</v>
      </c>
      <c r="BJ81" s="144" t="s">
        <v>32</v>
      </c>
      <c r="BK81" s="144" t="s">
        <v>32</v>
      </c>
      <c r="BL81" s="144" t="s">
        <v>32</v>
      </c>
      <c r="BM81" s="144" t="s">
        <v>32</v>
      </c>
      <c r="BN81" s="144" t="s">
        <v>32</v>
      </c>
      <c r="BO81" s="144" t="s">
        <v>32</v>
      </c>
      <c r="BP81" s="144" t="s">
        <v>32</v>
      </c>
      <c r="BQ81" s="144" t="s">
        <v>32</v>
      </c>
      <c r="BR81" s="144" t="s">
        <v>32</v>
      </c>
      <c r="BS81" s="144" t="s">
        <v>32</v>
      </c>
      <c r="BT81" s="144" t="s">
        <v>32</v>
      </c>
      <c r="BU81" s="144" t="s">
        <v>32</v>
      </c>
      <c r="BV81" s="144" t="s">
        <v>32</v>
      </c>
      <c r="BW81" s="144" t="s">
        <v>32</v>
      </c>
      <c r="BX81" s="144" t="s">
        <v>32</v>
      </c>
    </row>
    <row r="82" spans="1:76" x14ac:dyDescent="0.25">
      <c r="A82" s="158"/>
      <c r="B82" s="64" t="s">
        <v>112</v>
      </c>
      <c r="C82" s="139" t="str">
        <f>Input!C83</f>
        <v>P</v>
      </c>
      <c r="D82" s="144" t="s">
        <v>32</v>
      </c>
      <c r="E82" s="144" t="s">
        <v>32</v>
      </c>
      <c r="F82" s="144" t="s">
        <v>32</v>
      </c>
      <c r="G82" s="144" t="s">
        <v>32</v>
      </c>
      <c r="H82" s="144" t="s">
        <v>32</v>
      </c>
      <c r="I82" s="144" t="s">
        <v>32</v>
      </c>
      <c r="J82" s="144" t="s">
        <v>32</v>
      </c>
      <c r="K82" s="144" t="s">
        <v>32</v>
      </c>
      <c r="L82" s="144" t="s">
        <v>32</v>
      </c>
      <c r="M82" s="144" t="s">
        <v>32</v>
      </c>
      <c r="N82" s="144" t="s">
        <v>32</v>
      </c>
      <c r="O82" s="144" t="s">
        <v>32</v>
      </c>
      <c r="P82" s="144" t="s">
        <v>32</v>
      </c>
      <c r="Q82" s="144" t="s">
        <v>32</v>
      </c>
      <c r="R82" s="144" t="s">
        <v>32</v>
      </c>
      <c r="S82" s="144" t="s">
        <v>32</v>
      </c>
      <c r="T82" s="144" t="s">
        <v>32</v>
      </c>
      <c r="U82" s="144" t="s">
        <v>32</v>
      </c>
      <c r="V82" s="144" t="s">
        <v>32</v>
      </c>
      <c r="W82" s="144" t="s">
        <v>32</v>
      </c>
      <c r="X82" s="144" t="s">
        <v>32</v>
      </c>
      <c r="Y82" s="144" t="s">
        <v>32</v>
      </c>
      <c r="Z82" s="144" t="s">
        <v>32</v>
      </c>
      <c r="AA82" s="144" t="s">
        <v>32</v>
      </c>
      <c r="AB82" s="144" t="s">
        <v>32</v>
      </c>
      <c r="AC82" s="144" t="s">
        <v>32</v>
      </c>
      <c r="AD82" s="144" t="s">
        <v>32</v>
      </c>
      <c r="AE82" s="144" t="s">
        <v>32</v>
      </c>
      <c r="AF82" s="144" t="s">
        <v>32</v>
      </c>
      <c r="AG82" s="144" t="s">
        <v>32</v>
      </c>
      <c r="AH82" s="144" t="s">
        <v>32</v>
      </c>
      <c r="AI82" s="144" t="s">
        <v>32</v>
      </c>
      <c r="AJ82" s="144" t="s">
        <v>32</v>
      </c>
      <c r="AK82" s="144" t="s">
        <v>32</v>
      </c>
      <c r="AL82" s="144" t="s">
        <v>32</v>
      </c>
      <c r="AM82" s="144" t="s">
        <v>32</v>
      </c>
      <c r="AN82" s="144" t="s">
        <v>32</v>
      </c>
      <c r="AO82" s="144" t="s">
        <v>32</v>
      </c>
      <c r="AP82" s="144" t="s">
        <v>32</v>
      </c>
      <c r="AQ82" s="144" t="s">
        <v>32</v>
      </c>
      <c r="AR82" s="144" t="s">
        <v>32</v>
      </c>
      <c r="AS82" s="144" t="s">
        <v>32</v>
      </c>
      <c r="AT82" s="144" t="s">
        <v>32</v>
      </c>
      <c r="AU82" s="144" t="s">
        <v>32</v>
      </c>
      <c r="AV82" s="144" t="s">
        <v>32</v>
      </c>
      <c r="AW82" s="144" t="s">
        <v>32</v>
      </c>
      <c r="AX82" s="144" t="s">
        <v>32</v>
      </c>
      <c r="AY82" s="144" t="s">
        <v>32</v>
      </c>
      <c r="AZ82" s="144" t="s">
        <v>32</v>
      </c>
      <c r="BA82" s="144" t="s">
        <v>32</v>
      </c>
      <c r="BB82" s="144" t="s">
        <v>32</v>
      </c>
      <c r="BC82" s="144" t="s">
        <v>32</v>
      </c>
      <c r="BD82" s="144" t="s">
        <v>32</v>
      </c>
      <c r="BE82" s="144" t="s">
        <v>32</v>
      </c>
      <c r="BF82" s="144" t="s">
        <v>32</v>
      </c>
      <c r="BG82" s="144" t="s">
        <v>32</v>
      </c>
      <c r="BH82" s="144" t="s">
        <v>32</v>
      </c>
      <c r="BI82" s="144" t="s">
        <v>32</v>
      </c>
      <c r="BJ82" s="144" t="s">
        <v>32</v>
      </c>
      <c r="BK82" s="144" t="s">
        <v>32</v>
      </c>
      <c r="BL82" s="144" t="s">
        <v>32</v>
      </c>
      <c r="BM82" s="144" t="s">
        <v>32</v>
      </c>
      <c r="BN82" s="144" t="s">
        <v>32</v>
      </c>
      <c r="BO82" s="144" t="s">
        <v>32</v>
      </c>
      <c r="BP82" s="144" t="s">
        <v>32</v>
      </c>
      <c r="BQ82" s="144" t="s">
        <v>32</v>
      </c>
      <c r="BR82" s="144" t="s">
        <v>32</v>
      </c>
      <c r="BS82" s="144" t="s">
        <v>32</v>
      </c>
      <c r="BT82" s="144" t="s">
        <v>32</v>
      </c>
      <c r="BU82" s="144" t="s">
        <v>32</v>
      </c>
      <c r="BV82" s="144" t="s">
        <v>32</v>
      </c>
      <c r="BW82" s="144" t="s">
        <v>32</v>
      </c>
      <c r="BX82" s="144" t="s">
        <v>32</v>
      </c>
    </row>
    <row r="83" spans="1:76" x14ac:dyDescent="0.25">
      <c r="A83" s="158"/>
      <c r="B83" s="64" t="s">
        <v>113</v>
      </c>
      <c r="C83" s="139" t="str">
        <f>Input!C84</f>
        <v>P</v>
      </c>
      <c r="D83" s="144" t="s">
        <v>32</v>
      </c>
      <c r="E83" s="144" t="s">
        <v>32</v>
      </c>
      <c r="F83" s="144" t="s">
        <v>32</v>
      </c>
      <c r="G83" s="144" t="s">
        <v>32</v>
      </c>
      <c r="H83" s="144" t="s">
        <v>32</v>
      </c>
      <c r="I83" s="144" t="s">
        <v>32</v>
      </c>
      <c r="J83" s="144" t="s">
        <v>32</v>
      </c>
      <c r="K83" s="144" t="s">
        <v>32</v>
      </c>
      <c r="L83" s="144" t="s">
        <v>32</v>
      </c>
      <c r="M83" s="144" t="s">
        <v>32</v>
      </c>
      <c r="N83" s="144" t="s">
        <v>32</v>
      </c>
      <c r="O83" s="144" t="s">
        <v>32</v>
      </c>
      <c r="P83" s="144" t="s">
        <v>32</v>
      </c>
      <c r="Q83" s="144" t="s">
        <v>32</v>
      </c>
      <c r="R83" s="144" t="s">
        <v>32</v>
      </c>
      <c r="S83" s="144" t="s">
        <v>32</v>
      </c>
      <c r="T83" s="144" t="s">
        <v>32</v>
      </c>
      <c r="U83" s="144" t="s">
        <v>32</v>
      </c>
      <c r="V83" s="144" t="s">
        <v>32</v>
      </c>
      <c r="W83" s="144" t="s">
        <v>32</v>
      </c>
      <c r="X83" s="144" t="s">
        <v>32</v>
      </c>
      <c r="Y83" s="144" t="s">
        <v>32</v>
      </c>
      <c r="Z83" s="144" t="s">
        <v>32</v>
      </c>
      <c r="AA83" s="144" t="s">
        <v>32</v>
      </c>
      <c r="AB83" s="144" t="s">
        <v>32</v>
      </c>
      <c r="AC83" s="144" t="s">
        <v>32</v>
      </c>
      <c r="AD83" s="144" t="s">
        <v>32</v>
      </c>
      <c r="AE83" s="144" t="s">
        <v>32</v>
      </c>
      <c r="AF83" s="144" t="s">
        <v>32</v>
      </c>
      <c r="AG83" s="144" t="s">
        <v>32</v>
      </c>
      <c r="AH83" s="144" t="s">
        <v>32</v>
      </c>
      <c r="AI83" s="144" t="s">
        <v>32</v>
      </c>
      <c r="AJ83" s="144" t="s">
        <v>32</v>
      </c>
      <c r="AK83" s="144" t="s">
        <v>32</v>
      </c>
      <c r="AL83" s="144" t="s">
        <v>32</v>
      </c>
      <c r="AM83" s="144" t="s">
        <v>32</v>
      </c>
      <c r="AN83" s="144" t="s">
        <v>32</v>
      </c>
      <c r="AO83" s="144" t="s">
        <v>32</v>
      </c>
      <c r="AP83" s="144" t="s">
        <v>32</v>
      </c>
      <c r="AQ83" s="144" t="s">
        <v>32</v>
      </c>
      <c r="AR83" s="144" t="s">
        <v>32</v>
      </c>
      <c r="AS83" s="144" t="s">
        <v>32</v>
      </c>
      <c r="AT83" s="144" t="s">
        <v>32</v>
      </c>
      <c r="AU83" s="144" t="s">
        <v>32</v>
      </c>
      <c r="AV83" s="144" t="s">
        <v>32</v>
      </c>
      <c r="AW83" s="144" t="s">
        <v>32</v>
      </c>
      <c r="AX83" s="144" t="s">
        <v>32</v>
      </c>
      <c r="AY83" s="144" t="s">
        <v>32</v>
      </c>
      <c r="AZ83" s="144" t="s">
        <v>32</v>
      </c>
      <c r="BA83" s="144" t="s">
        <v>32</v>
      </c>
      <c r="BB83" s="144" t="s">
        <v>32</v>
      </c>
      <c r="BC83" s="144" t="s">
        <v>32</v>
      </c>
      <c r="BD83" s="144" t="s">
        <v>32</v>
      </c>
      <c r="BE83" s="144" t="s">
        <v>32</v>
      </c>
      <c r="BF83" s="144" t="s">
        <v>32</v>
      </c>
      <c r="BG83" s="144" t="s">
        <v>32</v>
      </c>
      <c r="BH83" s="144" t="s">
        <v>32</v>
      </c>
      <c r="BI83" s="144" t="s">
        <v>32</v>
      </c>
      <c r="BJ83" s="144" t="s">
        <v>32</v>
      </c>
      <c r="BK83" s="144" t="s">
        <v>32</v>
      </c>
      <c r="BL83" s="144" t="s">
        <v>32</v>
      </c>
      <c r="BM83" s="144" t="s">
        <v>32</v>
      </c>
      <c r="BN83" s="144" t="s">
        <v>32</v>
      </c>
      <c r="BO83" s="144" t="s">
        <v>32</v>
      </c>
      <c r="BP83" s="144" t="s">
        <v>32</v>
      </c>
      <c r="BQ83" s="144" t="s">
        <v>32</v>
      </c>
      <c r="BR83" s="144" t="s">
        <v>32</v>
      </c>
      <c r="BS83" s="144" t="s">
        <v>32</v>
      </c>
      <c r="BT83" s="144" t="s">
        <v>32</v>
      </c>
      <c r="BU83" s="144" t="s">
        <v>32</v>
      </c>
      <c r="BV83" s="144" t="s">
        <v>32</v>
      </c>
      <c r="BW83" s="144" t="s">
        <v>32</v>
      </c>
      <c r="BX83" s="144" t="s">
        <v>32</v>
      </c>
    </row>
    <row r="84" spans="1:76" x14ac:dyDescent="0.25">
      <c r="A84" s="158"/>
      <c r="B84" s="64" t="s">
        <v>114</v>
      </c>
      <c r="C84" s="139" t="str">
        <f>Input!C85</f>
        <v>C</v>
      </c>
      <c r="D84" s="144" t="s">
        <v>32</v>
      </c>
      <c r="E84" s="147">
        <f>Input!$Q85*'Cargo Density'!E$3</f>
        <v>1412.5</v>
      </c>
      <c r="F84" s="147">
        <f>Input!$Q85*'Cargo Density'!F$3</f>
        <v>723.2</v>
      </c>
      <c r="G84" s="147">
        <f>Input!$Q85*'Cargo Density'!G$3</f>
        <v>904</v>
      </c>
      <c r="H84" s="147">
        <f>Input!$Q85*'Cargo Density'!H$3</f>
        <v>0</v>
      </c>
      <c r="I84" s="147">
        <f>Input!$Q85*'Cargo Density'!I$3</f>
        <v>0</v>
      </c>
      <c r="J84" s="147">
        <f>Input!$Q85*'Cargo Density'!J$3</f>
        <v>847.5</v>
      </c>
      <c r="K84" s="147">
        <f>Input!$Q85*'Cargo Density'!K$3</f>
        <v>847.5</v>
      </c>
      <c r="L84" s="147">
        <f>Input!$Q85*'Cargo Density'!L$3</f>
        <v>452</v>
      </c>
      <c r="M84" s="147">
        <f>Input!$Q85*'Cargo Density'!M$3</f>
        <v>0</v>
      </c>
      <c r="N84" s="147">
        <f>Input!$Q85*'Cargo Density'!N$3</f>
        <v>452</v>
      </c>
      <c r="O84" s="147">
        <f>Input!$Q85*'Cargo Density'!O$3</f>
        <v>316.40000000000003</v>
      </c>
      <c r="P84" s="147">
        <f>Input!$Q85*'Cargo Density'!P$3</f>
        <v>19.718499999999999</v>
      </c>
      <c r="Q84" s="147">
        <f>Input!$Q85*'Cargo Density'!Q$3</f>
        <v>0</v>
      </c>
      <c r="R84" s="147">
        <f>Input!$Q85*'Cargo Density'!R$3</f>
        <v>1299.5</v>
      </c>
      <c r="S84" s="147">
        <f>Input!$Q85*'Cargo Density'!S$3</f>
        <v>5.65</v>
      </c>
      <c r="T84" s="147">
        <f>Input!$Q85*'Cargo Density'!T$3</f>
        <v>1977.5</v>
      </c>
      <c r="U84" s="147">
        <f>Input!$Q85*'Cargo Density'!U$3</f>
        <v>791</v>
      </c>
      <c r="V84" s="147">
        <f>Input!$Q85*'Cargo Density'!V$3</f>
        <v>169.5</v>
      </c>
      <c r="W84" s="147">
        <f>Input!$Q85*'Cargo Density'!W$3</f>
        <v>282.5</v>
      </c>
      <c r="X84" s="147">
        <f>Input!$Q85*'Cargo Density'!X$3</f>
        <v>452</v>
      </c>
      <c r="Y84" s="147">
        <f>Input!$Q85*'Cargo Density'!Y$3</f>
        <v>282.5</v>
      </c>
      <c r="Z84" s="147">
        <f>Input!$Q85*'Cargo Density'!Z$3</f>
        <v>282.5</v>
      </c>
      <c r="AA84" s="147">
        <f>Input!$Q85*'Cargo Density'!AA$3</f>
        <v>301.14500000000004</v>
      </c>
      <c r="AB84" s="147">
        <f>Input!$Q85*'Cargo Density'!AB$3</f>
        <v>226</v>
      </c>
      <c r="AC84" s="147">
        <f>Input!$Q85*'Cargo Density'!AC$3</f>
        <v>226</v>
      </c>
      <c r="AD84" s="147">
        <f>Input!$Q85*'Cargo Density'!AD$3</f>
        <v>226</v>
      </c>
      <c r="AE84" s="147">
        <f>Input!$Q85*'Cargo Density'!AE$3</f>
        <v>0</v>
      </c>
      <c r="AF84" s="147">
        <f>Input!$Q85*'Cargo Density'!AF$3</f>
        <v>847.5</v>
      </c>
      <c r="AG84" s="147">
        <f>Input!$Q85*'Cargo Density'!AG$3</f>
        <v>70.625</v>
      </c>
      <c r="AH84" s="147">
        <f>Input!$Q85*'Cargo Density'!AH$3</f>
        <v>282.5</v>
      </c>
      <c r="AI84" s="147">
        <f>Input!$Q85*'Cargo Density'!AI$3</f>
        <v>452</v>
      </c>
      <c r="AJ84" s="147">
        <f>Input!$Q85*'Cargo Density'!AJ$3</f>
        <v>0</v>
      </c>
      <c r="AK84" s="147">
        <f>Input!$Q85*'Cargo Density'!AK$3</f>
        <v>2542.5</v>
      </c>
      <c r="AL84" s="147">
        <f>Input!$Q85*'Cargo Density'!AL$3</f>
        <v>791</v>
      </c>
      <c r="AM84" s="147">
        <f>Input!$Q85*'Cargo Density'!AM$3</f>
        <v>423.75</v>
      </c>
      <c r="AN84" s="147">
        <f>Input!$Q85*'Cargo Density'!AN$3</f>
        <v>141.25</v>
      </c>
      <c r="AO84" s="147">
        <f>Input!$Q85*'Cargo Density'!AO$3</f>
        <v>429.4</v>
      </c>
      <c r="AP84" s="147">
        <f>Input!$Q85*'Cargo Density'!AP$3</f>
        <v>169.5</v>
      </c>
      <c r="AQ84" s="147">
        <f>Input!$Q85*'Cargo Density'!AQ$3</f>
        <v>600.3125</v>
      </c>
      <c r="AR84" s="147">
        <f>Input!$Q85*'Cargo Density'!AR$3</f>
        <v>508.5</v>
      </c>
      <c r="AS84" s="147">
        <f>Input!$Q85*'Cargo Density'!AS$3</f>
        <v>435.05</v>
      </c>
      <c r="AT84" s="147">
        <f>Input!$Q85*'Cargo Density'!AT$3</f>
        <v>678</v>
      </c>
      <c r="AU84" s="147">
        <f>Input!$Q85*'Cargo Density'!AU$3</f>
        <v>35.3125</v>
      </c>
      <c r="AV84" s="147">
        <f>Input!$Q85*'Cargo Density'!AV$3</f>
        <v>459.0625</v>
      </c>
      <c r="AW84" s="147">
        <f>Input!$Q85*'Cargo Density'!AW$3</f>
        <v>621.5</v>
      </c>
      <c r="AX84" s="147">
        <f>Input!$Q85*'Cargo Density'!AX$3</f>
        <v>621.5</v>
      </c>
      <c r="AY84" s="147">
        <f>Input!$Q85*'Cargo Density'!AY$3</f>
        <v>1299.5</v>
      </c>
      <c r="AZ84" s="147">
        <f>Input!$Q85*'Cargo Density'!AZ$3</f>
        <v>542.4</v>
      </c>
      <c r="BA84" s="147">
        <f>Input!$Q85*'Cargo Density'!BA$3</f>
        <v>282.5</v>
      </c>
      <c r="BB84" s="147">
        <f>Input!$Q85*'Cargo Density'!BB$3</f>
        <v>529.6875</v>
      </c>
      <c r="BC84" s="147">
        <f>Input!$Q85*'Cargo Density'!BC$3</f>
        <v>536.75</v>
      </c>
      <c r="BD84" s="147">
        <f>Input!$Q85*'Cargo Density'!BD$3</f>
        <v>904</v>
      </c>
      <c r="BE84" s="147">
        <f>Input!$Q85*'Cargo Density'!BE$3</f>
        <v>1695</v>
      </c>
      <c r="BF84" s="147">
        <f>Input!$Q85*'Cargo Density'!BF$3</f>
        <v>0</v>
      </c>
      <c r="BG84" s="147">
        <f>Input!$Q85*'Cargo Density'!BG$3</f>
        <v>4407</v>
      </c>
      <c r="BH84" s="147">
        <f>Input!$Q85*'Cargo Density'!BH$3</f>
        <v>480.25</v>
      </c>
      <c r="BI84" s="147">
        <f>Input!$Q85*'Cargo Density'!BI$3</f>
        <v>406.8</v>
      </c>
      <c r="BJ84" s="147">
        <f>Input!$Q85*'Cargo Density'!BJ$3</f>
        <v>141.25</v>
      </c>
      <c r="BK84" s="147">
        <f>Input!$Q85*'Cargo Density'!BK$3</f>
        <v>734.5</v>
      </c>
      <c r="BL84" s="147">
        <f>Input!$Q85*'Cargo Density'!BL$3</f>
        <v>48.589999999999996</v>
      </c>
      <c r="BM84" s="147">
        <f>Input!$Q85*'Cargo Density'!BM$3</f>
        <v>48.589999999999996</v>
      </c>
      <c r="BN84" s="147">
        <f>Input!$Q85*'Cargo Density'!BN$3</f>
        <v>0</v>
      </c>
      <c r="BO84" s="147">
        <f>Input!$Q85*'Cargo Density'!BO$3</f>
        <v>226</v>
      </c>
      <c r="BP84" s="147">
        <f>Input!$Q85*'Cargo Density'!BP$3</f>
        <v>0</v>
      </c>
      <c r="BQ84" s="147">
        <f>Input!$Q85*'Cargo Density'!BQ$3</f>
        <v>5085</v>
      </c>
      <c r="BR84" s="147">
        <f>Input!$Q85*'Cargo Density'!BR$3</f>
        <v>1412.5</v>
      </c>
      <c r="BS84" s="147">
        <f>Input!$Q85*'Cargo Density'!BS$3</f>
        <v>0</v>
      </c>
      <c r="BT84" s="147">
        <f>Input!$Q85*'Cargo Density'!BT$3</f>
        <v>0</v>
      </c>
      <c r="BU84" s="147">
        <f>Input!$Q85*'Cargo Density'!BU$3</f>
        <v>395.5</v>
      </c>
      <c r="BV84" s="147">
        <f>Input!$Q85*'Cargo Density'!BV$3</f>
        <v>265.55</v>
      </c>
      <c r="BW84" s="147">
        <f>Input!$Q85*'Cargo Density'!BW$3</f>
        <v>282.5</v>
      </c>
      <c r="BX84" s="147">
        <f>Input!$Q85*'Cargo Density'!BX$3</f>
        <v>169.5</v>
      </c>
    </row>
    <row r="85" spans="1:76" x14ac:dyDescent="0.25">
      <c r="A85" s="158"/>
      <c r="B85" s="64" t="s">
        <v>115</v>
      </c>
      <c r="C85" s="139" t="str">
        <f>Input!C86</f>
        <v>P</v>
      </c>
      <c r="D85" s="144" t="s">
        <v>32</v>
      </c>
      <c r="E85" s="144" t="s">
        <v>32</v>
      </c>
      <c r="F85" s="144" t="s">
        <v>32</v>
      </c>
      <c r="G85" s="144" t="s">
        <v>32</v>
      </c>
      <c r="H85" s="144" t="s">
        <v>32</v>
      </c>
      <c r="I85" s="144" t="s">
        <v>32</v>
      </c>
      <c r="J85" s="144" t="s">
        <v>32</v>
      </c>
      <c r="K85" s="144" t="s">
        <v>32</v>
      </c>
      <c r="L85" s="144" t="s">
        <v>32</v>
      </c>
      <c r="M85" s="144" t="s">
        <v>32</v>
      </c>
      <c r="N85" s="144" t="s">
        <v>32</v>
      </c>
      <c r="O85" s="144" t="s">
        <v>32</v>
      </c>
      <c r="P85" s="144" t="s">
        <v>32</v>
      </c>
      <c r="Q85" s="144" t="s">
        <v>32</v>
      </c>
      <c r="R85" s="144" t="s">
        <v>32</v>
      </c>
      <c r="S85" s="144" t="s">
        <v>32</v>
      </c>
      <c r="T85" s="144" t="s">
        <v>32</v>
      </c>
      <c r="U85" s="144" t="s">
        <v>32</v>
      </c>
      <c r="V85" s="144" t="s">
        <v>32</v>
      </c>
      <c r="W85" s="144" t="s">
        <v>32</v>
      </c>
      <c r="X85" s="144" t="s">
        <v>32</v>
      </c>
      <c r="Y85" s="144" t="s">
        <v>32</v>
      </c>
      <c r="Z85" s="144" t="s">
        <v>32</v>
      </c>
      <c r="AA85" s="144" t="s">
        <v>32</v>
      </c>
      <c r="AB85" s="144" t="s">
        <v>32</v>
      </c>
      <c r="AC85" s="144" t="s">
        <v>32</v>
      </c>
      <c r="AD85" s="144" t="s">
        <v>32</v>
      </c>
      <c r="AE85" s="144" t="s">
        <v>32</v>
      </c>
      <c r="AF85" s="144" t="s">
        <v>32</v>
      </c>
      <c r="AG85" s="144" t="s">
        <v>32</v>
      </c>
      <c r="AH85" s="144" t="s">
        <v>32</v>
      </c>
      <c r="AI85" s="144" t="s">
        <v>32</v>
      </c>
      <c r="AJ85" s="144" t="s">
        <v>32</v>
      </c>
      <c r="AK85" s="144" t="s">
        <v>32</v>
      </c>
      <c r="AL85" s="144" t="s">
        <v>32</v>
      </c>
      <c r="AM85" s="144" t="s">
        <v>32</v>
      </c>
      <c r="AN85" s="144" t="s">
        <v>32</v>
      </c>
      <c r="AO85" s="144" t="s">
        <v>32</v>
      </c>
      <c r="AP85" s="144" t="s">
        <v>32</v>
      </c>
      <c r="AQ85" s="144" t="s">
        <v>32</v>
      </c>
      <c r="AR85" s="144" t="s">
        <v>32</v>
      </c>
      <c r="AS85" s="144" t="s">
        <v>32</v>
      </c>
      <c r="AT85" s="144" t="s">
        <v>32</v>
      </c>
      <c r="AU85" s="144" t="s">
        <v>32</v>
      </c>
      <c r="AV85" s="144" t="s">
        <v>32</v>
      </c>
      <c r="AW85" s="144" t="s">
        <v>32</v>
      </c>
      <c r="AX85" s="144" t="s">
        <v>32</v>
      </c>
      <c r="AY85" s="144" t="s">
        <v>32</v>
      </c>
      <c r="AZ85" s="144" t="s">
        <v>32</v>
      </c>
      <c r="BA85" s="144" t="s">
        <v>32</v>
      </c>
      <c r="BB85" s="144" t="s">
        <v>32</v>
      </c>
      <c r="BC85" s="144" t="s">
        <v>32</v>
      </c>
      <c r="BD85" s="144" t="s">
        <v>32</v>
      </c>
      <c r="BE85" s="144" t="s">
        <v>32</v>
      </c>
      <c r="BF85" s="144" t="s">
        <v>32</v>
      </c>
      <c r="BG85" s="144" t="s">
        <v>32</v>
      </c>
      <c r="BH85" s="144" t="s">
        <v>32</v>
      </c>
      <c r="BI85" s="144" t="s">
        <v>32</v>
      </c>
      <c r="BJ85" s="144" t="s">
        <v>32</v>
      </c>
      <c r="BK85" s="144" t="s">
        <v>32</v>
      </c>
      <c r="BL85" s="144" t="s">
        <v>32</v>
      </c>
      <c r="BM85" s="144" t="s">
        <v>32</v>
      </c>
      <c r="BN85" s="144" t="s">
        <v>32</v>
      </c>
      <c r="BO85" s="144" t="s">
        <v>32</v>
      </c>
      <c r="BP85" s="144" t="s">
        <v>32</v>
      </c>
      <c r="BQ85" s="144" t="s">
        <v>32</v>
      </c>
      <c r="BR85" s="144" t="s">
        <v>32</v>
      </c>
      <c r="BS85" s="144" t="s">
        <v>32</v>
      </c>
      <c r="BT85" s="144" t="s">
        <v>32</v>
      </c>
      <c r="BU85" s="144" t="s">
        <v>32</v>
      </c>
      <c r="BV85" s="144" t="s">
        <v>32</v>
      </c>
      <c r="BW85" s="144" t="s">
        <v>32</v>
      </c>
      <c r="BX85" s="144" t="s">
        <v>32</v>
      </c>
    </row>
    <row r="86" spans="1:76" x14ac:dyDescent="0.25">
      <c r="A86" s="158"/>
      <c r="B86" s="64" t="s">
        <v>116</v>
      </c>
      <c r="C86" s="139" t="str">
        <f>Input!C87</f>
        <v>P</v>
      </c>
      <c r="D86" s="144" t="s">
        <v>32</v>
      </c>
      <c r="E86" s="144" t="s">
        <v>32</v>
      </c>
      <c r="F86" s="144" t="s">
        <v>32</v>
      </c>
      <c r="G86" s="144" t="s">
        <v>32</v>
      </c>
      <c r="H86" s="144" t="s">
        <v>32</v>
      </c>
      <c r="I86" s="144" t="s">
        <v>32</v>
      </c>
      <c r="J86" s="144" t="s">
        <v>32</v>
      </c>
      <c r="K86" s="144" t="s">
        <v>32</v>
      </c>
      <c r="L86" s="144" t="s">
        <v>32</v>
      </c>
      <c r="M86" s="144" t="s">
        <v>32</v>
      </c>
      <c r="N86" s="144" t="s">
        <v>32</v>
      </c>
      <c r="O86" s="144" t="s">
        <v>32</v>
      </c>
      <c r="P86" s="144" t="s">
        <v>32</v>
      </c>
      <c r="Q86" s="144" t="s">
        <v>32</v>
      </c>
      <c r="R86" s="144" t="s">
        <v>32</v>
      </c>
      <c r="S86" s="144" t="s">
        <v>32</v>
      </c>
      <c r="T86" s="144" t="s">
        <v>32</v>
      </c>
      <c r="U86" s="144" t="s">
        <v>32</v>
      </c>
      <c r="V86" s="144" t="s">
        <v>32</v>
      </c>
      <c r="W86" s="144" t="s">
        <v>32</v>
      </c>
      <c r="X86" s="144" t="s">
        <v>32</v>
      </c>
      <c r="Y86" s="144" t="s">
        <v>32</v>
      </c>
      <c r="Z86" s="144" t="s">
        <v>32</v>
      </c>
      <c r="AA86" s="144" t="s">
        <v>32</v>
      </c>
      <c r="AB86" s="144" t="s">
        <v>32</v>
      </c>
      <c r="AC86" s="144" t="s">
        <v>32</v>
      </c>
      <c r="AD86" s="144" t="s">
        <v>32</v>
      </c>
      <c r="AE86" s="144" t="s">
        <v>32</v>
      </c>
      <c r="AF86" s="144" t="s">
        <v>32</v>
      </c>
      <c r="AG86" s="144" t="s">
        <v>32</v>
      </c>
      <c r="AH86" s="144" t="s">
        <v>32</v>
      </c>
      <c r="AI86" s="144" t="s">
        <v>32</v>
      </c>
      <c r="AJ86" s="144" t="s">
        <v>32</v>
      </c>
      <c r="AK86" s="144" t="s">
        <v>32</v>
      </c>
      <c r="AL86" s="144" t="s">
        <v>32</v>
      </c>
      <c r="AM86" s="144" t="s">
        <v>32</v>
      </c>
      <c r="AN86" s="144" t="s">
        <v>32</v>
      </c>
      <c r="AO86" s="144" t="s">
        <v>32</v>
      </c>
      <c r="AP86" s="144" t="s">
        <v>32</v>
      </c>
      <c r="AQ86" s="144" t="s">
        <v>32</v>
      </c>
      <c r="AR86" s="144" t="s">
        <v>32</v>
      </c>
      <c r="AS86" s="144" t="s">
        <v>32</v>
      </c>
      <c r="AT86" s="144" t="s">
        <v>32</v>
      </c>
      <c r="AU86" s="144" t="s">
        <v>32</v>
      </c>
      <c r="AV86" s="144" t="s">
        <v>32</v>
      </c>
      <c r="AW86" s="144" t="s">
        <v>32</v>
      </c>
      <c r="AX86" s="144" t="s">
        <v>32</v>
      </c>
      <c r="AY86" s="144" t="s">
        <v>32</v>
      </c>
      <c r="AZ86" s="144" t="s">
        <v>32</v>
      </c>
      <c r="BA86" s="144" t="s">
        <v>32</v>
      </c>
      <c r="BB86" s="144" t="s">
        <v>32</v>
      </c>
      <c r="BC86" s="144" t="s">
        <v>32</v>
      </c>
      <c r="BD86" s="144" t="s">
        <v>32</v>
      </c>
      <c r="BE86" s="144" t="s">
        <v>32</v>
      </c>
      <c r="BF86" s="144" t="s">
        <v>32</v>
      </c>
      <c r="BG86" s="144" t="s">
        <v>32</v>
      </c>
      <c r="BH86" s="144" t="s">
        <v>32</v>
      </c>
      <c r="BI86" s="144" t="s">
        <v>32</v>
      </c>
      <c r="BJ86" s="144" t="s">
        <v>32</v>
      </c>
      <c r="BK86" s="144" t="s">
        <v>32</v>
      </c>
      <c r="BL86" s="144" t="s">
        <v>32</v>
      </c>
      <c r="BM86" s="144" t="s">
        <v>32</v>
      </c>
      <c r="BN86" s="144" t="s">
        <v>32</v>
      </c>
      <c r="BO86" s="144" t="s">
        <v>32</v>
      </c>
      <c r="BP86" s="144" t="s">
        <v>32</v>
      </c>
      <c r="BQ86" s="144" t="s">
        <v>32</v>
      </c>
      <c r="BR86" s="144" t="s">
        <v>32</v>
      </c>
      <c r="BS86" s="144" t="s">
        <v>32</v>
      </c>
      <c r="BT86" s="144" t="s">
        <v>32</v>
      </c>
      <c r="BU86" s="144" t="s">
        <v>32</v>
      </c>
      <c r="BV86" s="144" t="s">
        <v>32</v>
      </c>
      <c r="BW86" s="144" t="s">
        <v>32</v>
      </c>
      <c r="BX86" s="144" t="s">
        <v>32</v>
      </c>
    </row>
    <row r="87" spans="1:76" x14ac:dyDescent="0.25">
      <c r="A87" s="158"/>
      <c r="B87" s="64" t="s">
        <v>117</v>
      </c>
      <c r="C87" s="139" t="str">
        <f>Input!C88</f>
        <v>C</v>
      </c>
      <c r="D87" s="144" t="s">
        <v>32</v>
      </c>
      <c r="E87" s="147">
        <f>Input!$Q88*'Cargo Density'!E$3</f>
        <v>1500</v>
      </c>
      <c r="F87" s="147">
        <f>Input!$Q88*'Cargo Density'!F$3</f>
        <v>768</v>
      </c>
      <c r="G87" s="147">
        <f>Input!$Q88*'Cargo Density'!G$3</f>
        <v>960</v>
      </c>
      <c r="H87" s="147">
        <f>Input!$Q88*'Cargo Density'!H$3</f>
        <v>0</v>
      </c>
      <c r="I87" s="147">
        <f>Input!$Q88*'Cargo Density'!I$3</f>
        <v>0</v>
      </c>
      <c r="J87" s="147">
        <f>Input!$Q88*'Cargo Density'!J$3</f>
        <v>900</v>
      </c>
      <c r="K87" s="147">
        <f>Input!$Q88*'Cargo Density'!K$3</f>
        <v>900</v>
      </c>
      <c r="L87" s="147">
        <f>Input!$Q88*'Cargo Density'!L$3</f>
        <v>480</v>
      </c>
      <c r="M87" s="147">
        <f>Input!$Q88*'Cargo Density'!M$3</f>
        <v>0</v>
      </c>
      <c r="N87" s="147">
        <f>Input!$Q88*'Cargo Density'!N$3</f>
        <v>480</v>
      </c>
      <c r="O87" s="147">
        <f>Input!$Q88*'Cargo Density'!O$3</f>
        <v>336.00000000000006</v>
      </c>
      <c r="P87" s="147">
        <f>Input!$Q88*'Cargo Density'!P$3</f>
        <v>20.94</v>
      </c>
      <c r="Q87" s="147">
        <f>Input!$Q88*'Cargo Density'!Q$3</f>
        <v>0</v>
      </c>
      <c r="R87" s="147">
        <f>Input!$Q88*'Cargo Density'!R$3</f>
        <v>1380</v>
      </c>
      <c r="S87" s="147">
        <f>Input!$Q88*'Cargo Density'!S$3</f>
        <v>6</v>
      </c>
      <c r="T87" s="147">
        <f>Input!$Q88*'Cargo Density'!T$3</f>
        <v>2100</v>
      </c>
      <c r="U87" s="147">
        <f>Input!$Q88*'Cargo Density'!U$3</f>
        <v>840</v>
      </c>
      <c r="V87" s="147">
        <f>Input!$Q88*'Cargo Density'!V$3</f>
        <v>180</v>
      </c>
      <c r="W87" s="147">
        <f>Input!$Q88*'Cargo Density'!W$3</f>
        <v>300</v>
      </c>
      <c r="X87" s="147">
        <f>Input!$Q88*'Cargo Density'!X$3</f>
        <v>480</v>
      </c>
      <c r="Y87" s="147">
        <f>Input!$Q88*'Cargo Density'!Y$3</f>
        <v>300</v>
      </c>
      <c r="Z87" s="147">
        <f>Input!$Q88*'Cargo Density'!Z$3</f>
        <v>300</v>
      </c>
      <c r="AA87" s="147">
        <f>Input!$Q88*'Cargo Density'!AA$3</f>
        <v>319.8</v>
      </c>
      <c r="AB87" s="147">
        <f>Input!$Q88*'Cargo Density'!AB$3</f>
        <v>240</v>
      </c>
      <c r="AC87" s="147">
        <f>Input!$Q88*'Cargo Density'!AC$3</f>
        <v>240</v>
      </c>
      <c r="AD87" s="147">
        <f>Input!$Q88*'Cargo Density'!AD$3</f>
        <v>240</v>
      </c>
      <c r="AE87" s="147">
        <f>Input!$Q88*'Cargo Density'!AE$3</f>
        <v>0</v>
      </c>
      <c r="AF87" s="147">
        <f>Input!$Q88*'Cargo Density'!AF$3</f>
        <v>900</v>
      </c>
      <c r="AG87" s="147">
        <f>Input!$Q88*'Cargo Density'!AG$3</f>
        <v>75</v>
      </c>
      <c r="AH87" s="147">
        <f>Input!$Q88*'Cargo Density'!AH$3</f>
        <v>300</v>
      </c>
      <c r="AI87" s="147">
        <f>Input!$Q88*'Cargo Density'!AI$3</f>
        <v>480</v>
      </c>
      <c r="AJ87" s="147">
        <f>Input!$Q88*'Cargo Density'!AJ$3</f>
        <v>0</v>
      </c>
      <c r="AK87" s="147">
        <f>Input!$Q88*'Cargo Density'!AK$3</f>
        <v>2700</v>
      </c>
      <c r="AL87" s="147">
        <f>Input!$Q88*'Cargo Density'!AL$3</f>
        <v>840</v>
      </c>
      <c r="AM87" s="147">
        <f>Input!$Q88*'Cargo Density'!AM$3</f>
        <v>450</v>
      </c>
      <c r="AN87" s="147">
        <f>Input!$Q88*'Cargo Density'!AN$3</f>
        <v>150</v>
      </c>
      <c r="AO87" s="147">
        <f>Input!$Q88*'Cargo Density'!AO$3</f>
        <v>456</v>
      </c>
      <c r="AP87" s="147">
        <f>Input!$Q88*'Cargo Density'!AP$3</f>
        <v>180</v>
      </c>
      <c r="AQ87" s="147">
        <f>Input!$Q88*'Cargo Density'!AQ$3</f>
        <v>637.5</v>
      </c>
      <c r="AR87" s="147">
        <f>Input!$Q88*'Cargo Density'!AR$3</f>
        <v>540</v>
      </c>
      <c r="AS87" s="147">
        <f>Input!$Q88*'Cargo Density'!AS$3</f>
        <v>462</v>
      </c>
      <c r="AT87" s="147">
        <f>Input!$Q88*'Cargo Density'!AT$3</f>
        <v>720</v>
      </c>
      <c r="AU87" s="147">
        <f>Input!$Q88*'Cargo Density'!AU$3</f>
        <v>37.5</v>
      </c>
      <c r="AV87" s="147">
        <f>Input!$Q88*'Cargo Density'!AV$3</f>
        <v>487.5</v>
      </c>
      <c r="AW87" s="147">
        <f>Input!$Q88*'Cargo Density'!AW$3</f>
        <v>660</v>
      </c>
      <c r="AX87" s="147">
        <f>Input!$Q88*'Cargo Density'!AX$3</f>
        <v>660</v>
      </c>
      <c r="AY87" s="147">
        <f>Input!$Q88*'Cargo Density'!AY$3</f>
        <v>1380</v>
      </c>
      <c r="AZ87" s="147">
        <f>Input!$Q88*'Cargo Density'!AZ$3</f>
        <v>576</v>
      </c>
      <c r="BA87" s="147">
        <f>Input!$Q88*'Cargo Density'!BA$3</f>
        <v>300</v>
      </c>
      <c r="BB87" s="147">
        <f>Input!$Q88*'Cargo Density'!BB$3</f>
        <v>562.5</v>
      </c>
      <c r="BC87" s="147">
        <f>Input!$Q88*'Cargo Density'!BC$3</f>
        <v>570</v>
      </c>
      <c r="BD87" s="147">
        <f>Input!$Q88*'Cargo Density'!BD$3</f>
        <v>960</v>
      </c>
      <c r="BE87" s="147">
        <f>Input!$Q88*'Cargo Density'!BE$3</f>
        <v>1800</v>
      </c>
      <c r="BF87" s="147">
        <f>Input!$Q88*'Cargo Density'!BF$3</f>
        <v>0</v>
      </c>
      <c r="BG87" s="147">
        <f>Input!$Q88*'Cargo Density'!BG$3</f>
        <v>4680</v>
      </c>
      <c r="BH87" s="147">
        <f>Input!$Q88*'Cargo Density'!BH$3</f>
        <v>510</v>
      </c>
      <c r="BI87" s="147">
        <f>Input!$Q88*'Cargo Density'!BI$3</f>
        <v>432</v>
      </c>
      <c r="BJ87" s="147">
        <f>Input!$Q88*'Cargo Density'!BJ$3</f>
        <v>150</v>
      </c>
      <c r="BK87" s="147">
        <f>Input!$Q88*'Cargo Density'!BK$3</f>
        <v>780</v>
      </c>
      <c r="BL87" s="147">
        <f>Input!$Q88*'Cargo Density'!BL$3</f>
        <v>51.599999999999994</v>
      </c>
      <c r="BM87" s="147">
        <f>Input!$Q88*'Cargo Density'!BM$3</f>
        <v>51.599999999999994</v>
      </c>
      <c r="BN87" s="147">
        <f>Input!$Q88*'Cargo Density'!BN$3</f>
        <v>0</v>
      </c>
      <c r="BO87" s="147">
        <f>Input!$Q88*'Cargo Density'!BO$3</f>
        <v>240</v>
      </c>
      <c r="BP87" s="147">
        <f>Input!$Q88*'Cargo Density'!BP$3</f>
        <v>0</v>
      </c>
      <c r="BQ87" s="147">
        <f>Input!$Q88*'Cargo Density'!BQ$3</f>
        <v>5400</v>
      </c>
      <c r="BR87" s="147">
        <f>Input!$Q88*'Cargo Density'!BR$3</f>
        <v>1500</v>
      </c>
      <c r="BS87" s="147">
        <f>Input!$Q88*'Cargo Density'!BS$3</f>
        <v>0</v>
      </c>
      <c r="BT87" s="147">
        <f>Input!$Q88*'Cargo Density'!BT$3</f>
        <v>0</v>
      </c>
      <c r="BU87" s="147">
        <f>Input!$Q88*'Cargo Density'!BU$3</f>
        <v>420</v>
      </c>
      <c r="BV87" s="147">
        <f>Input!$Q88*'Cargo Density'!BV$3</f>
        <v>282</v>
      </c>
      <c r="BW87" s="147">
        <f>Input!$Q88*'Cargo Density'!BW$3</f>
        <v>300</v>
      </c>
      <c r="BX87" s="147">
        <f>Input!$Q88*'Cargo Density'!BX$3</f>
        <v>180</v>
      </c>
    </row>
    <row r="88" spans="1:76" x14ac:dyDescent="0.25">
      <c r="A88" s="158"/>
      <c r="B88" s="64" t="s">
        <v>118</v>
      </c>
      <c r="C88" s="139" t="str">
        <f>Input!C89</f>
        <v>P</v>
      </c>
      <c r="D88" s="144" t="s">
        <v>32</v>
      </c>
      <c r="E88" s="144" t="s">
        <v>32</v>
      </c>
      <c r="F88" s="144" t="s">
        <v>32</v>
      </c>
      <c r="G88" s="144" t="s">
        <v>32</v>
      </c>
      <c r="H88" s="144" t="s">
        <v>32</v>
      </c>
      <c r="I88" s="144" t="s">
        <v>32</v>
      </c>
      <c r="J88" s="144" t="s">
        <v>32</v>
      </c>
      <c r="K88" s="144" t="s">
        <v>32</v>
      </c>
      <c r="L88" s="144" t="s">
        <v>32</v>
      </c>
      <c r="M88" s="144" t="s">
        <v>32</v>
      </c>
      <c r="N88" s="144" t="s">
        <v>32</v>
      </c>
      <c r="O88" s="144" t="s">
        <v>32</v>
      </c>
      <c r="P88" s="144" t="s">
        <v>32</v>
      </c>
      <c r="Q88" s="144" t="s">
        <v>32</v>
      </c>
      <c r="R88" s="144" t="s">
        <v>32</v>
      </c>
      <c r="S88" s="144" t="s">
        <v>32</v>
      </c>
      <c r="T88" s="144" t="s">
        <v>32</v>
      </c>
      <c r="U88" s="144" t="s">
        <v>32</v>
      </c>
      <c r="V88" s="144" t="s">
        <v>32</v>
      </c>
      <c r="W88" s="144" t="s">
        <v>32</v>
      </c>
      <c r="X88" s="144" t="s">
        <v>32</v>
      </c>
      <c r="Y88" s="144" t="s">
        <v>32</v>
      </c>
      <c r="Z88" s="144" t="s">
        <v>32</v>
      </c>
      <c r="AA88" s="144" t="s">
        <v>32</v>
      </c>
      <c r="AB88" s="144" t="s">
        <v>32</v>
      </c>
      <c r="AC88" s="144" t="s">
        <v>32</v>
      </c>
      <c r="AD88" s="144" t="s">
        <v>32</v>
      </c>
      <c r="AE88" s="144" t="s">
        <v>32</v>
      </c>
      <c r="AF88" s="144" t="s">
        <v>32</v>
      </c>
      <c r="AG88" s="144" t="s">
        <v>32</v>
      </c>
      <c r="AH88" s="144" t="s">
        <v>32</v>
      </c>
      <c r="AI88" s="144" t="s">
        <v>32</v>
      </c>
      <c r="AJ88" s="144" t="s">
        <v>32</v>
      </c>
      <c r="AK88" s="144" t="s">
        <v>32</v>
      </c>
      <c r="AL88" s="144" t="s">
        <v>32</v>
      </c>
      <c r="AM88" s="144" t="s">
        <v>32</v>
      </c>
      <c r="AN88" s="144" t="s">
        <v>32</v>
      </c>
      <c r="AO88" s="144" t="s">
        <v>32</v>
      </c>
      <c r="AP88" s="144" t="s">
        <v>32</v>
      </c>
      <c r="AQ88" s="144" t="s">
        <v>32</v>
      </c>
      <c r="AR88" s="144" t="s">
        <v>32</v>
      </c>
      <c r="AS88" s="144" t="s">
        <v>32</v>
      </c>
      <c r="AT88" s="144" t="s">
        <v>32</v>
      </c>
      <c r="AU88" s="144" t="s">
        <v>32</v>
      </c>
      <c r="AV88" s="144" t="s">
        <v>32</v>
      </c>
      <c r="AW88" s="144" t="s">
        <v>32</v>
      </c>
      <c r="AX88" s="144" t="s">
        <v>32</v>
      </c>
      <c r="AY88" s="144" t="s">
        <v>32</v>
      </c>
      <c r="AZ88" s="144" t="s">
        <v>32</v>
      </c>
      <c r="BA88" s="144" t="s">
        <v>32</v>
      </c>
      <c r="BB88" s="144" t="s">
        <v>32</v>
      </c>
      <c r="BC88" s="144" t="s">
        <v>32</v>
      </c>
      <c r="BD88" s="144" t="s">
        <v>32</v>
      </c>
      <c r="BE88" s="144" t="s">
        <v>32</v>
      </c>
      <c r="BF88" s="144" t="s">
        <v>32</v>
      </c>
      <c r="BG88" s="144" t="s">
        <v>32</v>
      </c>
      <c r="BH88" s="144" t="s">
        <v>32</v>
      </c>
      <c r="BI88" s="144" t="s">
        <v>32</v>
      </c>
      <c r="BJ88" s="144" t="s">
        <v>32</v>
      </c>
      <c r="BK88" s="144" t="s">
        <v>32</v>
      </c>
      <c r="BL88" s="144" t="s">
        <v>32</v>
      </c>
      <c r="BM88" s="144" t="s">
        <v>32</v>
      </c>
      <c r="BN88" s="144" t="s">
        <v>32</v>
      </c>
      <c r="BO88" s="144" t="s">
        <v>32</v>
      </c>
      <c r="BP88" s="144" t="s">
        <v>32</v>
      </c>
      <c r="BQ88" s="144" t="s">
        <v>32</v>
      </c>
      <c r="BR88" s="144" t="s">
        <v>32</v>
      </c>
      <c r="BS88" s="144" t="s">
        <v>32</v>
      </c>
      <c r="BT88" s="144" t="s">
        <v>32</v>
      </c>
      <c r="BU88" s="144" t="s">
        <v>32</v>
      </c>
      <c r="BV88" s="144" t="s">
        <v>32</v>
      </c>
      <c r="BW88" s="144" t="s">
        <v>32</v>
      </c>
      <c r="BX88" s="144" t="s">
        <v>32</v>
      </c>
    </row>
    <row r="89" spans="1:76" x14ac:dyDescent="0.25">
      <c r="A89" s="158"/>
      <c r="B89" s="64" t="s">
        <v>119</v>
      </c>
      <c r="C89" s="139" t="str">
        <f>Input!C90</f>
        <v>P</v>
      </c>
      <c r="D89" s="144" t="s">
        <v>32</v>
      </c>
      <c r="E89" s="144" t="s">
        <v>32</v>
      </c>
      <c r="F89" s="144" t="s">
        <v>32</v>
      </c>
      <c r="G89" s="144" t="s">
        <v>32</v>
      </c>
      <c r="H89" s="144" t="s">
        <v>32</v>
      </c>
      <c r="I89" s="144" t="s">
        <v>32</v>
      </c>
      <c r="J89" s="144" t="s">
        <v>32</v>
      </c>
      <c r="K89" s="144" t="s">
        <v>32</v>
      </c>
      <c r="L89" s="144" t="s">
        <v>32</v>
      </c>
      <c r="M89" s="144" t="s">
        <v>32</v>
      </c>
      <c r="N89" s="144" t="s">
        <v>32</v>
      </c>
      <c r="O89" s="144" t="s">
        <v>32</v>
      </c>
      <c r="P89" s="144" t="s">
        <v>32</v>
      </c>
      <c r="Q89" s="144" t="s">
        <v>32</v>
      </c>
      <c r="R89" s="144" t="s">
        <v>32</v>
      </c>
      <c r="S89" s="144" t="s">
        <v>32</v>
      </c>
      <c r="T89" s="144" t="s">
        <v>32</v>
      </c>
      <c r="U89" s="144" t="s">
        <v>32</v>
      </c>
      <c r="V89" s="144" t="s">
        <v>32</v>
      </c>
      <c r="W89" s="144" t="s">
        <v>32</v>
      </c>
      <c r="X89" s="144" t="s">
        <v>32</v>
      </c>
      <c r="Y89" s="144" t="s">
        <v>32</v>
      </c>
      <c r="Z89" s="144" t="s">
        <v>32</v>
      </c>
      <c r="AA89" s="144" t="s">
        <v>32</v>
      </c>
      <c r="AB89" s="144" t="s">
        <v>32</v>
      </c>
      <c r="AC89" s="144" t="s">
        <v>32</v>
      </c>
      <c r="AD89" s="144" t="s">
        <v>32</v>
      </c>
      <c r="AE89" s="144" t="s">
        <v>32</v>
      </c>
      <c r="AF89" s="144" t="s">
        <v>32</v>
      </c>
      <c r="AG89" s="144" t="s">
        <v>32</v>
      </c>
      <c r="AH89" s="144" t="s">
        <v>32</v>
      </c>
      <c r="AI89" s="144" t="s">
        <v>32</v>
      </c>
      <c r="AJ89" s="144" t="s">
        <v>32</v>
      </c>
      <c r="AK89" s="144" t="s">
        <v>32</v>
      </c>
      <c r="AL89" s="144" t="s">
        <v>32</v>
      </c>
      <c r="AM89" s="144" t="s">
        <v>32</v>
      </c>
      <c r="AN89" s="144" t="s">
        <v>32</v>
      </c>
      <c r="AO89" s="144" t="s">
        <v>32</v>
      </c>
      <c r="AP89" s="144" t="s">
        <v>32</v>
      </c>
      <c r="AQ89" s="144" t="s">
        <v>32</v>
      </c>
      <c r="AR89" s="144" t="s">
        <v>32</v>
      </c>
      <c r="AS89" s="144" t="s">
        <v>32</v>
      </c>
      <c r="AT89" s="144" t="s">
        <v>32</v>
      </c>
      <c r="AU89" s="144" t="s">
        <v>32</v>
      </c>
      <c r="AV89" s="144" t="s">
        <v>32</v>
      </c>
      <c r="AW89" s="144" t="s">
        <v>32</v>
      </c>
      <c r="AX89" s="144" t="s">
        <v>32</v>
      </c>
      <c r="AY89" s="144" t="s">
        <v>32</v>
      </c>
      <c r="AZ89" s="144" t="s">
        <v>32</v>
      </c>
      <c r="BA89" s="144" t="s">
        <v>32</v>
      </c>
      <c r="BB89" s="144" t="s">
        <v>32</v>
      </c>
      <c r="BC89" s="144" t="s">
        <v>32</v>
      </c>
      <c r="BD89" s="144" t="s">
        <v>32</v>
      </c>
      <c r="BE89" s="144" t="s">
        <v>32</v>
      </c>
      <c r="BF89" s="144" t="s">
        <v>32</v>
      </c>
      <c r="BG89" s="144" t="s">
        <v>32</v>
      </c>
      <c r="BH89" s="144" t="s">
        <v>32</v>
      </c>
      <c r="BI89" s="144" t="s">
        <v>32</v>
      </c>
      <c r="BJ89" s="144" t="s">
        <v>32</v>
      </c>
      <c r="BK89" s="144" t="s">
        <v>32</v>
      </c>
      <c r="BL89" s="144" t="s">
        <v>32</v>
      </c>
      <c r="BM89" s="144" t="s">
        <v>32</v>
      </c>
      <c r="BN89" s="144" t="s">
        <v>32</v>
      </c>
      <c r="BO89" s="144" t="s">
        <v>32</v>
      </c>
      <c r="BP89" s="144" t="s">
        <v>32</v>
      </c>
      <c r="BQ89" s="144" t="s">
        <v>32</v>
      </c>
      <c r="BR89" s="144" t="s">
        <v>32</v>
      </c>
      <c r="BS89" s="144" t="s">
        <v>32</v>
      </c>
      <c r="BT89" s="144" t="s">
        <v>32</v>
      </c>
      <c r="BU89" s="144" t="s">
        <v>32</v>
      </c>
      <c r="BV89" s="144" t="s">
        <v>32</v>
      </c>
      <c r="BW89" s="144" t="s">
        <v>32</v>
      </c>
      <c r="BX89" s="144" t="s">
        <v>32</v>
      </c>
    </row>
    <row r="90" spans="1:76" x14ac:dyDescent="0.25">
      <c r="A90" s="158"/>
      <c r="B90" s="64" t="s">
        <v>120</v>
      </c>
      <c r="C90" s="139" t="str">
        <f>Input!C91</f>
        <v>C</v>
      </c>
      <c r="D90" s="144" t="s">
        <v>32</v>
      </c>
      <c r="E90" s="147">
        <f>Input!$Q91*'Cargo Density'!E$3</f>
        <v>1537.5</v>
      </c>
      <c r="F90" s="147">
        <f>Input!$Q91*'Cargo Density'!F$3</f>
        <v>787.2</v>
      </c>
      <c r="G90" s="147">
        <f>Input!$Q91*'Cargo Density'!G$3</f>
        <v>984</v>
      </c>
      <c r="H90" s="147">
        <f>Input!$Q91*'Cargo Density'!H$3</f>
        <v>0</v>
      </c>
      <c r="I90" s="147">
        <f>Input!$Q91*'Cargo Density'!I$3</f>
        <v>0</v>
      </c>
      <c r="J90" s="147">
        <f>Input!$Q91*'Cargo Density'!J$3</f>
        <v>922.5</v>
      </c>
      <c r="K90" s="147">
        <f>Input!$Q91*'Cargo Density'!K$3</f>
        <v>922.5</v>
      </c>
      <c r="L90" s="147">
        <f>Input!$Q91*'Cargo Density'!L$3</f>
        <v>492</v>
      </c>
      <c r="M90" s="147">
        <f>Input!$Q91*'Cargo Density'!M$3</f>
        <v>0</v>
      </c>
      <c r="N90" s="147">
        <f>Input!$Q91*'Cargo Density'!N$3</f>
        <v>492</v>
      </c>
      <c r="O90" s="147">
        <f>Input!$Q91*'Cargo Density'!O$3</f>
        <v>344.40000000000003</v>
      </c>
      <c r="P90" s="147">
        <f>Input!$Q91*'Cargo Density'!P$3</f>
        <v>21.4635</v>
      </c>
      <c r="Q90" s="147">
        <f>Input!$Q91*'Cargo Density'!Q$3</f>
        <v>0</v>
      </c>
      <c r="R90" s="147">
        <f>Input!$Q91*'Cargo Density'!R$3</f>
        <v>1414.5</v>
      </c>
      <c r="S90" s="147">
        <f>Input!$Q91*'Cargo Density'!S$3</f>
        <v>6.15</v>
      </c>
      <c r="T90" s="147">
        <f>Input!$Q91*'Cargo Density'!T$3</f>
        <v>2152.5</v>
      </c>
      <c r="U90" s="147">
        <f>Input!$Q91*'Cargo Density'!U$3</f>
        <v>861</v>
      </c>
      <c r="V90" s="147">
        <f>Input!$Q91*'Cargo Density'!V$3</f>
        <v>184.5</v>
      </c>
      <c r="W90" s="147">
        <f>Input!$Q91*'Cargo Density'!W$3</f>
        <v>307.5</v>
      </c>
      <c r="X90" s="147">
        <f>Input!$Q91*'Cargo Density'!X$3</f>
        <v>492</v>
      </c>
      <c r="Y90" s="147">
        <f>Input!$Q91*'Cargo Density'!Y$3</f>
        <v>307.5</v>
      </c>
      <c r="Z90" s="147">
        <f>Input!$Q91*'Cargo Density'!Z$3</f>
        <v>307.5</v>
      </c>
      <c r="AA90" s="147">
        <f>Input!$Q91*'Cargo Density'!AA$3</f>
        <v>327.79500000000002</v>
      </c>
      <c r="AB90" s="147">
        <f>Input!$Q91*'Cargo Density'!AB$3</f>
        <v>246</v>
      </c>
      <c r="AC90" s="147">
        <f>Input!$Q91*'Cargo Density'!AC$3</f>
        <v>246</v>
      </c>
      <c r="AD90" s="147">
        <f>Input!$Q91*'Cargo Density'!AD$3</f>
        <v>246</v>
      </c>
      <c r="AE90" s="147">
        <f>Input!$Q91*'Cargo Density'!AE$3</f>
        <v>0</v>
      </c>
      <c r="AF90" s="147">
        <f>Input!$Q91*'Cargo Density'!AF$3</f>
        <v>922.5</v>
      </c>
      <c r="AG90" s="147">
        <f>Input!$Q91*'Cargo Density'!AG$3</f>
        <v>76.875</v>
      </c>
      <c r="AH90" s="147">
        <f>Input!$Q91*'Cargo Density'!AH$3</f>
        <v>307.5</v>
      </c>
      <c r="AI90" s="147">
        <f>Input!$Q91*'Cargo Density'!AI$3</f>
        <v>492</v>
      </c>
      <c r="AJ90" s="147">
        <f>Input!$Q91*'Cargo Density'!AJ$3</f>
        <v>0</v>
      </c>
      <c r="AK90" s="147">
        <f>Input!$Q91*'Cargo Density'!AK$3</f>
        <v>2767.5</v>
      </c>
      <c r="AL90" s="147">
        <f>Input!$Q91*'Cargo Density'!AL$3</f>
        <v>861</v>
      </c>
      <c r="AM90" s="147">
        <f>Input!$Q91*'Cargo Density'!AM$3</f>
        <v>461.25</v>
      </c>
      <c r="AN90" s="147">
        <f>Input!$Q91*'Cargo Density'!AN$3</f>
        <v>153.75</v>
      </c>
      <c r="AO90" s="147">
        <f>Input!$Q91*'Cargo Density'!AO$3</f>
        <v>467.4</v>
      </c>
      <c r="AP90" s="147">
        <f>Input!$Q91*'Cargo Density'!AP$3</f>
        <v>184.5</v>
      </c>
      <c r="AQ90" s="147">
        <f>Input!$Q91*'Cargo Density'!AQ$3</f>
        <v>653.4375</v>
      </c>
      <c r="AR90" s="147">
        <f>Input!$Q91*'Cargo Density'!AR$3</f>
        <v>553.5</v>
      </c>
      <c r="AS90" s="147">
        <f>Input!$Q91*'Cargo Density'!AS$3</f>
        <v>473.55</v>
      </c>
      <c r="AT90" s="147">
        <f>Input!$Q91*'Cargo Density'!AT$3</f>
        <v>738</v>
      </c>
      <c r="AU90" s="147">
        <f>Input!$Q91*'Cargo Density'!AU$3</f>
        <v>38.4375</v>
      </c>
      <c r="AV90" s="147">
        <f>Input!$Q91*'Cargo Density'!AV$3</f>
        <v>499.6875</v>
      </c>
      <c r="AW90" s="147">
        <f>Input!$Q91*'Cargo Density'!AW$3</f>
        <v>676.5</v>
      </c>
      <c r="AX90" s="147">
        <f>Input!$Q91*'Cargo Density'!AX$3</f>
        <v>676.5</v>
      </c>
      <c r="AY90" s="147">
        <f>Input!$Q91*'Cargo Density'!AY$3</f>
        <v>1414.5</v>
      </c>
      <c r="AZ90" s="147">
        <f>Input!$Q91*'Cargo Density'!AZ$3</f>
        <v>590.4</v>
      </c>
      <c r="BA90" s="147">
        <f>Input!$Q91*'Cargo Density'!BA$3</f>
        <v>307.5</v>
      </c>
      <c r="BB90" s="147">
        <f>Input!$Q91*'Cargo Density'!BB$3</f>
        <v>576.5625</v>
      </c>
      <c r="BC90" s="147">
        <f>Input!$Q91*'Cargo Density'!BC$3</f>
        <v>584.25</v>
      </c>
      <c r="BD90" s="147">
        <f>Input!$Q91*'Cargo Density'!BD$3</f>
        <v>984</v>
      </c>
      <c r="BE90" s="147">
        <f>Input!$Q91*'Cargo Density'!BE$3</f>
        <v>1845</v>
      </c>
      <c r="BF90" s="147">
        <f>Input!$Q91*'Cargo Density'!BF$3</f>
        <v>0</v>
      </c>
      <c r="BG90" s="147">
        <f>Input!$Q91*'Cargo Density'!BG$3</f>
        <v>4797</v>
      </c>
      <c r="BH90" s="147">
        <f>Input!$Q91*'Cargo Density'!BH$3</f>
        <v>522.75</v>
      </c>
      <c r="BI90" s="147">
        <f>Input!$Q91*'Cargo Density'!BI$3</f>
        <v>442.8</v>
      </c>
      <c r="BJ90" s="147">
        <f>Input!$Q91*'Cargo Density'!BJ$3</f>
        <v>153.75</v>
      </c>
      <c r="BK90" s="147">
        <f>Input!$Q91*'Cargo Density'!BK$3</f>
        <v>799.5</v>
      </c>
      <c r="BL90" s="147">
        <f>Input!$Q91*'Cargo Density'!BL$3</f>
        <v>52.889999999999993</v>
      </c>
      <c r="BM90" s="147">
        <f>Input!$Q91*'Cargo Density'!BM$3</f>
        <v>52.889999999999993</v>
      </c>
      <c r="BN90" s="147">
        <f>Input!$Q91*'Cargo Density'!BN$3</f>
        <v>0</v>
      </c>
      <c r="BO90" s="147">
        <f>Input!$Q91*'Cargo Density'!BO$3</f>
        <v>246</v>
      </c>
      <c r="BP90" s="147">
        <f>Input!$Q91*'Cargo Density'!BP$3</f>
        <v>0</v>
      </c>
      <c r="BQ90" s="147">
        <f>Input!$Q91*'Cargo Density'!BQ$3</f>
        <v>5535</v>
      </c>
      <c r="BR90" s="147">
        <f>Input!$Q91*'Cargo Density'!BR$3</f>
        <v>1537.5</v>
      </c>
      <c r="BS90" s="147">
        <f>Input!$Q91*'Cargo Density'!BS$3</f>
        <v>0</v>
      </c>
      <c r="BT90" s="147">
        <f>Input!$Q91*'Cargo Density'!BT$3</f>
        <v>0</v>
      </c>
      <c r="BU90" s="147">
        <f>Input!$Q91*'Cargo Density'!BU$3</f>
        <v>430.5</v>
      </c>
      <c r="BV90" s="147">
        <f>Input!$Q91*'Cargo Density'!BV$3</f>
        <v>289.05</v>
      </c>
      <c r="BW90" s="147">
        <f>Input!$Q91*'Cargo Density'!BW$3</f>
        <v>307.5</v>
      </c>
      <c r="BX90" s="147">
        <f>Input!$Q91*'Cargo Density'!BX$3</f>
        <v>184.5</v>
      </c>
    </row>
    <row r="91" spans="1:76" x14ac:dyDescent="0.25">
      <c r="A91" s="158"/>
      <c r="B91" s="66" t="s">
        <v>121</v>
      </c>
      <c r="C91" s="139" t="str">
        <f>Input!C92</f>
        <v>P</v>
      </c>
      <c r="D91" s="144" t="s">
        <v>32</v>
      </c>
      <c r="E91" s="144" t="s">
        <v>32</v>
      </c>
      <c r="F91" s="144" t="s">
        <v>32</v>
      </c>
      <c r="G91" s="144" t="s">
        <v>32</v>
      </c>
      <c r="H91" s="144" t="s">
        <v>32</v>
      </c>
      <c r="I91" s="144" t="s">
        <v>32</v>
      </c>
      <c r="J91" s="144" t="s">
        <v>32</v>
      </c>
      <c r="K91" s="144" t="s">
        <v>32</v>
      </c>
      <c r="L91" s="144" t="s">
        <v>32</v>
      </c>
      <c r="M91" s="144" t="s">
        <v>32</v>
      </c>
      <c r="N91" s="144" t="s">
        <v>32</v>
      </c>
      <c r="O91" s="144" t="s">
        <v>32</v>
      </c>
      <c r="P91" s="144" t="s">
        <v>32</v>
      </c>
      <c r="Q91" s="144" t="s">
        <v>32</v>
      </c>
      <c r="R91" s="144" t="s">
        <v>32</v>
      </c>
      <c r="S91" s="144" t="s">
        <v>32</v>
      </c>
      <c r="T91" s="144" t="s">
        <v>32</v>
      </c>
      <c r="U91" s="144" t="s">
        <v>32</v>
      </c>
      <c r="V91" s="144" t="s">
        <v>32</v>
      </c>
      <c r="W91" s="144" t="s">
        <v>32</v>
      </c>
      <c r="X91" s="144" t="s">
        <v>32</v>
      </c>
      <c r="Y91" s="144" t="s">
        <v>32</v>
      </c>
      <c r="Z91" s="144" t="s">
        <v>32</v>
      </c>
      <c r="AA91" s="144" t="s">
        <v>32</v>
      </c>
      <c r="AB91" s="144" t="s">
        <v>32</v>
      </c>
      <c r="AC91" s="144" t="s">
        <v>32</v>
      </c>
      <c r="AD91" s="144" t="s">
        <v>32</v>
      </c>
      <c r="AE91" s="144" t="s">
        <v>32</v>
      </c>
      <c r="AF91" s="144" t="s">
        <v>32</v>
      </c>
      <c r="AG91" s="144" t="s">
        <v>32</v>
      </c>
      <c r="AH91" s="144" t="s">
        <v>32</v>
      </c>
      <c r="AI91" s="144" t="s">
        <v>32</v>
      </c>
      <c r="AJ91" s="144" t="s">
        <v>32</v>
      </c>
      <c r="AK91" s="144" t="s">
        <v>32</v>
      </c>
      <c r="AL91" s="144" t="s">
        <v>32</v>
      </c>
      <c r="AM91" s="144" t="s">
        <v>32</v>
      </c>
      <c r="AN91" s="144" t="s">
        <v>32</v>
      </c>
      <c r="AO91" s="144" t="s">
        <v>32</v>
      </c>
      <c r="AP91" s="144" t="s">
        <v>32</v>
      </c>
      <c r="AQ91" s="144" t="s">
        <v>32</v>
      </c>
      <c r="AR91" s="144" t="s">
        <v>32</v>
      </c>
      <c r="AS91" s="144" t="s">
        <v>32</v>
      </c>
      <c r="AT91" s="144" t="s">
        <v>32</v>
      </c>
      <c r="AU91" s="144" t="s">
        <v>32</v>
      </c>
      <c r="AV91" s="144" t="s">
        <v>32</v>
      </c>
      <c r="AW91" s="144" t="s">
        <v>32</v>
      </c>
      <c r="AX91" s="144" t="s">
        <v>32</v>
      </c>
      <c r="AY91" s="144" t="s">
        <v>32</v>
      </c>
      <c r="AZ91" s="144" t="s">
        <v>32</v>
      </c>
      <c r="BA91" s="144" t="s">
        <v>32</v>
      </c>
      <c r="BB91" s="144" t="s">
        <v>32</v>
      </c>
      <c r="BC91" s="144" t="s">
        <v>32</v>
      </c>
      <c r="BD91" s="144" t="s">
        <v>32</v>
      </c>
      <c r="BE91" s="144" t="s">
        <v>32</v>
      </c>
      <c r="BF91" s="144" t="s">
        <v>32</v>
      </c>
      <c r="BG91" s="144" t="s">
        <v>32</v>
      </c>
      <c r="BH91" s="144" t="s">
        <v>32</v>
      </c>
      <c r="BI91" s="144" t="s">
        <v>32</v>
      </c>
      <c r="BJ91" s="144" t="s">
        <v>32</v>
      </c>
      <c r="BK91" s="144" t="s">
        <v>32</v>
      </c>
      <c r="BL91" s="144" t="s">
        <v>32</v>
      </c>
      <c r="BM91" s="144" t="s">
        <v>32</v>
      </c>
      <c r="BN91" s="144" t="s">
        <v>32</v>
      </c>
      <c r="BO91" s="144" t="s">
        <v>32</v>
      </c>
      <c r="BP91" s="144" t="s">
        <v>32</v>
      </c>
      <c r="BQ91" s="144" t="s">
        <v>32</v>
      </c>
      <c r="BR91" s="144" t="s">
        <v>32</v>
      </c>
      <c r="BS91" s="144" t="s">
        <v>32</v>
      </c>
      <c r="BT91" s="144" t="s">
        <v>32</v>
      </c>
      <c r="BU91" s="144" t="s">
        <v>32</v>
      </c>
      <c r="BV91" s="144" t="s">
        <v>32</v>
      </c>
      <c r="BW91" s="144" t="s">
        <v>32</v>
      </c>
      <c r="BX91" s="144" t="s">
        <v>32</v>
      </c>
    </row>
    <row r="92" spans="1:76" x14ac:dyDescent="0.25">
      <c r="A92" s="158"/>
      <c r="B92" s="66" t="s">
        <v>122</v>
      </c>
      <c r="C92" s="139" t="str">
        <f>Input!C93</f>
        <v>P</v>
      </c>
      <c r="D92" s="144" t="s">
        <v>32</v>
      </c>
      <c r="E92" s="144" t="s">
        <v>32</v>
      </c>
      <c r="F92" s="144" t="s">
        <v>32</v>
      </c>
      <c r="G92" s="144" t="s">
        <v>32</v>
      </c>
      <c r="H92" s="144" t="s">
        <v>32</v>
      </c>
      <c r="I92" s="144" t="s">
        <v>32</v>
      </c>
      <c r="J92" s="144" t="s">
        <v>32</v>
      </c>
      <c r="K92" s="144" t="s">
        <v>32</v>
      </c>
      <c r="L92" s="144" t="s">
        <v>32</v>
      </c>
      <c r="M92" s="144" t="s">
        <v>32</v>
      </c>
      <c r="N92" s="144" t="s">
        <v>32</v>
      </c>
      <c r="O92" s="144" t="s">
        <v>32</v>
      </c>
      <c r="P92" s="144" t="s">
        <v>32</v>
      </c>
      <c r="Q92" s="144" t="s">
        <v>32</v>
      </c>
      <c r="R92" s="144" t="s">
        <v>32</v>
      </c>
      <c r="S92" s="144" t="s">
        <v>32</v>
      </c>
      <c r="T92" s="144" t="s">
        <v>32</v>
      </c>
      <c r="U92" s="144" t="s">
        <v>32</v>
      </c>
      <c r="V92" s="144" t="s">
        <v>32</v>
      </c>
      <c r="W92" s="144" t="s">
        <v>32</v>
      </c>
      <c r="X92" s="144" t="s">
        <v>32</v>
      </c>
      <c r="Y92" s="144" t="s">
        <v>32</v>
      </c>
      <c r="Z92" s="144" t="s">
        <v>32</v>
      </c>
      <c r="AA92" s="144" t="s">
        <v>32</v>
      </c>
      <c r="AB92" s="144" t="s">
        <v>32</v>
      </c>
      <c r="AC92" s="144" t="s">
        <v>32</v>
      </c>
      <c r="AD92" s="144" t="s">
        <v>32</v>
      </c>
      <c r="AE92" s="144" t="s">
        <v>32</v>
      </c>
      <c r="AF92" s="144" t="s">
        <v>32</v>
      </c>
      <c r="AG92" s="144" t="s">
        <v>32</v>
      </c>
      <c r="AH92" s="144" t="s">
        <v>32</v>
      </c>
      <c r="AI92" s="144" t="s">
        <v>32</v>
      </c>
      <c r="AJ92" s="144" t="s">
        <v>32</v>
      </c>
      <c r="AK92" s="144" t="s">
        <v>32</v>
      </c>
      <c r="AL92" s="144" t="s">
        <v>32</v>
      </c>
      <c r="AM92" s="144" t="s">
        <v>32</v>
      </c>
      <c r="AN92" s="144" t="s">
        <v>32</v>
      </c>
      <c r="AO92" s="144" t="s">
        <v>32</v>
      </c>
      <c r="AP92" s="144" t="s">
        <v>32</v>
      </c>
      <c r="AQ92" s="144" t="s">
        <v>32</v>
      </c>
      <c r="AR92" s="144" t="s">
        <v>32</v>
      </c>
      <c r="AS92" s="144" t="s">
        <v>32</v>
      </c>
      <c r="AT92" s="144" t="s">
        <v>32</v>
      </c>
      <c r="AU92" s="144" t="s">
        <v>32</v>
      </c>
      <c r="AV92" s="144" t="s">
        <v>32</v>
      </c>
      <c r="AW92" s="144" t="s">
        <v>32</v>
      </c>
      <c r="AX92" s="144" t="s">
        <v>32</v>
      </c>
      <c r="AY92" s="144" t="s">
        <v>32</v>
      </c>
      <c r="AZ92" s="144" t="s">
        <v>32</v>
      </c>
      <c r="BA92" s="144" t="s">
        <v>32</v>
      </c>
      <c r="BB92" s="144" t="s">
        <v>32</v>
      </c>
      <c r="BC92" s="144" t="s">
        <v>32</v>
      </c>
      <c r="BD92" s="144" t="s">
        <v>32</v>
      </c>
      <c r="BE92" s="144" t="s">
        <v>32</v>
      </c>
      <c r="BF92" s="144" t="s">
        <v>32</v>
      </c>
      <c r="BG92" s="144" t="s">
        <v>32</v>
      </c>
      <c r="BH92" s="144" t="s">
        <v>32</v>
      </c>
      <c r="BI92" s="144" t="s">
        <v>32</v>
      </c>
      <c r="BJ92" s="144" t="s">
        <v>32</v>
      </c>
      <c r="BK92" s="144" t="s">
        <v>32</v>
      </c>
      <c r="BL92" s="144" t="s">
        <v>32</v>
      </c>
      <c r="BM92" s="144" t="s">
        <v>32</v>
      </c>
      <c r="BN92" s="144" t="s">
        <v>32</v>
      </c>
      <c r="BO92" s="144" t="s">
        <v>32</v>
      </c>
      <c r="BP92" s="144" t="s">
        <v>32</v>
      </c>
      <c r="BQ92" s="144" t="s">
        <v>32</v>
      </c>
      <c r="BR92" s="144" t="s">
        <v>32</v>
      </c>
      <c r="BS92" s="144" t="s">
        <v>32</v>
      </c>
      <c r="BT92" s="144" t="s">
        <v>32</v>
      </c>
      <c r="BU92" s="144" t="s">
        <v>32</v>
      </c>
      <c r="BV92" s="144" t="s">
        <v>32</v>
      </c>
      <c r="BW92" s="144" t="s">
        <v>32</v>
      </c>
      <c r="BX92" s="144" t="s">
        <v>32</v>
      </c>
    </row>
    <row r="93" spans="1:76" x14ac:dyDescent="0.25">
      <c r="A93" s="158"/>
      <c r="B93" s="66" t="s">
        <v>123</v>
      </c>
      <c r="C93" s="139" t="str">
        <f>Input!C94</f>
        <v>C</v>
      </c>
      <c r="D93" s="144" t="s">
        <v>32</v>
      </c>
      <c r="E93" s="147">
        <f>Input!$Q94*'Cargo Density'!E$3</f>
        <v>1537.5</v>
      </c>
      <c r="F93" s="147">
        <f>Input!$Q94*'Cargo Density'!F$3</f>
        <v>787.2</v>
      </c>
      <c r="G93" s="147">
        <f>Input!$Q94*'Cargo Density'!G$3</f>
        <v>984</v>
      </c>
      <c r="H93" s="147">
        <f>Input!$Q94*'Cargo Density'!H$3</f>
        <v>0</v>
      </c>
      <c r="I93" s="147">
        <f>Input!$Q94*'Cargo Density'!I$3</f>
        <v>0</v>
      </c>
      <c r="J93" s="147">
        <f>Input!$Q94*'Cargo Density'!J$3</f>
        <v>922.5</v>
      </c>
      <c r="K93" s="147">
        <f>Input!$Q94*'Cargo Density'!K$3</f>
        <v>922.5</v>
      </c>
      <c r="L93" s="147">
        <f>Input!$Q94*'Cargo Density'!L$3</f>
        <v>492</v>
      </c>
      <c r="M93" s="147">
        <f>Input!$Q94*'Cargo Density'!M$3</f>
        <v>0</v>
      </c>
      <c r="N93" s="147">
        <f>Input!$Q94*'Cargo Density'!N$3</f>
        <v>492</v>
      </c>
      <c r="O93" s="147">
        <f>Input!$Q94*'Cargo Density'!O$3</f>
        <v>344.40000000000003</v>
      </c>
      <c r="P93" s="147">
        <f>Input!$Q94*'Cargo Density'!P$3</f>
        <v>21.4635</v>
      </c>
      <c r="Q93" s="147">
        <f>Input!$Q94*'Cargo Density'!Q$3</f>
        <v>0</v>
      </c>
      <c r="R93" s="147">
        <f>Input!$Q94*'Cargo Density'!R$3</f>
        <v>1414.5</v>
      </c>
      <c r="S93" s="147">
        <f>Input!$Q94*'Cargo Density'!S$3</f>
        <v>6.15</v>
      </c>
      <c r="T93" s="147">
        <f>Input!$Q94*'Cargo Density'!T$3</f>
        <v>2152.5</v>
      </c>
      <c r="U93" s="147">
        <f>Input!$Q94*'Cargo Density'!U$3</f>
        <v>861</v>
      </c>
      <c r="V93" s="147">
        <f>Input!$Q94*'Cargo Density'!V$3</f>
        <v>184.5</v>
      </c>
      <c r="W93" s="147">
        <f>Input!$Q94*'Cargo Density'!W$3</f>
        <v>307.5</v>
      </c>
      <c r="X93" s="147">
        <f>Input!$Q94*'Cargo Density'!X$3</f>
        <v>492</v>
      </c>
      <c r="Y93" s="147">
        <f>Input!$Q94*'Cargo Density'!Y$3</f>
        <v>307.5</v>
      </c>
      <c r="Z93" s="147">
        <f>Input!$Q94*'Cargo Density'!Z$3</f>
        <v>307.5</v>
      </c>
      <c r="AA93" s="147">
        <f>Input!$Q94*'Cargo Density'!AA$3</f>
        <v>327.79500000000002</v>
      </c>
      <c r="AB93" s="147">
        <f>Input!$Q94*'Cargo Density'!AB$3</f>
        <v>246</v>
      </c>
      <c r="AC93" s="147">
        <f>Input!$Q94*'Cargo Density'!AC$3</f>
        <v>246</v>
      </c>
      <c r="AD93" s="147">
        <f>Input!$Q94*'Cargo Density'!AD$3</f>
        <v>246</v>
      </c>
      <c r="AE93" s="147">
        <f>Input!$Q94*'Cargo Density'!AE$3</f>
        <v>0</v>
      </c>
      <c r="AF93" s="147">
        <f>Input!$Q94*'Cargo Density'!AF$3</f>
        <v>922.5</v>
      </c>
      <c r="AG93" s="147">
        <f>Input!$Q94*'Cargo Density'!AG$3</f>
        <v>76.875</v>
      </c>
      <c r="AH93" s="147">
        <f>Input!$Q94*'Cargo Density'!AH$3</f>
        <v>307.5</v>
      </c>
      <c r="AI93" s="147">
        <f>Input!$Q94*'Cargo Density'!AI$3</f>
        <v>492</v>
      </c>
      <c r="AJ93" s="147">
        <f>Input!$Q94*'Cargo Density'!AJ$3</f>
        <v>0</v>
      </c>
      <c r="AK93" s="147">
        <f>Input!$Q94*'Cargo Density'!AK$3</f>
        <v>2767.5</v>
      </c>
      <c r="AL93" s="147">
        <f>Input!$Q94*'Cargo Density'!AL$3</f>
        <v>861</v>
      </c>
      <c r="AM93" s="147">
        <f>Input!$Q94*'Cargo Density'!AM$3</f>
        <v>461.25</v>
      </c>
      <c r="AN93" s="147">
        <f>Input!$Q94*'Cargo Density'!AN$3</f>
        <v>153.75</v>
      </c>
      <c r="AO93" s="147">
        <f>Input!$Q94*'Cargo Density'!AO$3</f>
        <v>467.4</v>
      </c>
      <c r="AP93" s="147">
        <f>Input!$Q94*'Cargo Density'!AP$3</f>
        <v>184.5</v>
      </c>
      <c r="AQ93" s="147">
        <f>Input!$Q94*'Cargo Density'!AQ$3</f>
        <v>653.4375</v>
      </c>
      <c r="AR93" s="147">
        <f>Input!$Q94*'Cargo Density'!AR$3</f>
        <v>553.5</v>
      </c>
      <c r="AS93" s="147">
        <f>Input!$Q94*'Cargo Density'!AS$3</f>
        <v>473.55</v>
      </c>
      <c r="AT93" s="147">
        <f>Input!$Q94*'Cargo Density'!AT$3</f>
        <v>738</v>
      </c>
      <c r="AU93" s="147">
        <f>Input!$Q94*'Cargo Density'!AU$3</f>
        <v>38.4375</v>
      </c>
      <c r="AV93" s="147">
        <f>Input!$Q94*'Cargo Density'!AV$3</f>
        <v>499.6875</v>
      </c>
      <c r="AW93" s="147">
        <f>Input!$Q94*'Cargo Density'!AW$3</f>
        <v>676.5</v>
      </c>
      <c r="AX93" s="147">
        <f>Input!$Q94*'Cargo Density'!AX$3</f>
        <v>676.5</v>
      </c>
      <c r="AY93" s="147">
        <f>Input!$Q94*'Cargo Density'!AY$3</f>
        <v>1414.5</v>
      </c>
      <c r="AZ93" s="147">
        <f>Input!$Q94*'Cargo Density'!AZ$3</f>
        <v>590.4</v>
      </c>
      <c r="BA93" s="147">
        <f>Input!$Q94*'Cargo Density'!BA$3</f>
        <v>307.5</v>
      </c>
      <c r="BB93" s="147">
        <f>Input!$Q94*'Cargo Density'!BB$3</f>
        <v>576.5625</v>
      </c>
      <c r="BC93" s="147">
        <f>Input!$Q94*'Cargo Density'!BC$3</f>
        <v>584.25</v>
      </c>
      <c r="BD93" s="147">
        <f>Input!$Q94*'Cargo Density'!BD$3</f>
        <v>984</v>
      </c>
      <c r="BE93" s="147">
        <f>Input!$Q94*'Cargo Density'!BE$3</f>
        <v>1845</v>
      </c>
      <c r="BF93" s="147">
        <f>Input!$Q94*'Cargo Density'!BF$3</f>
        <v>0</v>
      </c>
      <c r="BG93" s="147">
        <f>Input!$Q94*'Cargo Density'!BG$3</f>
        <v>4797</v>
      </c>
      <c r="BH93" s="147">
        <f>Input!$Q94*'Cargo Density'!BH$3</f>
        <v>522.75</v>
      </c>
      <c r="BI93" s="147">
        <f>Input!$Q94*'Cargo Density'!BI$3</f>
        <v>442.8</v>
      </c>
      <c r="BJ93" s="147">
        <f>Input!$Q94*'Cargo Density'!BJ$3</f>
        <v>153.75</v>
      </c>
      <c r="BK93" s="147">
        <f>Input!$Q94*'Cargo Density'!BK$3</f>
        <v>799.5</v>
      </c>
      <c r="BL93" s="147">
        <f>Input!$Q94*'Cargo Density'!BL$3</f>
        <v>52.889999999999993</v>
      </c>
      <c r="BM93" s="147">
        <f>Input!$Q94*'Cargo Density'!BM$3</f>
        <v>52.889999999999993</v>
      </c>
      <c r="BN93" s="147">
        <f>Input!$Q94*'Cargo Density'!BN$3</f>
        <v>0</v>
      </c>
      <c r="BO93" s="147">
        <f>Input!$Q94*'Cargo Density'!BO$3</f>
        <v>246</v>
      </c>
      <c r="BP93" s="147">
        <f>Input!$Q94*'Cargo Density'!BP$3</f>
        <v>0</v>
      </c>
      <c r="BQ93" s="147">
        <f>Input!$Q94*'Cargo Density'!BQ$3</f>
        <v>5535</v>
      </c>
      <c r="BR93" s="147">
        <f>Input!$Q94*'Cargo Density'!BR$3</f>
        <v>1537.5</v>
      </c>
      <c r="BS93" s="147">
        <f>Input!$Q94*'Cargo Density'!BS$3</f>
        <v>0</v>
      </c>
      <c r="BT93" s="147">
        <f>Input!$Q94*'Cargo Density'!BT$3</f>
        <v>0</v>
      </c>
      <c r="BU93" s="147">
        <f>Input!$Q94*'Cargo Density'!BU$3</f>
        <v>430.5</v>
      </c>
      <c r="BV93" s="147">
        <f>Input!$Q94*'Cargo Density'!BV$3</f>
        <v>289.05</v>
      </c>
      <c r="BW93" s="147">
        <f>Input!$Q94*'Cargo Density'!BW$3</f>
        <v>307.5</v>
      </c>
      <c r="BX93" s="147">
        <f>Input!$Q94*'Cargo Density'!BX$3</f>
        <v>184.5</v>
      </c>
    </row>
    <row r="94" spans="1:76" x14ac:dyDescent="0.25">
      <c r="A94" s="158"/>
      <c r="B94" s="66" t="s">
        <v>124</v>
      </c>
      <c r="C94" s="139" t="str">
        <f>Input!C95</f>
        <v>C</v>
      </c>
      <c r="D94" s="144" t="s">
        <v>32</v>
      </c>
      <c r="E94" s="147">
        <f>Input!$Q95*'Cargo Density'!E$3</f>
        <v>1537.5</v>
      </c>
      <c r="F94" s="147">
        <f>Input!$Q95*'Cargo Density'!F$3</f>
        <v>787.2</v>
      </c>
      <c r="G94" s="147">
        <f>Input!$Q95*'Cargo Density'!G$3</f>
        <v>984</v>
      </c>
      <c r="H94" s="147">
        <f>Input!$Q95*'Cargo Density'!H$3</f>
        <v>0</v>
      </c>
      <c r="I94" s="147">
        <f>Input!$Q95*'Cargo Density'!I$3</f>
        <v>0</v>
      </c>
      <c r="J94" s="147">
        <f>Input!$Q95*'Cargo Density'!J$3</f>
        <v>922.5</v>
      </c>
      <c r="K94" s="147">
        <f>Input!$Q95*'Cargo Density'!K$3</f>
        <v>922.5</v>
      </c>
      <c r="L94" s="147">
        <f>Input!$Q95*'Cargo Density'!L$3</f>
        <v>492</v>
      </c>
      <c r="M94" s="147">
        <f>Input!$Q95*'Cargo Density'!M$3</f>
        <v>0</v>
      </c>
      <c r="N94" s="147">
        <f>Input!$Q95*'Cargo Density'!N$3</f>
        <v>492</v>
      </c>
      <c r="O94" s="147">
        <f>Input!$Q95*'Cargo Density'!O$3</f>
        <v>344.40000000000003</v>
      </c>
      <c r="P94" s="147">
        <f>Input!$Q95*'Cargo Density'!P$3</f>
        <v>21.4635</v>
      </c>
      <c r="Q94" s="147">
        <f>Input!$Q95*'Cargo Density'!Q$3</f>
        <v>0</v>
      </c>
      <c r="R94" s="147">
        <f>Input!$Q95*'Cargo Density'!R$3</f>
        <v>1414.5</v>
      </c>
      <c r="S94" s="147">
        <f>Input!$Q95*'Cargo Density'!S$3</f>
        <v>6.15</v>
      </c>
      <c r="T94" s="147">
        <f>Input!$Q95*'Cargo Density'!T$3</f>
        <v>2152.5</v>
      </c>
      <c r="U94" s="147">
        <f>Input!$Q95*'Cargo Density'!U$3</f>
        <v>861</v>
      </c>
      <c r="V94" s="147">
        <f>Input!$Q95*'Cargo Density'!V$3</f>
        <v>184.5</v>
      </c>
      <c r="W94" s="147">
        <f>Input!$Q95*'Cargo Density'!W$3</f>
        <v>307.5</v>
      </c>
      <c r="X94" s="147">
        <f>Input!$Q95*'Cargo Density'!X$3</f>
        <v>492</v>
      </c>
      <c r="Y94" s="147">
        <f>Input!$Q95*'Cargo Density'!Y$3</f>
        <v>307.5</v>
      </c>
      <c r="Z94" s="147">
        <f>Input!$Q95*'Cargo Density'!Z$3</f>
        <v>307.5</v>
      </c>
      <c r="AA94" s="147">
        <f>Input!$Q95*'Cargo Density'!AA$3</f>
        <v>327.79500000000002</v>
      </c>
      <c r="AB94" s="147">
        <f>Input!$Q95*'Cargo Density'!AB$3</f>
        <v>246</v>
      </c>
      <c r="AC94" s="147">
        <f>Input!$Q95*'Cargo Density'!AC$3</f>
        <v>246</v>
      </c>
      <c r="AD94" s="147">
        <f>Input!$Q95*'Cargo Density'!AD$3</f>
        <v>246</v>
      </c>
      <c r="AE94" s="147">
        <f>Input!$Q95*'Cargo Density'!AE$3</f>
        <v>0</v>
      </c>
      <c r="AF94" s="147">
        <f>Input!$Q95*'Cargo Density'!AF$3</f>
        <v>922.5</v>
      </c>
      <c r="AG94" s="147">
        <f>Input!$Q95*'Cargo Density'!AG$3</f>
        <v>76.875</v>
      </c>
      <c r="AH94" s="147">
        <f>Input!$Q95*'Cargo Density'!AH$3</f>
        <v>307.5</v>
      </c>
      <c r="AI94" s="147">
        <f>Input!$Q95*'Cargo Density'!AI$3</f>
        <v>492</v>
      </c>
      <c r="AJ94" s="147">
        <f>Input!$Q95*'Cargo Density'!AJ$3</f>
        <v>0</v>
      </c>
      <c r="AK94" s="147">
        <f>Input!$Q95*'Cargo Density'!AK$3</f>
        <v>2767.5</v>
      </c>
      <c r="AL94" s="147">
        <f>Input!$Q95*'Cargo Density'!AL$3</f>
        <v>861</v>
      </c>
      <c r="AM94" s="147">
        <f>Input!$Q95*'Cargo Density'!AM$3</f>
        <v>461.25</v>
      </c>
      <c r="AN94" s="147">
        <f>Input!$Q95*'Cargo Density'!AN$3</f>
        <v>153.75</v>
      </c>
      <c r="AO94" s="147">
        <f>Input!$Q95*'Cargo Density'!AO$3</f>
        <v>467.4</v>
      </c>
      <c r="AP94" s="147">
        <f>Input!$Q95*'Cargo Density'!AP$3</f>
        <v>184.5</v>
      </c>
      <c r="AQ94" s="147">
        <f>Input!$Q95*'Cargo Density'!AQ$3</f>
        <v>653.4375</v>
      </c>
      <c r="AR94" s="147">
        <f>Input!$Q95*'Cargo Density'!AR$3</f>
        <v>553.5</v>
      </c>
      <c r="AS94" s="147">
        <f>Input!$Q95*'Cargo Density'!AS$3</f>
        <v>473.55</v>
      </c>
      <c r="AT94" s="147">
        <f>Input!$Q95*'Cargo Density'!AT$3</f>
        <v>738</v>
      </c>
      <c r="AU94" s="147">
        <f>Input!$Q95*'Cargo Density'!AU$3</f>
        <v>38.4375</v>
      </c>
      <c r="AV94" s="147">
        <f>Input!$Q95*'Cargo Density'!AV$3</f>
        <v>499.6875</v>
      </c>
      <c r="AW94" s="147">
        <f>Input!$Q95*'Cargo Density'!AW$3</f>
        <v>676.5</v>
      </c>
      <c r="AX94" s="147">
        <f>Input!$Q95*'Cargo Density'!AX$3</f>
        <v>676.5</v>
      </c>
      <c r="AY94" s="147">
        <f>Input!$Q95*'Cargo Density'!AY$3</f>
        <v>1414.5</v>
      </c>
      <c r="AZ94" s="147">
        <f>Input!$Q95*'Cargo Density'!AZ$3</f>
        <v>590.4</v>
      </c>
      <c r="BA94" s="147">
        <f>Input!$Q95*'Cargo Density'!BA$3</f>
        <v>307.5</v>
      </c>
      <c r="BB94" s="147">
        <f>Input!$Q95*'Cargo Density'!BB$3</f>
        <v>576.5625</v>
      </c>
      <c r="BC94" s="147">
        <f>Input!$Q95*'Cargo Density'!BC$3</f>
        <v>584.25</v>
      </c>
      <c r="BD94" s="147">
        <f>Input!$Q95*'Cargo Density'!BD$3</f>
        <v>984</v>
      </c>
      <c r="BE94" s="147">
        <f>Input!$Q95*'Cargo Density'!BE$3</f>
        <v>1845</v>
      </c>
      <c r="BF94" s="147">
        <f>Input!$Q95*'Cargo Density'!BF$3</f>
        <v>0</v>
      </c>
      <c r="BG94" s="147">
        <f>Input!$Q95*'Cargo Density'!BG$3</f>
        <v>4797</v>
      </c>
      <c r="BH94" s="147">
        <f>Input!$Q95*'Cargo Density'!BH$3</f>
        <v>522.75</v>
      </c>
      <c r="BI94" s="147">
        <f>Input!$Q95*'Cargo Density'!BI$3</f>
        <v>442.8</v>
      </c>
      <c r="BJ94" s="147">
        <f>Input!$Q95*'Cargo Density'!BJ$3</f>
        <v>153.75</v>
      </c>
      <c r="BK94" s="147">
        <f>Input!$Q95*'Cargo Density'!BK$3</f>
        <v>799.5</v>
      </c>
      <c r="BL94" s="147">
        <f>Input!$Q95*'Cargo Density'!BL$3</f>
        <v>52.889999999999993</v>
      </c>
      <c r="BM94" s="147">
        <f>Input!$Q95*'Cargo Density'!BM$3</f>
        <v>52.889999999999993</v>
      </c>
      <c r="BN94" s="147">
        <f>Input!$Q95*'Cargo Density'!BN$3</f>
        <v>0</v>
      </c>
      <c r="BO94" s="147">
        <f>Input!$Q95*'Cargo Density'!BO$3</f>
        <v>246</v>
      </c>
      <c r="BP94" s="147">
        <f>Input!$Q95*'Cargo Density'!BP$3</f>
        <v>0</v>
      </c>
      <c r="BQ94" s="147">
        <f>Input!$Q95*'Cargo Density'!BQ$3</f>
        <v>5535</v>
      </c>
      <c r="BR94" s="147">
        <f>Input!$Q95*'Cargo Density'!BR$3</f>
        <v>1537.5</v>
      </c>
      <c r="BS94" s="147">
        <f>Input!$Q95*'Cargo Density'!BS$3</f>
        <v>0</v>
      </c>
      <c r="BT94" s="147">
        <f>Input!$Q95*'Cargo Density'!BT$3</f>
        <v>0</v>
      </c>
      <c r="BU94" s="147">
        <f>Input!$Q95*'Cargo Density'!BU$3</f>
        <v>430.5</v>
      </c>
      <c r="BV94" s="147">
        <f>Input!$Q95*'Cargo Density'!BV$3</f>
        <v>289.05</v>
      </c>
      <c r="BW94" s="147">
        <f>Input!$Q95*'Cargo Density'!BW$3</f>
        <v>307.5</v>
      </c>
      <c r="BX94" s="147">
        <f>Input!$Q95*'Cargo Density'!BX$3</f>
        <v>184.5</v>
      </c>
    </row>
    <row r="95" spans="1:76" x14ac:dyDescent="0.25">
      <c r="A95" s="158"/>
      <c r="B95" s="66" t="s">
        <v>125</v>
      </c>
      <c r="C95" s="139" t="str">
        <f>Input!C96</f>
        <v>C</v>
      </c>
      <c r="D95" s="144" t="s">
        <v>32</v>
      </c>
      <c r="E95" s="147">
        <f>Input!$Q96*'Cargo Density'!E$3</f>
        <v>1537.5</v>
      </c>
      <c r="F95" s="147">
        <f>Input!$Q96*'Cargo Density'!F$3</f>
        <v>787.2</v>
      </c>
      <c r="G95" s="147">
        <f>Input!$Q96*'Cargo Density'!G$3</f>
        <v>984</v>
      </c>
      <c r="H95" s="147">
        <f>Input!$Q96*'Cargo Density'!H$3</f>
        <v>0</v>
      </c>
      <c r="I95" s="147">
        <f>Input!$Q96*'Cargo Density'!I$3</f>
        <v>0</v>
      </c>
      <c r="J95" s="147">
        <f>Input!$Q96*'Cargo Density'!J$3</f>
        <v>922.5</v>
      </c>
      <c r="K95" s="147">
        <f>Input!$Q96*'Cargo Density'!K$3</f>
        <v>922.5</v>
      </c>
      <c r="L95" s="147">
        <f>Input!$Q96*'Cargo Density'!L$3</f>
        <v>492</v>
      </c>
      <c r="M95" s="147">
        <f>Input!$Q96*'Cargo Density'!M$3</f>
        <v>0</v>
      </c>
      <c r="N95" s="147">
        <f>Input!$Q96*'Cargo Density'!N$3</f>
        <v>492</v>
      </c>
      <c r="O95" s="147">
        <f>Input!$Q96*'Cargo Density'!O$3</f>
        <v>344.40000000000003</v>
      </c>
      <c r="P95" s="147">
        <f>Input!$Q96*'Cargo Density'!P$3</f>
        <v>21.4635</v>
      </c>
      <c r="Q95" s="147">
        <f>Input!$Q96*'Cargo Density'!Q$3</f>
        <v>0</v>
      </c>
      <c r="R95" s="147">
        <f>Input!$Q96*'Cargo Density'!R$3</f>
        <v>1414.5</v>
      </c>
      <c r="S95" s="147">
        <f>Input!$Q96*'Cargo Density'!S$3</f>
        <v>6.15</v>
      </c>
      <c r="T95" s="147">
        <f>Input!$Q96*'Cargo Density'!T$3</f>
        <v>2152.5</v>
      </c>
      <c r="U95" s="147">
        <f>Input!$Q96*'Cargo Density'!U$3</f>
        <v>861</v>
      </c>
      <c r="V95" s="147">
        <f>Input!$Q96*'Cargo Density'!V$3</f>
        <v>184.5</v>
      </c>
      <c r="W95" s="147">
        <f>Input!$Q96*'Cargo Density'!W$3</f>
        <v>307.5</v>
      </c>
      <c r="X95" s="147">
        <f>Input!$Q96*'Cargo Density'!X$3</f>
        <v>492</v>
      </c>
      <c r="Y95" s="147">
        <f>Input!$Q96*'Cargo Density'!Y$3</f>
        <v>307.5</v>
      </c>
      <c r="Z95" s="147">
        <f>Input!$Q96*'Cargo Density'!Z$3</f>
        <v>307.5</v>
      </c>
      <c r="AA95" s="147">
        <f>Input!$Q96*'Cargo Density'!AA$3</f>
        <v>327.79500000000002</v>
      </c>
      <c r="AB95" s="147">
        <f>Input!$Q96*'Cargo Density'!AB$3</f>
        <v>246</v>
      </c>
      <c r="AC95" s="147">
        <f>Input!$Q96*'Cargo Density'!AC$3</f>
        <v>246</v>
      </c>
      <c r="AD95" s="147">
        <f>Input!$Q96*'Cargo Density'!AD$3</f>
        <v>246</v>
      </c>
      <c r="AE95" s="147">
        <f>Input!$Q96*'Cargo Density'!AE$3</f>
        <v>0</v>
      </c>
      <c r="AF95" s="147">
        <f>Input!$Q96*'Cargo Density'!AF$3</f>
        <v>922.5</v>
      </c>
      <c r="AG95" s="147">
        <f>Input!$Q96*'Cargo Density'!AG$3</f>
        <v>76.875</v>
      </c>
      <c r="AH95" s="147">
        <f>Input!$Q96*'Cargo Density'!AH$3</f>
        <v>307.5</v>
      </c>
      <c r="AI95" s="147">
        <f>Input!$Q96*'Cargo Density'!AI$3</f>
        <v>492</v>
      </c>
      <c r="AJ95" s="147">
        <f>Input!$Q96*'Cargo Density'!AJ$3</f>
        <v>0</v>
      </c>
      <c r="AK95" s="147">
        <f>Input!$Q96*'Cargo Density'!AK$3</f>
        <v>2767.5</v>
      </c>
      <c r="AL95" s="147">
        <f>Input!$Q96*'Cargo Density'!AL$3</f>
        <v>861</v>
      </c>
      <c r="AM95" s="147">
        <f>Input!$Q96*'Cargo Density'!AM$3</f>
        <v>461.25</v>
      </c>
      <c r="AN95" s="147">
        <f>Input!$Q96*'Cargo Density'!AN$3</f>
        <v>153.75</v>
      </c>
      <c r="AO95" s="147">
        <f>Input!$Q96*'Cargo Density'!AO$3</f>
        <v>467.4</v>
      </c>
      <c r="AP95" s="147">
        <f>Input!$Q96*'Cargo Density'!AP$3</f>
        <v>184.5</v>
      </c>
      <c r="AQ95" s="147">
        <f>Input!$Q96*'Cargo Density'!AQ$3</f>
        <v>653.4375</v>
      </c>
      <c r="AR95" s="147">
        <f>Input!$Q96*'Cargo Density'!AR$3</f>
        <v>553.5</v>
      </c>
      <c r="AS95" s="147">
        <f>Input!$Q96*'Cargo Density'!AS$3</f>
        <v>473.55</v>
      </c>
      <c r="AT95" s="147">
        <f>Input!$Q96*'Cargo Density'!AT$3</f>
        <v>738</v>
      </c>
      <c r="AU95" s="147">
        <f>Input!$Q96*'Cargo Density'!AU$3</f>
        <v>38.4375</v>
      </c>
      <c r="AV95" s="147">
        <f>Input!$Q96*'Cargo Density'!AV$3</f>
        <v>499.6875</v>
      </c>
      <c r="AW95" s="147">
        <f>Input!$Q96*'Cargo Density'!AW$3</f>
        <v>676.5</v>
      </c>
      <c r="AX95" s="147">
        <f>Input!$Q96*'Cargo Density'!AX$3</f>
        <v>676.5</v>
      </c>
      <c r="AY95" s="147">
        <f>Input!$Q96*'Cargo Density'!AY$3</f>
        <v>1414.5</v>
      </c>
      <c r="AZ95" s="147">
        <f>Input!$Q96*'Cargo Density'!AZ$3</f>
        <v>590.4</v>
      </c>
      <c r="BA95" s="147">
        <f>Input!$Q96*'Cargo Density'!BA$3</f>
        <v>307.5</v>
      </c>
      <c r="BB95" s="147">
        <f>Input!$Q96*'Cargo Density'!BB$3</f>
        <v>576.5625</v>
      </c>
      <c r="BC95" s="147">
        <f>Input!$Q96*'Cargo Density'!BC$3</f>
        <v>584.25</v>
      </c>
      <c r="BD95" s="147">
        <f>Input!$Q96*'Cargo Density'!BD$3</f>
        <v>984</v>
      </c>
      <c r="BE95" s="147">
        <f>Input!$Q96*'Cargo Density'!BE$3</f>
        <v>1845</v>
      </c>
      <c r="BF95" s="147">
        <f>Input!$Q96*'Cargo Density'!BF$3</f>
        <v>0</v>
      </c>
      <c r="BG95" s="147">
        <f>Input!$Q96*'Cargo Density'!BG$3</f>
        <v>4797</v>
      </c>
      <c r="BH95" s="147">
        <f>Input!$Q96*'Cargo Density'!BH$3</f>
        <v>522.75</v>
      </c>
      <c r="BI95" s="147">
        <f>Input!$Q96*'Cargo Density'!BI$3</f>
        <v>442.8</v>
      </c>
      <c r="BJ95" s="147">
        <f>Input!$Q96*'Cargo Density'!BJ$3</f>
        <v>153.75</v>
      </c>
      <c r="BK95" s="147">
        <f>Input!$Q96*'Cargo Density'!BK$3</f>
        <v>799.5</v>
      </c>
      <c r="BL95" s="147">
        <f>Input!$Q96*'Cargo Density'!BL$3</f>
        <v>52.889999999999993</v>
      </c>
      <c r="BM95" s="147">
        <f>Input!$Q96*'Cargo Density'!BM$3</f>
        <v>52.889999999999993</v>
      </c>
      <c r="BN95" s="147">
        <f>Input!$Q96*'Cargo Density'!BN$3</f>
        <v>0</v>
      </c>
      <c r="BO95" s="147">
        <f>Input!$Q96*'Cargo Density'!BO$3</f>
        <v>246</v>
      </c>
      <c r="BP95" s="147">
        <f>Input!$Q96*'Cargo Density'!BP$3</f>
        <v>0</v>
      </c>
      <c r="BQ95" s="147">
        <f>Input!$Q96*'Cargo Density'!BQ$3</f>
        <v>5535</v>
      </c>
      <c r="BR95" s="147">
        <f>Input!$Q96*'Cargo Density'!BR$3</f>
        <v>1537.5</v>
      </c>
      <c r="BS95" s="147">
        <f>Input!$Q96*'Cargo Density'!BS$3</f>
        <v>0</v>
      </c>
      <c r="BT95" s="147">
        <f>Input!$Q96*'Cargo Density'!BT$3</f>
        <v>0</v>
      </c>
      <c r="BU95" s="147">
        <f>Input!$Q96*'Cargo Density'!BU$3</f>
        <v>430.5</v>
      </c>
      <c r="BV95" s="147">
        <f>Input!$Q96*'Cargo Density'!BV$3</f>
        <v>289.05</v>
      </c>
      <c r="BW95" s="147">
        <f>Input!$Q96*'Cargo Density'!BW$3</f>
        <v>307.5</v>
      </c>
      <c r="BX95" s="147">
        <f>Input!$Q96*'Cargo Density'!BX$3</f>
        <v>184.5</v>
      </c>
    </row>
    <row r="96" spans="1:76" x14ac:dyDescent="0.25">
      <c r="A96" s="158"/>
      <c r="B96" s="66" t="s">
        <v>126</v>
      </c>
      <c r="C96" s="139" t="str">
        <f>Input!C97</f>
        <v>P</v>
      </c>
      <c r="D96" s="144" t="s">
        <v>32</v>
      </c>
      <c r="E96" s="144" t="s">
        <v>32</v>
      </c>
      <c r="F96" s="144" t="s">
        <v>32</v>
      </c>
      <c r="G96" s="144" t="s">
        <v>32</v>
      </c>
      <c r="H96" s="144" t="s">
        <v>32</v>
      </c>
      <c r="I96" s="144" t="s">
        <v>32</v>
      </c>
      <c r="J96" s="144" t="s">
        <v>32</v>
      </c>
      <c r="K96" s="144" t="s">
        <v>32</v>
      </c>
      <c r="L96" s="144" t="s">
        <v>32</v>
      </c>
      <c r="M96" s="144" t="s">
        <v>32</v>
      </c>
      <c r="N96" s="144" t="s">
        <v>32</v>
      </c>
      <c r="O96" s="144" t="s">
        <v>32</v>
      </c>
      <c r="P96" s="144" t="s">
        <v>32</v>
      </c>
      <c r="Q96" s="144" t="s">
        <v>32</v>
      </c>
      <c r="R96" s="144" t="s">
        <v>32</v>
      </c>
      <c r="S96" s="144" t="s">
        <v>32</v>
      </c>
      <c r="T96" s="144" t="s">
        <v>32</v>
      </c>
      <c r="U96" s="144" t="s">
        <v>32</v>
      </c>
      <c r="V96" s="144" t="s">
        <v>32</v>
      </c>
      <c r="W96" s="144" t="s">
        <v>32</v>
      </c>
      <c r="X96" s="144" t="s">
        <v>32</v>
      </c>
      <c r="Y96" s="144" t="s">
        <v>32</v>
      </c>
      <c r="Z96" s="144" t="s">
        <v>32</v>
      </c>
      <c r="AA96" s="144" t="s">
        <v>32</v>
      </c>
      <c r="AB96" s="144" t="s">
        <v>32</v>
      </c>
      <c r="AC96" s="144" t="s">
        <v>32</v>
      </c>
      <c r="AD96" s="144" t="s">
        <v>32</v>
      </c>
      <c r="AE96" s="144" t="s">
        <v>32</v>
      </c>
      <c r="AF96" s="144" t="s">
        <v>32</v>
      </c>
      <c r="AG96" s="144" t="s">
        <v>32</v>
      </c>
      <c r="AH96" s="144" t="s">
        <v>32</v>
      </c>
      <c r="AI96" s="144" t="s">
        <v>32</v>
      </c>
      <c r="AJ96" s="144" t="s">
        <v>32</v>
      </c>
      <c r="AK96" s="144" t="s">
        <v>32</v>
      </c>
      <c r="AL96" s="144" t="s">
        <v>32</v>
      </c>
      <c r="AM96" s="144" t="s">
        <v>32</v>
      </c>
      <c r="AN96" s="144" t="s">
        <v>32</v>
      </c>
      <c r="AO96" s="144" t="s">
        <v>32</v>
      </c>
      <c r="AP96" s="144" t="s">
        <v>32</v>
      </c>
      <c r="AQ96" s="144" t="s">
        <v>32</v>
      </c>
      <c r="AR96" s="144" t="s">
        <v>32</v>
      </c>
      <c r="AS96" s="144" t="s">
        <v>32</v>
      </c>
      <c r="AT96" s="144" t="s">
        <v>32</v>
      </c>
      <c r="AU96" s="144" t="s">
        <v>32</v>
      </c>
      <c r="AV96" s="144" t="s">
        <v>32</v>
      </c>
      <c r="AW96" s="144" t="s">
        <v>32</v>
      </c>
      <c r="AX96" s="144" t="s">
        <v>32</v>
      </c>
      <c r="AY96" s="144" t="s">
        <v>32</v>
      </c>
      <c r="AZ96" s="144" t="s">
        <v>32</v>
      </c>
      <c r="BA96" s="144" t="s">
        <v>32</v>
      </c>
      <c r="BB96" s="144" t="s">
        <v>32</v>
      </c>
      <c r="BC96" s="144" t="s">
        <v>32</v>
      </c>
      <c r="BD96" s="144" t="s">
        <v>32</v>
      </c>
      <c r="BE96" s="144" t="s">
        <v>32</v>
      </c>
      <c r="BF96" s="144" t="s">
        <v>32</v>
      </c>
      <c r="BG96" s="144" t="s">
        <v>32</v>
      </c>
      <c r="BH96" s="144" t="s">
        <v>32</v>
      </c>
      <c r="BI96" s="144" t="s">
        <v>32</v>
      </c>
      <c r="BJ96" s="144" t="s">
        <v>32</v>
      </c>
      <c r="BK96" s="144" t="s">
        <v>32</v>
      </c>
      <c r="BL96" s="144" t="s">
        <v>32</v>
      </c>
      <c r="BM96" s="144" t="s">
        <v>32</v>
      </c>
      <c r="BN96" s="144" t="s">
        <v>32</v>
      </c>
      <c r="BO96" s="144" t="s">
        <v>32</v>
      </c>
      <c r="BP96" s="144" t="s">
        <v>32</v>
      </c>
      <c r="BQ96" s="144" t="s">
        <v>32</v>
      </c>
      <c r="BR96" s="144" t="s">
        <v>32</v>
      </c>
      <c r="BS96" s="144" t="s">
        <v>32</v>
      </c>
      <c r="BT96" s="144" t="s">
        <v>32</v>
      </c>
      <c r="BU96" s="144" t="s">
        <v>32</v>
      </c>
      <c r="BV96" s="144" t="s">
        <v>32</v>
      </c>
      <c r="BW96" s="144" t="s">
        <v>32</v>
      </c>
      <c r="BX96" s="144" t="s">
        <v>32</v>
      </c>
    </row>
    <row r="97" spans="1:76" x14ac:dyDescent="0.25">
      <c r="A97" s="158"/>
      <c r="B97" s="66" t="s">
        <v>127</v>
      </c>
      <c r="C97" s="139" t="str">
        <f>Input!C98</f>
        <v>P</v>
      </c>
      <c r="D97" s="144" t="s">
        <v>32</v>
      </c>
      <c r="E97" s="144" t="s">
        <v>32</v>
      </c>
      <c r="F97" s="144" t="s">
        <v>32</v>
      </c>
      <c r="G97" s="144" t="s">
        <v>32</v>
      </c>
      <c r="H97" s="144" t="s">
        <v>32</v>
      </c>
      <c r="I97" s="144" t="s">
        <v>32</v>
      </c>
      <c r="J97" s="144" t="s">
        <v>32</v>
      </c>
      <c r="K97" s="144" t="s">
        <v>32</v>
      </c>
      <c r="L97" s="144" t="s">
        <v>32</v>
      </c>
      <c r="M97" s="144" t="s">
        <v>32</v>
      </c>
      <c r="N97" s="144" t="s">
        <v>32</v>
      </c>
      <c r="O97" s="144" t="s">
        <v>32</v>
      </c>
      <c r="P97" s="144" t="s">
        <v>32</v>
      </c>
      <c r="Q97" s="144" t="s">
        <v>32</v>
      </c>
      <c r="R97" s="144" t="s">
        <v>32</v>
      </c>
      <c r="S97" s="144" t="s">
        <v>32</v>
      </c>
      <c r="T97" s="144" t="s">
        <v>32</v>
      </c>
      <c r="U97" s="144" t="s">
        <v>32</v>
      </c>
      <c r="V97" s="144" t="s">
        <v>32</v>
      </c>
      <c r="W97" s="144" t="s">
        <v>32</v>
      </c>
      <c r="X97" s="144" t="s">
        <v>32</v>
      </c>
      <c r="Y97" s="144" t="s">
        <v>32</v>
      </c>
      <c r="Z97" s="144" t="s">
        <v>32</v>
      </c>
      <c r="AA97" s="144" t="s">
        <v>32</v>
      </c>
      <c r="AB97" s="144" t="s">
        <v>32</v>
      </c>
      <c r="AC97" s="144" t="s">
        <v>32</v>
      </c>
      <c r="AD97" s="144" t="s">
        <v>32</v>
      </c>
      <c r="AE97" s="144" t="s">
        <v>32</v>
      </c>
      <c r="AF97" s="144" t="s">
        <v>32</v>
      </c>
      <c r="AG97" s="144" t="s">
        <v>32</v>
      </c>
      <c r="AH97" s="144" t="s">
        <v>32</v>
      </c>
      <c r="AI97" s="144" t="s">
        <v>32</v>
      </c>
      <c r="AJ97" s="144" t="s">
        <v>32</v>
      </c>
      <c r="AK97" s="144" t="s">
        <v>32</v>
      </c>
      <c r="AL97" s="144" t="s">
        <v>32</v>
      </c>
      <c r="AM97" s="144" t="s">
        <v>32</v>
      </c>
      <c r="AN97" s="144" t="s">
        <v>32</v>
      </c>
      <c r="AO97" s="144" t="s">
        <v>32</v>
      </c>
      <c r="AP97" s="144" t="s">
        <v>32</v>
      </c>
      <c r="AQ97" s="144" t="s">
        <v>32</v>
      </c>
      <c r="AR97" s="144" t="s">
        <v>32</v>
      </c>
      <c r="AS97" s="144" t="s">
        <v>32</v>
      </c>
      <c r="AT97" s="144" t="s">
        <v>32</v>
      </c>
      <c r="AU97" s="144" t="s">
        <v>32</v>
      </c>
      <c r="AV97" s="144" t="s">
        <v>32</v>
      </c>
      <c r="AW97" s="144" t="s">
        <v>32</v>
      </c>
      <c r="AX97" s="144" t="s">
        <v>32</v>
      </c>
      <c r="AY97" s="144" t="s">
        <v>32</v>
      </c>
      <c r="AZ97" s="144" t="s">
        <v>32</v>
      </c>
      <c r="BA97" s="144" t="s">
        <v>32</v>
      </c>
      <c r="BB97" s="144" t="s">
        <v>32</v>
      </c>
      <c r="BC97" s="144" t="s">
        <v>32</v>
      </c>
      <c r="BD97" s="144" t="s">
        <v>32</v>
      </c>
      <c r="BE97" s="144" t="s">
        <v>32</v>
      </c>
      <c r="BF97" s="144" t="s">
        <v>32</v>
      </c>
      <c r="BG97" s="144" t="s">
        <v>32</v>
      </c>
      <c r="BH97" s="144" t="s">
        <v>32</v>
      </c>
      <c r="BI97" s="144" t="s">
        <v>32</v>
      </c>
      <c r="BJ97" s="144" t="s">
        <v>32</v>
      </c>
      <c r="BK97" s="144" t="s">
        <v>32</v>
      </c>
      <c r="BL97" s="144" t="s">
        <v>32</v>
      </c>
      <c r="BM97" s="144" t="s">
        <v>32</v>
      </c>
      <c r="BN97" s="144" t="s">
        <v>32</v>
      </c>
      <c r="BO97" s="144" t="s">
        <v>32</v>
      </c>
      <c r="BP97" s="144" t="s">
        <v>32</v>
      </c>
      <c r="BQ97" s="144" t="s">
        <v>32</v>
      </c>
      <c r="BR97" s="144" t="s">
        <v>32</v>
      </c>
      <c r="BS97" s="144" t="s">
        <v>32</v>
      </c>
      <c r="BT97" s="144" t="s">
        <v>32</v>
      </c>
      <c r="BU97" s="144" t="s">
        <v>32</v>
      </c>
      <c r="BV97" s="144" t="s">
        <v>32</v>
      </c>
      <c r="BW97" s="144" t="s">
        <v>32</v>
      </c>
      <c r="BX97" s="144" t="s">
        <v>32</v>
      </c>
    </row>
    <row r="98" spans="1:76" x14ac:dyDescent="0.25">
      <c r="A98" s="158"/>
      <c r="B98" s="66" t="s">
        <v>128</v>
      </c>
      <c r="C98" s="139" t="str">
        <f>Input!C99</f>
        <v>C</v>
      </c>
      <c r="D98" s="144" t="s">
        <v>32</v>
      </c>
      <c r="E98" s="147">
        <f>Input!$Q99*'Cargo Density'!E$3</f>
        <v>2145</v>
      </c>
      <c r="F98" s="147">
        <f>Input!$Q99*'Cargo Density'!F$3</f>
        <v>1098.24</v>
      </c>
      <c r="G98" s="147">
        <f>Input!$Q99*'Cargo Density'!G$3</f>
        <v>1372.8000000000002</v>
      </c>
      <c r="H98" s="147">
        <f>Input!$Q99*'Cargo Density'!H$3</f>
        <v>0</v>
      </c>
      <c r="I98" s="147">
        <f>Input!$Q99*'Cargo Density'!I$3</f>
        <v>0</v>
      </c>
      <c r="J98" s="147">
        <f>Input!$Q99*'Cargo Density'!J$3</f>
        <v>1287</v>
      </c>
      <c r="K98" s="147">
        <f>Input!$Q99*'Cargo Density'!K$3</f>
        <v>1287</v>
      </c>
      <c r="L98" s="147">
        <f>Input!$Q99*'Cargo Density'!L$3</f>
        <v>686.40000000000009</v>
      </c>
      <c r="M98" s="147">
        <f>Input!$Q99*'Cargo Density'!M$3</f>
        <v>0</v>
      </c>
      <c r="N98" s="147">
        <f>Input!$Q99*'Cargo Density'!N$3</f>
        <v>686.40000000000009</v>
      </c>
      <c r="O98" s="147">
        <f>Input!$Q99*'Cargo Density'!O$3</f>
        <v>480.48</v>
      </c>
      <c r="P98" s="147">
        <f>Input!$Q99*'Cargo Density'!P$3</f>
        <v>29.944200000000002</v>
      </c>
      <c r="Q98" s="147">
        <f>Input!$Q99*'Cargo Density'!Q$3</f>
        <v>0</v>
      </c>
      <c r="R98" s="147">
        <f>Input!$Q99*'Cargo Density'!R$3</f>
        <v>1973.3999999999999</v>
      </c>
      <c r="S98" s="147">
        <f>Input!$Q99*'Cargo Density'!S$3</f>
        <v>8.58</v>
      </c>
      <c r="T98" s="147">
        <f>Input!$Q99*'Cargo Density'!T$3</f>
        <v>3003</v>
      </c>
      <c r="U98" s="147">
        <f>Input!$Q99*'Cargo Density'!U$3</f>
        <v>1201.1999999999998</v>
      </c>
      <c r="V98" s="147">
        <f>Input!$Q99*'Cargo Density'!V$3</f>
        <v>257.39999999999998</v>
      </c>
      <c r="W98" s="147">
        <f>Input!$Q99*'Cargo Density'!W$3</f>
        <v>429</v>
      </c>
      <c r="X98" s="147">
        <f>Input!$Q99*'Cargo Density'!X$3</f>
        <v>686.40000000000009</v>
      </c>
      <c r="Y98" s="147">
        <f>Input!$Q99*'Cargo Density'!Y$3</f>
        <v>429</v>
      </c>
      <c r="Z98" s="147">
        <f>Input!$Q99*'Cargo Density'!Z$3</f>
        <v>429</v>
      </c>
      <c r="AA98" s="147">
        <f>Input!$Q99*'Cargo Density'!AA$3</f>
        <v>457.31400000000002</v>
      </c>
      <c r="AB98" s="147">
        <f>Input!$Q99*'Cargo Density'!AB$3</f>
        <v>343.20000000000005</v>
      </c>
      <c r="AC98" s="147">
        <f>Input!$Q99*'Cargo Density'!AC$3</f>
        <v>343.20000000000005</v>
      </c>
      <c r="AD98" s="147">
        <f>Input!$Q99*'Cargo Density'!AD$3</f>
        <v>343.20000000000005</v>
      </c>
      <c r="AE98" s="147">
        <f>Input!$Q99*'Cargo Density'!AE$3</f>
        <v>0</v>
      </c>
      <c r="AF98" s="147">
        <f>Input!$Q99*'Cargo Density'!AF$3</f>
        <v>1287</v>
      </c>
      <c r="AG98" s="147">
        <f>Input!$Q99*'Cargo Density'!AG$3</f>
        <v>107.25</v>
      </c>
      <c r="AH98" s="147">
        <f>Input!$Q99*'Cargo Density'!AH$3</f>
        <v>429</v>
      </c>
      <c r="AI98" s="147">
        <f>Input!$Q99*'Cargo Density'!AI$3</f>
        <v>686.40000000000009</v>
      </c>
      <c r="AJ98" s="147">
        <f>Input!$Q99*'Cargo Density'!AJ$3</f>
        <v>0</v>
      </c>
      <c r="AK98" s="147">
        <f>Input!$Q99*'Cargo Density'!AK$3</f>
        <v>3861</v>
      </c>
      <c r="AL98" s="147">
        <f>Input!$Q99*'Cargo Density'!AL$3</f>
        <v>1201.1999999999998</v>
      </c>
      <c r="AM98" s="147">
        <f>Input!$Q99*'Cargo Density'!AM$3</f>
        <v>643.5</v>
      </c>
      <c r="AN98" s="147">
        <f>Input!$Q99*'Cargo Density'!AN$3</f>
        <v>214.5</v>
      </c>
      <c r="AO98" s="147">
        <f>Input!$Q99*'Cargo Density'!AO$3</f>
        <v>652.08000000000004</v>
      </c>
      <c r="AP98" s="147">
        <f>Input!$Q99*'Cargo Density'!AP$3</f>
        <v>257.39999999999998</v>
      </c>
      <c r="AQ98" s="147">
        <f>Input!$Q99*'Cargo Density'!AQ$3</f>
        <v>911.625</v>
      </c>
      <c r="AR98" s="147">
        <f>Input!$Q99*'Cargo Density'!AR$3</f>
        <v>772.2</v>
      </c>
      <c r="AS98" s="147">
        <f>Input!$Q99*'Cargo Density'!AS$3</f>
        <v>660.66</v>
      </c>
      <c r="AT98" s="147">
        <f>Input!$Q99*'Cargo Density'!AT$3</f>
        <v>1029.5999999999999</v>
      </c>
      <c r="AU98" s="147">
        <f>Input!$Q99*'Cargo Density'!AU$3</f>
        <v>53.625</v>
      </c>
      <c r="AV98" s="147">
        <f>Input!$Q99*'Cargo Density'!AV$3</f>
        <v>697.125</v>
      </c>
      <c r="AW98" s="147">
        <f>Input!$Q99*'Cargo Density'!AW$3</f>
        <v>943.80000000000007</v>
      </c>
      <c r="AX98" s="147">
        <f>Input!$Q99*'Cargo Density'!AX$3</f>
        <v>943.80000000000007</v>
      </c>
      <c r="AY98" s="147">
        <f>Input!$Q99*'Cargo Density'!AY$3</f>
        <v>1973.3999999999999</v>
      </c>
      <c r="AZ98" s="147">
        <f>Input!$Q99*'Cargo Density'!AZ$3</f>
        <v>823.68</v>
      </c>
      <c r="BA98" s="147">
        <f>Input!$Q99*'Cargo Density'!BA$3</f>
        <v>429</v>
      </c>
      <c r="BB98" s="147">
        <f>Input!$Q99*'Cargo Density'!BB$3</f>
        <v>804.375</v>
      </c>
      <c r="BC98" s="147">
        <f>Input!$Q99*'Cargo Density'!BC$3</f>
        <v>815.09999999999991</v>
      </c>
      <c r="BD98" s="147">
        <f>Input!$Q99*'Cargo Density'!BD$3</f>
        <v>1372.8000000000002</v>
      </c>
      <c r="BE98" s="147">
        <f>Input!$Q99*'Cargo Density'!BE$3</f>
        <v>2574</v>
      </c>
      <c r="BF98" s="147">
        <f>Input!$Q99*'Cargo Density'!BF$3</f>
        <v>0</v>
      </c>
      <c r="BG98" s="147">
        <f>Input!$Q99*'Cargo Density'!BG$3</f>
        <v>6692.4</v>
      </c>
      <c r="BH98" s="147">
        <f>Input!$Q99*'Cargo Density'!BH$3</f>
        <v>729.3</v>
      </c>
      <c r="BI98" s="147">
        <f>Input!$Q99*'Cargo Density'!BI$3</f>
        <v>617.76</v>
      </c>
      <c r="BJ98" s="147">
        <f>Input!$Q99*'Cargo Density'!BJ$3</f>
        <v>214.5</v>
      </c>
      <c r="BK98" s="147">
        <f>Input!$Q99*'Cargo Density'!BK$3</f>
        <v>1115.4000000000001</v>
      </c>
      <c r="BL98" s="147">
        <f>Input!$Q99*'Cargo Density'!BL$3</f>
        <v>73.787999999999997</v>
      </c>
      <c r="BM98" s="147">
        <f>Input!$Q99*'Cargo Density'!BM$3</f>
        <v>73.787999999999997</v>
      </c>
      <c r="BN98" s="147">
        <f>Input!$Q99*'Cargo Density'!BN$3</f>
        <v>0</v>
      </c>
      <c r="BO98" s="147">
        <f>Input!$Q99*'Cargo Density'!BO$3</f>
        <v>343.20000000000005</v>
      </c>
      <c r="BP98" s="147">
        <f>Input!$Q99*'Cargo Density'!BP$3</f>
        <v>0</v>
      </c>
      <c r="BQ98" s="147">
        <f>Input!$Q99*'Cargo Density'!BQ$3</f>
        <v>7722</v>
      </c>
      <c r="BR98" s="147">
        <f>Input!$Q99*'Cargo Density'!BR$3</f>
        <v>2145</v>
      </c>
      <c r="BS98" s="147">
        <f>Input!$Q99*'Cargo Density'!BS$3</f>
        <v>0</v>
      </c>
      <c r="BT98" s="147">
        <f>Input!$Q99*'Cargo Density'!BT$3</f>
        <v>0</v>
      </c>
      <c r="BU98" s="147">
        <f>Input!$Q99*'Cargo Density'!BU$3</f>
        <v>600.59999999999991</v>
      </c>
      <c r="BV98" s="147">
        <f>Input!$Q99*'Cargo Density'!BV$3</f>
        <v>403.26</v>
      </c>
      <c r="BW98" s="147">
        <f>Input!$Q99*'Cargo Density'!BW$3</f>
        <v>429</v>
      </c>
      <c r="BX98" s="147">
        <f>Input!$Q99*'Cargo Density'!BX$3</f>
        <v>257.39999999999998</v>
      </c>
    </row>
    <row r="99" spans="1:76" x14ac:dyDescent="0.25">
      <c r="A99" s="158"/>
      <c r="B99" s="66" t="s">
        <v>129</v>
      </c>
      <c r="C99" s="139" t="str">
        <f>Input!C100</f>
        <v>P</v>
      </c>
      <c r="D99" s="144" t="s">
        <v>32</v>
      </c>
      <c r="E99" s="144" t="s">
        <v>32</v>
      </c>
      <c r="F99" s="144" t="s">
        <v>32</v>
      </c>
      <c r="G99" s="144" t="s">
        <v>32</v>
      </c>
      <c r="H99" s="144" t="s">
        <v>32</v>
      </c>
      <c r="I99" s="144" t="s">
        <v>32</v>
      </c>
      <c r="J99" s="144" t="s">
        <v>32</v>
      </c>
      <c r="K99" s="144" t="s">
        <v>32</v>
      </c>
      <c r="L99" s="144" t="s">
        <v>32</v>
      </c>
      <c r="M99" s="144" t="s">
        <v>32</v>
      </c>
      <c r="N99" s="144" t="s">
        <v>32</v>
      </c>
      <c r="O99" s="144" t="s">
        <v>32</v>
      </c>
      <c r="P99" s="144" t="s">
        <v>32</v>
      </c>
      <c r="Q99" s="144" t="s">
        <v>32</v>
      </c>
      <c r="R99" s="144" t="s">
        <v>32</v>
      </c>
      <c r="S99" s="144" t="s">
        <v>32</v>
      </c>
      <c r="T99" s="144" t="s">
        <v>32</v>
      </c>
      <c r="U99" s="144" t="s">
        <v>32</v>
      </c>
      <c r="V99" s="144" t="s">
        <v>32</v>
      </c>
      <c r="W99" s="144" t="s">
        <v>32</v>
      </c>
      <c r="X99" s="144" t="s">
        <v>32</v>
      </c>
      <c r="Y99" s="144" t="s">
        <v>32</v>
      </c>
      <c r="Z99" s="144" t="s">
        <v>32</v>
      </c>
      <c r="AA99" s="144" t="s">
        <v>32</v>
      </c>
      <c r="AB99" s="144" t="s">
        <v>32</v>
      </c>
      <c r="AC99" s="144" t="s">
        <v>32</v>
      </c>
      <c r="AD99" s="144" t="s">
        <v>32</v>
      </c>
      <c r="AE99" s="144" t="s">
        <v>32</v>
      </c>
      <c r="AF99" s="144" t="s">
        <v>32</v>
      </c>
      <c r="AG99" s="144" t="s">
        <v>32</v>
      </c>
      <c r="AH99" s="144" t="s">
        <v>32</v>
      </c>
      <c r="AI99" s="144" t="s">
        <v>32</v>
      </c>
      <c r="AJ99" s="144" t="s">
        <v>32</v>
      </c>
      <c r="AK99" s="144" t="s">
        <v>32</v>
      </c>
      <c r="AL99" s="144" t="s">
        <v>32</v>
      </c>
      <c r="AM99" s="144" t="s">
        <v>32</v>
      </c>
      <c r="AN99" s="144" t="s">
        <v>32</v>
      </c>
      <c r="AO99" s="144" t="s">
        <v>32</v>
      </c>
      <c r="AP99" s="144" t="s">
        <v>32</v>
      </c>
      <c r="AQ99" s="144" t="s">
        <v>32</v>
      </c>
      <c r="AR99" s="144" t="s">
        <v>32</v>
      </c>
      <c r="AS99" s="144" t="s">
        <v>32</v>
      </c>
      <c r="AT99" s="144" t="s">
        <v>32</v>
      </c>
      <c r="AU99" s="144" t="s">
        <v>32</v>
      </c>
      <c r="AV99" s="144" t="s">
        <v>32</v>
      </c>
      <c r="AW99" s="144" t="s">
        <v>32</v>
      </c>
      <c r="AX99" s="144" t="s">
        <v>32</v>
      </c>
      <c r="AY99" s="144" t="s">
        <v>32</v>
      </c>
      <c r="AZ99" s="144" t="s">
        <v>32</v>
      </c>
      <c r="BA99" s="144" t="s">
        <v>32</v>
      </c>
      <c r="BB99" s="144" t="s">
        <v>32</v>
      </c>
      <c r="BC99" s="144" t="s">
        <v>32</v>
      </c>
      <c r="BD99" s="144" t="s">
        <v>32</v>
      </c>
      <c r="BE99" s="144" t="s">
        <v>32</v>
      </c>
      <c r="BF99" s="144" t="s">
        <v>32</v>
      </c>
      <c r="BG99" s="144" t="s">
        <v>32</v>
      </c>
      <c r="BH99" s="144" t="s">
        <v>32</v>
      </c>
      <c r="BI99" s="144" t="s">
        <v>32</v>
      </c>
      <c r="BJ99" s="144" t="s">
        <v>32</v>
      </c>
      <c r="BK99" s="144" t="s">
        <v>32</v>
      </c>
      <c r="BL99" s="144" t="s">
        <v>32</v>
      </c>
      <c r="BM99" s="144" t="s">
        <v>32</v>
      </c>
      <c r="BN99" s="144" t="s">
        <v>32</v>
      </c>
      <c r="BO99" s="144" t="s">
        <v>32</v>
      </c>
      <c r="BP99" s="144" t="s">
        <v>32</v>
      </c>
      <c r="BQ99" s="144" t="s">
        <v>32</v>
      </c>
      <c r="BR99" s="144" t="s">
        <v>32</v>
      </c>
      <c r="BS99" s="144" t="s">
        <v>32</v>
      </c>
      <c r="BT99" s="144" t="s">
        <v>32</v>
      </c>
      <c r="BU99" s="144" t="s">
        <v>32</v>
      </c>
      <c r="BV99" s="144" t="s">
        <v>32</v>
      </c>
      <c r="BW99" s="144" t="s">
        <v>32</v>
      </c>
      <c r="BX99" s="144" t="s">
        <v>32</v>
      </c>
    </row>
    <row r="100" spans="1:76" x14ac:dyDescent="0.25">
      <c r="A100" s="158"/>
      <c r="B100" s="66" t="s">
        <v>130</v>
      </c>
      <c r="C100" s="139" t="str">
        <f>Input!C101</f>
        <v>C</v>
      </c>
      <c r="D100" s="144" t="s">
        <v>32</v>
      </c>
      <c r="E100" s="147">
        <f>Input!$Q101*'Cargo Density'!E$3</f>
        <v>467.5</v>
      </c>
      <c r="F100" s="147">
        <f>Input!$Q101*'Cargo Density'!F$3</f>
        <v>239.36</v>
      </c>
      <c r="G100" s="147">
        <f>Input!$Q101*'Cargo Density'!G$3</f>
        <v>299.2</v>
      </c>
      <c r="H100" s="147">
        <f>Input!$Q101*'Cargo Density'!H$3</f>
        <v>0</v>
      </c>
      <c r="I100" s="147">
        <f>Input!$Q101*'Cargo Density'!I$3</f>
        <v>0</v>
      </c>
      <c r="J100" s="147">
        <f>Input!$Q101*'Cargo Density'!J$3</f>
        <v>280.5</v>
      </c>
      <c r="K100" s="147">
        <f>Input!$Q101*'Cargo Density'!K$3</f>
        <v>280.5</v>
      </c>
      <c r="L100" s="147">
        <f>Input!$Q101*'Cargo Density'!L$3</f>
        <v>149.6</v>
      </c>
      <c r="M100" s="147">
        <f>Input!$Q101*'Cargo Density'!M$3</f>
        <v>0</v>
      </c>
      <c r="N100" s="147">
        <f>Input!$Q101*'Cargo Density'!N$3</f>
        <v>149.6</v>
      </c>
      <c r="O100" s="147">
        <f>Input!$Q101*'Cargo Density'!O$3</f>
        <v>104.72000000000001</v>
      </c>
      <c r="P100" s="147">
        <f>Input!$Q101*'Cargo Density'!P$3</f>
        <v>6.5263</v>
      </c>
      <c r="Q100" s="147">
        <f>Input!$Q101*'Cargo Density'!Q$3</f>
        <v>0</v>
      </c>
      <c r="R100" s="147">
        <f>Input!$Q101*'Cargo Density'!R$3</f>
        <v>430.09999999999997</v>
      </c>
      <c r="S100" s="147">
        <f>Input!$Q101*'Cargo Density'!S$3</f>
        <v>1.87</v>
      </c>
      <c r="T100" s="147">
        <f>Input!$Q101*'Cargo Density'!T$3</f>
        <v>654.5</v>
      </c>
      <c r="U100" s="147">
        <f>Input!$Q101*'Cargo Density'!U$3</f>
        <v>261.8</v>
      </c>
      <c r="V100" s="147">
        <f>Input!$Q101*'Cargo Density'!V$3</f>
        <v>56.1</v>
      </c>
      <c r="W100" s="147">
        <f>Input!$Q101*'Cargo Density'!W$3</f>
        <v>93.5</v>
      </c>
      <c r="X100" s="147">
        <f>Input!$Q101*'Cargo Density'!X$3</f>
        <v>149.6</v>
      </c>
      <c r="Y100" s="147">
        <f>Input!$Q101*'Cargo Density'!Y$3</f>
        <v>93.5</v>
      </c>
      <c r="Z100" s="147">
        <f>Input!$Q101*'Cargo Density'!Z$3</f>
        <v>93.5</v>
      </c>
      <c r="AA100" s="147">
        <f>Input!$Q101*'Cargo Density'!AA$3</f>
        <v>99.671000000000006</v>
      </c>
      <c r="AB100" s="147">
        <f>Input!$Q101*'Cargo Density'!AB$3</f>
        <v>74.8</v>
      </c>
      <c r="AC100" s="147">
        <f>Input!$Q101*'Cargo Density'!AC$3</f>
        <v>74.8</v>
      </c>
      <c r="AD100" s="147">
        <f>Input!$Q101*'Cargo Density'!AD$3</f>
        <v>74.8</v>
      </c>
      <c r="AE100" s="147">
        <f>Input!$Q101*'Cargo Density'!AE$3</f>
        <v>0</v>
      </c>
      <c r="AF100" s="147">
        <f>Input!$Q101*'Cargo Density'!AF$3</f>
        <v>280.5</v>
      </c>
      <c r="AG100" s="147">
        <f>Input!$Q101*'Cargo Density'!AG$3</f>
        <v>23.375</v>
      </c>
      <c r="AH100" s="147">
        <f>Input!$Q101*'Cargo Density'!AH$3</f>
        <v>93.5</v>
      </c>
      <c r="AI100" s="147">
        <f>Input!$Q101*'Cargo Density'!AI$3</f>
        <v>149.6</v>
      </c>
      <c r="AJ100" s="147">
        <f>Input!$Q101*'Cargo Density'!AJ$3</f>
        <v>0</v>
      </c>
      <c r="AK100" s="147">
        <f>Input!$Q101*'Cargo Density'!AK$3</f>
        <v>841.5</v>
      </c>
      <c r="AL100" s="147">
        <f>Input!$Q101*'Cargo Density'!AL$3</f>
        <v>261.8</v>
      </c>
      <c r="AM100" s="147">
        <f>Input!$Q101*'Cargo Density'!AM$3</f>
        <v>140.25</v>
      </c>
      <c r="AN100" s="147">
        <f>Input!$Q101*'Cargo Density'!AN$3</f>
        <v>46.75</v>
      </c>
      <c r="AO100" s="147">
        <f>Input!$Q101*'Cargo Density'!AO$3</f>
        <v>142.12</v>
      </c>
      <c r="AP100" s="147">
        <f>Input!$Q101*'Cargo Density'!AP$3</f>
        <v>56.1</v>
      </c>
      <c r="AQ100" s="147">
        <f>Input!$Q101*'Cargo Density'!AQ$3</f>
        <v>198.6875</v>
      </c>
      <c r="AR100" s="147">
        <f>Input!$Q101*'Cargo Density'!AR$3</f>
        <v>168.3</v>
      </c>
      <c r="AS100" s="147">
        <f>Input!$Q101*'Cargo Density'!AS$3</f>
        <v>143.99</v>
      </c>
      <c r="AT100" s="147">
        <f>Input!$Q101*'Cargo Density'!AT$3</f>
        <v>224.4</v>
      </c>
      <c r="AU100" s="147">
        <f>Input!$Q101*'Cargo Density'!AU$3</f>
        <v>11.6875</v>
      </c>
      <c r="AV100" s="147">
        <f>Input!$Q101*'Cargo Density'!AV$3</f>
        <v>151.9375</v>
      </c>
      <c r="AW100" s="147">
        <f>Input!$Q101*'Cargo Density'!AW$3</f>
        <v>205.70000000000002</v>
      </c>
      <c r="AX100" s="147">
        <f>Input!$Q101*'Cargo Density'!AX$3</f>
        <v>205.70000000000002</v>
      </c>
      <c r="AY100" s="147">
        <f>Input!$Q101*'Cargo Density'!AY$3</f>
        <v>430.09999999999997</v>
      </c>
      <c r="AZ100" s="147">
        <f>Input!$Q101*'Cargo Density'!AZ$3</f>
        <v>179.51999999999998</v>
      </c>
      <c r="BA100" s="147">
        <f>Input!$Q101*'Cargo Density'!BA$3</f>
        <v>93.5</v>
      </c>
      <c r="BB100" s="147">
        <f>Input!$Q101*'Cargo Density'!BB$3</f>
        <v>175.3125</v>
      </c>
      <c r="BC100" s="147">
        <f>Input!$Q101*'Cargo Density'!BC$3</f>
        <v>177.65</v>
      </c>
      <c r="BD100" s="147">
        <f>Input!$Q101*'Cargo Density'!BD$3</f>
        <v>299.2</v>
      </c>
      <c r="BE100" s="147">
        <f>Input!$Q101*'Cargo Density'!BE$3</f>
        <v>561</v>
      </c>
      <c r="BF100" s="147">
        <f>Input!$Q101*'Cargo Density'!BF$3</f>
        <v>0</v>
      </c>
      <c r="BG100" s="147">
        <f>Input!$Q101*'Cargo Density'!BG$3</f>
        <v>1458.6</v>
      </c>
      <c r="BH100" s="147">
        <f>Input!$Q101*'Cargo Density'!BH$3</f>
        <v>158.94999999999999</v>
      </c>
      <c r="BI100" s="147">
        <f>Input!$Q101*'Cargo Density'!BI$3</f>
        <v>134.63999999999999</v>
      </c>
      <c r="BJ100" s="147">
        <f>Input!$Q101*'Cargo Density'!BJ$3</f>
        <v>46.75</v>
      </c>
      <c r="BK100" s="147">
        <f>Input!$Q101*'Cargo Density'!BK$3</f>
        <v>243.1</v>
      </c>
      <c r="BL100" s="147">
        <f>Input!$Q101*'Cargo Density'!BL$3</f>
        <v>16.081999999999997</v>
      </c>
      <c r="BM100" s="147">
        <f>Input!$Q101*'Cargo Density'!BM$3</f>
        <v>16.081999999999997</v>
      </c>
      <c r="BN100" s="147">
        <f>Input!$Q101*'Cargo Density'!BN$3</f>
        <v>0</v>
      </c>
      <c r="BO100" s="147">
        <f>Input!$Q101*'Cargo Density'!BO$3</f>
        <v>74.8</v>
      </c>
      <c r="BP100" s="147">
        <f>Input!$Q101*'Cargo Density'!BP$3</f>
        <v>0</v>
      </c>
      <c r="BQ100" s="147">
        <f>Input!$Q101*'Cargo Density'!BQ$3</f>
        <v>1683</v>
      </c>
      <c r="BR100" s="147">
        <f>Input!$Q101*'Cargo Density'!BR$3</f>
        <v>467.5</v>
      </c>
      <c r="BS100" s="147">
        <f>Input!$Q101*'Cargo Density'!BS$3</f>
        <v>0</v>
      </c>
      <c r="BT100" s="147">
        <f>Input!$Q101*'Cargo Density'!BT$3</f>
        <v>0</v>
      </c>
      <c r="BU100" s="147">
        <f>Input!$Q101*'Cargo Density'!BU$3</f>
        <v>130.9</v>
      </c>
      <c r="BV100" s="147">
        <f>Input!$Q101*'Cargo Density'!BV$3</f>
        <v>87.89</v>
      </c>
      <c r="BW100" s="147">
        <f>Input!$Q101*'Cargo Density'!BW$3</f>
        <v>93.5</v>
      </c>
      <c r="BX100" s="147">
        <f>Input!$Q101*'Cargo Density'!BX$3</f>
        <v>56.1</v>
      </c>
    </row>
    <row r="101" spans="1:76" x14ac:dyDescent="0.25">
      <c r="A101" s="158"/>
      <c r="B101" s="66" t="s">
        <v>131</v>
      </c>
      <c r="C101" s="139" t="str">
        <f>Input!C102</f>
        <v>P</v>
      </c>
      <c r="D101" s="144" t="s">
        <v>32</v>
      </c>
      <c r="E101" s="144" t="s">
        <v>32</v>
      </c>
      <c r="F101" s="144" t="s">
        <v>32</v>
      </c>
      <c r="G101" s="144" t="s">
        <v>32</v>
      </c>
      <c r="H101" s="144" t="s">
        <v>32</v>
      </c>
      <c r="I101" s="144" t="s">
        <v>32</v>
      </c>
      <c r="J101" s="144" t="s">
        <v>32</v>
      </c>
      <c r="K101" s="144" t="s">
        <v>32</v>
      </c>
      <c r="L101" s="144" t="s">
        <v>32</v>
      </c>
      <c r="M101" s="144" t="s">
        <v>32</v>
      </c>
      <c r="N101" s="144" t="s">
        <v>32</v>
      </c>
      <c r="O101" s="144" t="s">
        <v>32</v>
      </c>
      <c r="P101" s="144" t="s">
        <v>32</v>
      </c>
      <c r="Q101" s="144" t="s">
        <v>32</v>
      </c>
      <c r="R101" s="144" t="s">
        <v>32</v>
      </c>
      <c r="S101" s="144" t="s">
        <v>32</v>
      </c>
      <c r="T101" s="144" t="s">
        <v>32</v>
      </c>
      <c r="U101" s="144" t="s">
        <v>32</v>
      </c>
      <c r="V101" s="144" t="s">
        <v>32</v>
      </c>
      <c r="W101" s="144" t="s">
        <v>32</v>
      </c>
      <c r="X101" s="144" t="s">
        <v>32</v>
      </c>
      <c r="Y101" s="144" t="s">
        <v>32</v>
      </c>
      <c r="Z101" s="144" t="s">
        <v>32</v>
      </c>
      <c r="AA101" s="144" t="s">
        <v>32</v>
      </c>
      <c r="AB101" s="144" t="s">
        <v>32</v>
      </c>
      <c r="AC101" s="144" t="s">
        <v>32</v>
      </c>
      <c r="AD101" s="144" t="s">
        <v>32</v>
      </c>
      <c r="AE101" s="144" t="s">
        <v>32</v>
      </c>
      <c r="AF101" s="144" t="s">
        <v>32</v>
      </c>
      <c r="AG101" s="144" t="s">
        <v>32</v>
      </c>
      <c r="AH101" s="144" t="s">
        <v>32</v>
      </c>
      <c r="AI101" s="144" t="s">
        <v>32</v>
      </c>
      <c r="AJ101" s="144" t="s">
        <v>32</v>
      </c>
      <c r="AK101" s="144" t="s">
        <v>32</v>
      </c>
      <c r="AL101" s="144" t="s">
        <v>32</v>
      </c>
      <c r="AM101" s="144" t="s">
        <v>32</v>
      </c>
      <c r="AN101" s="144" t="s">
        <v>32</v>
      </c>
      <c r="AO101" s="144" t="s">
        <v>32</v>
      </c>
      <c r="AP101" s="144" t="s">
        <v>32</v>
      </c>
      <c r="AQ101" s="144" t="s">
        <v>32</v>
      </c>
      <c r="AR101" s="144" t="s">
        <v>32</v>
      </c>
      <c r="AS101" s="144" t="s">
        <v>32</v>
      </c>
      <c r="AT101" s="144" t="s">
        <v>32</v>
      </c>
      <c r="AU101" s="144" t="s">
        <v>32</v>
      </c>
      <c r="AV101" s="144" t="s">
        <v>32</v>
      </c>
      <c r="AW101" s="144" t="s">
        <v>32</v>
      </c>
      <c r="AX101" s="144" t="s">
        <v>32</v>
      </c>
      <c r="AY101" s="144" t="s">
        <v>32</v>
      </c>
      <c r="AZ101" s="144" t="s">
        <v>32</v>
      </c>
      <c r="BA101" s="144" t="s">
        <v>32</v>
      </c>
      <c r="BB101" s="144" t="s">
        <v>32</v>
      </c>
      <c r="BC101" s="144" t="s">
        <v>32</v>
      </c>
      <c r="BD101" s="144" t="s">
        <v>32</v>
      </c>
      <c r="BE101" s="144" t="s">
        <v>32</v>
      </c>
      <c r="BF101" s="144" t="s">
        <v>32</v>
      </c>
      <c r="BG101" s="144" t="s">
        <v>32</v>
      </c>
      <c r="BH101" s="144" t="s">
        <v>32</v>
      </c>
      <c r="BI101" s="144" t="s">
        <v>32</v>
      </c>
      <c r="BJ101" s="144" t="s">
        <v>32</v>
      </c>
      <c r="BK101" s="144" t="s">
        <v>32</v>
      </c>
      <c r="BL101" s="144" t="s">
        <v>32</v>
      </c>
      <c r="BM101" s="144" t="s">
        <v>32</v>
      </c>
      <c r="BN101" s="144" t="s">
        <v>32</v>
      </c>
      <c r="BO101" s="144" t="s">
        <v>32</v>
      </c>
      <c r="BP101" s="144" t="s">
        <v>32</v>
      </c>
      <c r="BQ101" s="144" t="s">
        <v>32</v>
      </c>
      <c r="BR101" s="144" t="s">
        <v>32</v>
      </c>
      <c r="BS101" s="144" t="s">
        <v>32</v>
      </c>
      <c r="BT101" s="144" t="s">
        <v>32</v>
      </c>
      <c r="BU101" s="144" t="s">
        <v>32</v>
      </c>
      <c r="BV101" s="144" t="s">
        <v>32</v>
      </c>
      <c r="BW101" s="144" t="s">
        <v>32</v>
      </c>
      <c r="BX101" s="144" t="s">
        <v>32</v>
      </c>
    </row>
    <row r="102" spans="1:76" x14ac:dyDescent="0.25">
      <c r="A102" s="158"/>
      <c r="B102" s="66" t="s">
        <v>132</v>
      </c>
      <c r="C102" s="139" t="str">
        <f>Input!C103</f>
        <v>P</v>
      </c>
      <c r="D102" s="144" t="s">
        <v>32</v>
      </c>
      <c r="E102" s="144" t="s">
        <v>32</v>
      </c>
      <c r="F102" s="144" t="s">
        <v>32</v>
      </c>
      <c r="G102" s="144" t="s">
        <v>32</v>
      </c>
      <c r="H102" s="144" t="s">
        <v>32</v>
      </c>
      <c r="I102" s="144" t="s">
        <v>32</v>
      </c>
      <c r="J102" s="144" t="s">
        <v>32</v>
      </c>
      <c r="K102" s="144" t="s">
        <v>32</v>
      </c>
      <c r="L102" s="144" t="s">
        <v>32</v>
      </c>
      <c r="M102" s="144" t="s">
        <v>32</v>
      </c>
      <c r="N102" s="144" t="s">
        <v>32</v>
      </c>
      <c r="O102" s="144" t="s">
        <v>32</v>
      </c>
      <c r="P102" s="144" t="s">
        <v>32</v>
      </c>
      <c r="Q102" s="144" t="s">
        <v>32</v>
      </c>
      <c r="R102" s="144" t="s">
        <v>32</v>
      </c>
      <c r="S102" s="144" t="s">
        <v>32</v>
      </c>
      <c r="T102" s="144" t="s">
        <v>32</v>
      </c>
      <c r="U102" s="144" t="s">
        <v>32</v>
      </c>
      <c r="V102" s="144" t="s">
        <v>32</v>
      </c>
      <c r="W102" s="144" t="s">
        <v>32</v>
      </c>
      <c r="X102" s="144" t="s">
        <v>32</v>
      </c>
      <c r="Y102" s="144" t="s">
        <v>32</v>
      </c>
      <c r="Z102" s="144" t="s">
        <v>32</v>
      </c>
      <c r="AA102" s="144" t="s">
        <v>32</v>
      </c>
      <c r="AB102" s="144" t="s">
        <v>32</v>
      </c>
      <c r="AC102" s="144" t="s">
        <v>32</v>
      </c>
      <c r="AD102" s="144" t="s">
        <v>32</v>
      </c>
      <c r="AE102" s="144" t="s">
        <v>32</v>
      </c>
      <c r="AF102" s="144" t="s">
        <v>32</v>
      </c>
      <c r="AG102" s="144" t="s">
        <v>32</v>
      </c>
      <c r="AH102" s="144" t="s">
        <v>32</v>
      </c>
      <c r="AI102" s="144" t="s">
        <v>32</v>
      </c>
      <c r="AJ102" s="144" t="s">
        <v>32</v>
      </c>
      <c r="AK102" s="144" t="s">
        <v>32</v>
      </c>
      <c r="AL102" s="144" t="s">
        <v>32</v>
      </c>
      <c r="AM102" s="144" t="s">
        <v>32</v>
      </c>
      <c r="AN102" s="144" t="s">
        <v>32</v>
      </c>
      <c r="AO102" s="144" t="s">
        <v>32</v>
      </c>
      <c r="AP102" s="144" t="s">
        <v>32</v>
      </c>
      <c r="AQ102" s="144" t="s">
        <v>32</v>
      </c>
      <c r="AR102" s="144" t="s">
        <v>32</v>
      </c>
      <c r="AS102" s="144" t="s">
        <v>32</v>
      </c>
      <c r="AT102" s="144" t="s">
        <v>32</v>
      </c>
      <c r="AU102" s="144" t="s">
        <v>32</v>
      </c>
      <c r="AV102" s="144" t="s">
        <v>32</v>
      </c>
      <c r="AW102" s="144" t="s">
        <v>32</v>
      </c>
      <c r="AX102" s="144" t="s">
        <v>32</v>
      </c>
      <c r="AY102" s="144" t="s">
        <v>32</v>
      </c>
      <c r="AZ102" s="144" t="s">
        <v>32</v>
      </c>
      <c r="BA102" s="144" t="s">
        <v>32</v>
      </c>
      <c r="BB102" s="144" t="s">
        <v>32</v>
      </c>
      <c r="BC102" s="144" t="s">
        <v>32</v>
      </c>
      <c r="BD102" s="144" t="s">
        <v>32</v>
      </c>
      <c r="BE102" s="144" t="s">
        <v>32</v>
      </c>
      <c r="BF102" s="144" t="s">
        <v>32</v>
      </c>
      <c r="BG102" s="144" t="s">
        <v>32</v>
      </c>
      <c r="BH102" s="144" t="s">
        <v>32</v>
      </c>
      <c r="BI102" s="144" t="s">
        <v>32</v>
      </c>
      <c r="BJ102" s="144" t="s">
        <v>32</v>
      </c>
      <c r="BK102" s="144" t="s">
        <v>32</v>
      </c>
      <c r="BL102" s="144" t="s">
        <v>32</v>
      </c>
      <c r="BM102" s="144" t="s">
        <v>32</v>
      </c>
      <c r="BN102" s="144" t="s">
        <v>32</v>
      </c>
      <c r="BO102" s="144" t="s">
        <v>32</v>
      </c>
      <c r="BP102" s="144" t="s">
        <v>32</v>
      </c>
      <c r="BQ102" s="144" t="s">
        <v>32</v>
      </c>
      <c r="BR102" s="144" t="s">
        <v>32</v>
      </c>
      <c r="BS102" s="144" t="s">
        <v>32</v>
      </c>
      <c r="BT102" s="144" t="s">
        <v>32</v>
      </c>
      <c r="BU102" s="144" t="s">
        <v>32</v>
      </c>
      <c r="BV102" s="144" t="s">
        <v>32</v>
      </c>
      <c r="BW102" s="144" t="s">
        <v>32</v>
      </c>
      <c r="BX102" s="144" t="s">
        <v>32</v>
      </c>
    </row>
    <row r="103" spans="1:76" x14ac:dyDescent="0.25">
      <c r="A103" s="158"/>
      <c r="B103" s="66" t="s">
        <v>133</v>
      </c>
      <c r="C103" s="139" t="str">
        <f>Input!C104</f>
        <v>P</v>
      </c>
      <c r="D103" s="144" t="s">
        <v>32</v>
      </c>
      <c r="E103" s="144" t="s">
        <v>32</v>
      </c>
      <c r="F103" s="144" t="s">
        <v>32</v>
      </c>
      <c r="G103" s="144" t="s">
        <v>32</v>
      </c>
      <c r="H103" s="144" t="s">
        <v>32</v>
      </c>
      <c r="I103" s="144" t="s">
        <v>32</v>
      </c>
      <c r="J103" s="144" t="s">
        <v>32</v>
      </c>
      <c r="K103" s="144" t="s">
        <v>32</v>
      </c>
      <c r="L103" s="144" t="s">
        <v>32</v>
      </c>
      <c r="M103" s="144" t="s">
        <v>32</v>
      </c>
      <c r="N103" s="144" t="s">
        <v>32</v>
      </c>
      <c r="O103" s="144" t="s">
        <v>32</v>
      </c>
      <c r="P103" s="144" t="s">
        <v>32</v>
      </c>
      <c r="Q103" s="144" t="s">
        <v>32</v>
      </c>
      <c r="R103" s="144" t="s">
        <v>32</v>
      </c>
      <c r="S103" s="144" t="s">
        <v>32</v>
      </c>
      <c r="T103" s="144" t="s">
        <v>32</v>
      </c>
      <c r="U103" s="144" t="s">
        <v>32</v>
      </c>
      <c r="V103" s="144" t="s">
        <v>32</v>
      </c>
      <c r="W103" s="144" t="s">
        <v>32</v>
      </c>
      <c r="X103" s="144" t="s">
        <v>32</v>
      </c>
      <c r="Y103" s="144" t="s">
        <v>32</v>
      </c>
      <c r="Z103" s="144" t="s">
        <v>32</v>
      </c>
      <c r="AA103" s="144" t="s">
        <v>32</v>
      </c>
      <c r="AB103" s="144" t="s">
        <v>32</v>
      </c>
      <c r="AC103" s="144" t="s">
        <v>32</v>
      </c>
      <c r="AD103" s="144" t="s">
        <v>32</v>
      </c>
      <c r="AE103" s="144" t="s">
        <v>32</v>
      </c>
      <c r="AF103" s="144" t="s">
        <v>32</v>
      </c>
      <c r="AG103" s="144" t="s">
        <v>32</v>
      </c>
      <c r="AH103" s="144" t="s">
        <v>32</v>
      </c>
      <c r="AI103" s="144" t="s">
        <v>32</v>
      </c>
      <c r="AJ103" s="144" t="s">
        <v>32</v>
      </c>
      <c r="AK103" s="144" t="s">
        <v>32</v>
      </c>
      <c r="AL103" s="144" t="s">
        <v>32</v>
      </c>
      <c r="AM103" s="144" t="s">
        <v>32</v>
      </c>
      <c r="AN103" s="144" t="s">
        <v>32</v>
      </c>
      <c r="AO103" s="144" t="s">
        <v>32</v>
      </c>
      <c r="AP103" s="144" t="s">
        <v>32</v>
      </c>
      <c r="AQ103" s="144" t="s">
        <v>32</v>
      </c>
      <c r="AR103" s="144" t="s">
        <v>32</v>
      </c>
      <c r="AS103" s="144" t="s">
        <v>32</v>
      </c>
      <c r="AT103" s="144" t="s">
        <v>32</v>
      </c>
      <c r="AU103" s="144" t="s">
        <v>32</v>
      </c>
      <c r="AV103" s="144" t="s">
        <v>32</v>
      </c>
      <c r="AW103" s="144" t="s">
        <v>32</v>
      </c>
      <c r="AX103" s="144" t="s">
        <v>32</v>
      </c>
      <c r="AY103" s="144" t="s">
        <v>32</v>
      </c>
      <c r="AZ103" s="144" t="s">
        <v>32</v>
      </c>
      <c r="BA103" s="144" t="s">
        <v>32</v>
      </c>
      <c r="BB103" s="144" t="s">
        <v>32</v>
      </c>
      <c r="BC103" s="144" t="s">
        <v>32</v>
      </c>
      <c r="BD103" s="144" t="s">
        <v>32</v>
      </c>
      <c r="BE103" s="144" t="s">
        <v>32</v>
      </c>
      <c r="BF103" s="144" t="s">
        <v>32</v>
      </c>
      <c r="BG103" s="144" t="s">
        <v>32</v>
      </c>
      <c r="BH103" s="144" t="s">
        <v>32</v>
      </c>
      <c r="BI103" s="144" t="s">
        <v>32</v>
      </c>
      <c r="BJ103" s="144" t="s">
        <v>32</v>
      </c>
      <c r="BK103" s="144" t="s">
        <v>32</v>
      </c>
      <c r="BL103" s="144" t="s">
        <v>32</v>
      </c>
      <c r="BM103" s="144" t="s">
        <v>32</v>
      </c>
      <c r="BN103" s="144" t="s">
        <v>32</v>
      </c>
      <c r="BO103" s="144" t="s">
        <v>32</v>
      </c>
      <c r="BP103" s="144" t="s">
        <v>32</v>
      </c>
      <c r="BQ103" s="144" t="s">
        <v>32</v>
      </c>
      <c r="BR103" s="144" t="s">
        <v>32</v>
      </c>
      <c r="BS103" s="144" t="s">
        <v>32</v>
      </c>
      <c r="BT103" s="144" t="s">
        <v>32</v>
      </c>
      <c r="BU103" s="144" t="s">
        <v>32</v>
      </c>
      <c r="BV103" s="144" t="s">
        <v>32</v>
      </c>
      <c r="BW103" s="144" t="s">
        <v>32</v>
      </c>
      <c r="BX103" s="144" t="s">
        <v>32</v>
      </c>
    </row>
    <row r="104" spans="1:76" x14ac:dyDescent="0.25">
      <c r="A104" s="158"/>
      <c r="B104" s="66" t="s">
        <v>134</v>
      </c>
      <c r="C104" s="139" t="str">
        <f>Input!C105</f>
        <v>P</v>
      </c>
      <c r="D104" s="144" t="s">
        <v>32</v>
      </c>
      <c r="E104" s="144" t="s">
        <v>32</v>
      </c>
      <c r="F104" s="144" t="s">
        <v>32</v>
      </c>
      <c r="G104" s="144" t="s">
        <v>32</v>
      </c>
      <c r="H104" s="144" t="s">
        <v>32</v>
      </c>
      <c r="I104" s="144" t="s">
        <v>32</v>
      </c>
      <c r="J104" s="144" t="s">
        <v>32</v>
      </c>
      <c r="K104" s="144" t="s">
        <v>32</v>
      </c>
      <c r="L104" s="144" t="s">
        <v>32</v>
      </c>
      <c r="M104" s="144" t="s">
        <v>32</v>
      </c>
      <c r="N104" s="144" t="s">
        <v>32</v>
      </c>
      <c r="O104" s="144" t="s">
        <v>32</v>
      </c>
      <c r="P104" s="144" t="s">
        <v>32</v>
      </c>
      <c r="Q104" s="144" t="s">
        <v>32</v>
      </c>
      <c r="R104" s="144" t="s">
        <v>32</v>
      </c>
      <c r="S104" s="144" t="s">
        <v>32</v>
      </c>
      <c r="T104" s="144" t="s">
        <v>32</v>
      </c>
      <c r="U104" s="144" t="s">
        <v>32</v>
      </c>
      <c r="V104" s="144" t="s">
        <v>32</v>
      </c>
      <c r="W104" s="144" t="s">
        <v>32</v>
      </c>
      <c r="X104" s="144" t="s">
        <v>32</v>
      </c>
      <c r="Y104" s="144" t="s">
        <v>32</v>
      </c>
      <c r="Z104" s="144" t="s">
        <v>32</v>
      </c>
      <c r="AA104" s="144" t="s">
        <v>32</v>
      </c>
      <c r="AB104" s="144" t="s">
        <v>32</v>
      </c>
      <c r="AC104" s="144" t="s">
        <v>32</v>
      </c>
      <c r="AD104" s="144" t="s">
        <v>32</v>
      </c>
      <c r="AE104" s="144" t="s">
        <v>32</v>
      </c>
      <c r="AF104" s="144" t="s">
        <v>32</v>
      </c>
      <c r="AG104" s="144" t="s">
        <v>32</v>
      </c>
      <c r="AH104" s="144" t="s">
        <v>32</v>
      </c>
      <c r="AI104" s="144" t="s">
        <v>32</v>
      </c>
      <c r="AJ104" s="144" t="s">
        <v>32</v>
      </c>
      <c r="AK104" s="144" t="s">
        <v>32</v>
      </c>
      <c r="AL104" s="144" t="s">
        <v>32</v>
      </c>
      <c r="AM104" s="144" t="s">
        <v>32</v>
      </c>
      <c r="AN104" s="144" t="s">
        <v>32</v>
      </c>
      <c r="AO104" s="144" t="s">
        <v>32</v>
      </c>
      <c r="AP104" s="144" t="s">
        <v>32</v>
      </c>
      <c r="AQ104" s="144" t="s">
        <v>32</v>
      </c>
      <c r="AR104" s="144" t="s">
        <v>32</v>
      </c>
      <c r="AS104" s="144" t="s">
        <v>32</v>
      </c>
      <c r="AT104" s="144" t="s">
        <v>32</v>
      </c>
      <c r="AU104" s="144" t="s">
        <v>32</v>
      </c>
      <c r="AV104" s="144" t="s">
        <v>32</v>
      </c>
      <c r="AW104" s="144" t="s">
        <v>32</v>
      </c>
      <c r="AX104" s="144" t="s">
        <v>32</v>
      </c>
      <c r="AY104" s="144" t="s">
        <v>32</v>
      </c>
      <c r="AZ104" s="144" t="s">
        <v>32</v>
      </c>
      <c r="BA104" s="144" t="s">
        <v>32</v>
      </c>
      <c r="BB104" s="144" t="s">
        <v>32</v>
      </c>
      <c r="BC104" s="144" t="s">
        <v>32</v>
      </c>
      <c r="BD104" s="144" t="s">
        <v>32</v>
      </c>
      <c r="BE104" s="144" t="s">
        <v>32</v>
      </c>
      <c r="BF104" s="144" t="s">
        <v>32</v>
      </c>
      <c r="BG104" s="144" t="s">
        <v>32</v>
      </c>
      <c r="BH104" s="144" t="s">
        <v>32</v>
      </c>
      <c r="BI104" s="144" t="s">
        <v>32</v>
      </c>
      <c r="BJ104" s="144" t="s">
        <v>32</v>
      </c>
      <c r="BK104" s="144" t="s">
        <v>32</v>
      </c>
      <c r="BL104" s="144" t="s">
        <v>32</v>
      </c>
      <c r="BM104" s="144" t="s">
        <v>32</v>
      </c>
      <c r="BN104" s="144" t="s">
        <v>32</v>
      </c>
      <c r="BO104" s="144" t="s">
        <v>32</v>
      </c>
      <c r="BP104" s="144" t="s">
        <v>32</v>
      </c>
      <c r="BQ104" s="144" t="s">
        <v>32</v>
      </c>
      <c r="BR104" s="144" t="s">
        <v>32</v>
      </c>
      <c r="BS104" s="144" t="s">
        <v>32</v>
      </c>
      <c r="BT104" s="144" t="s">
        <v>32</v>
      </c>
      <c r="BU104" s="144" t="s">
        <v>32</v>
      </c>
      <c r="BV104" s="144" t="s">
        <v>32</v>
      </c>
      <c r="BW104" s="144" t="s">
        <v>32</v>
      </c>
      <c r="BX104" s="144" t="s">
        <v>32</v>
      </c>
    </row>
    <row r="105" spans="1:76" x14ac:dyDescent="0.25">
      <c r="A105" s="158"/>
      <c r="B105" s="66" t="s">
        <v>135</v>
      </c>
      <c r="C105" s="139" t="str">
        <f>Input!C106</f>
        <v>C</v>
      </c>
      <c r="D105" s="144" t="s">
        <v>32</v>
      </c>
      <c r="E105" s="147">
        <f>Input!$Q106*'Cargo Density'!E$3</f>
        <v>1075</v>
      </c>
      <c r="F105" s="147">
        <f>Input!$Q106*'Cargo Density'!F$3</f>
        <v>550.4</v>
      </c>
      <c r="G105" s="147">
        <f>Input!$Q106*'Cargo Density'!G$3</f>
        <v>688</v>
      </c>
      <c r="H105" s="147">
        <f>Input!$Q106*'Cargo Density'!H$3</f>
        <v>0</v>
      </c>
      <c r="I105" s="147">
        <f>Input!$Q106*'Cargo Density'!I$3</f>
        <v>0</v>
      </c>
      <c r="J105" s="147">
        <f>Input!$Q106*'Cargo Density'!J$3</f>
        <v>645</v>
      </c>
      <c r="K105" s="147">
        <f>Input!$Q106*'Cargo Density'!K$3</f>
        <v>645</v>
      </c>
      <c r="L105" s="147">
        <f>Input!$Q106*'Cargo Density'!L$3</f>
        <v>344</v>
      </c>
      <c r="M105" s="147">
        <f>Input!$Q106*'Cargo Density'!M$3</f>
        <v>0</v>
      </c>
      <c r="N105" s="147">
        <f>Input!$Q106*'Cargo Density'!N$3</f>
        <v>344</v>
      </c>
      <c r="O105" s="147">
        <f>Input!$Q106*'Cargo Density'!O$3</f>
        <v>240.8</v>
      </c>
      <c r="P105" s="147">
        <f>Input!$Q106*'Cargo Density'!P$3</f>
        <v>15.007</v>
      </c>
      <c r="Q105" s="147">
        <f>Input!$Q106*'Cargo Density'!Q$3</f>
        <v>0</v>
      </c>
      <c r="R105" s="147">
        <f>Input!$Q106*'Cargo Density'!R$3</f>
        <v>988.99999999999989</v>
      </c>
      <c r="S105" s="147">
        <f>Input!$Q106*'Cargo Density'!S$3</f>
        <v>4.3</v>
      </c>
      <c r="T105" s="147">
        <f>Input!$Q106*'Cargo Density'!T$3</f>
        <v>1505</v>
      </c>
      <c r="U105" s="147">
        <f>Input!$Q106*'Cargo Density'!U$3</f>
        <v>602</v>
      </c>
      <c r="V105" s="147">
        <f>Input!$Q106*'Cargo Density'!V$3</f>
        <v>129</v>
      </c>
      <c r="W105" s="147">
        <f>Input!$Q106*'Cargo Density'!W$3</f>
        <v>215</v>
      </c>
      <c r="X105" s="147">
        <f>Input!$Q106*'Cargo Density'!X$3</f>
        <v>344</v>
      </c>
      <c r="Y105" s="147">
        <f>Input!$Q106*'Cargo Density'!Y$3</f>
        <v>215</v>
      </c>
      <c r="Z105" s="147">
        <f>Input!$Q106*'Cargo Density'!Z$3</f>
        <v>215</v>
      </c>
      <c r="AA105" s="147">
        <f>Input!$Q106*'Cargo Density'!AA$3</f>
        <v>229.19000000000003</v>
      </c>
      <c r="AB105" s="147">
        <f>Input!$Q106*'Cargo Density'!AB$3</f>
        <v>172</v>
      </c>
      <c r="AC105" s="147">
        <f>Input!$Q106*'Cargo Density'!AC$3</f>
        <v>172</v>
      </c>
      <c r="AD105" s="147">
        <f>Input!$Q106*'Cargo Density'!AD$3</f>
        <v>172</v>
      </c>
      <c r="AE105" s="147">
        <f>Input!$Q106*'Cargo Density'!AE$3</f>
        <v>0</v>
      </c>
      <c r="AF105" s="147">
        <f>Input!$Q106*'Cargo Density'!AF$3</f>
        <v>645</v>
      </c>
      <c r="AG105" s="147">
        <f>Input!$Q106*'Cargo Density'!AG$3</f>
        <v>53.75</v>
      </c>
      <c r="AH105" s="147">
        <f>Input!$Q106*'Cargo Density'!AH$3</f>
        <v>215</v>
      </c>
      <c r="AI105" s="147">
        <f>Input!$Q106*'Cargo Density'!AI$3</f>
        <v>344</v>
      </c>
      <c r="AJ105" s="147">
        <f>Input!$Q106*'Cargo Density'!AJ$3</f>
        <v>0</v>
      </c>
      <c r="AK105" s="147">
        <f>Input!$Q106*'Cargo Density'!AK$3</f>
        <v>1935</v>
      </c>
      <c r="AL105" s="147">
        <f>Input!$Q106*'Cargo Density'!AL$3</f>
        <v>602</v>
      </c>
      <c r="AM105" s="147">
        <f>Input!$Q106*'Cargo Density'!AM$3</f>
        <v>322.5</v>
      </c>
      <c r="AN105" s="147">
        <f>Input!$Q106*'Cargo Density'!AN$3</f>
        <v>107.5</v>
      </c>
      <c r="AO105" s="147">
        <f>Input!$Q106*'Cargo Density'!AO$3</f>
        <v>326.8</v>
      </c>
      <c r="AP105" s="147">
        <f>Input!$Q106*'Cargo Density'!AP$3</f>
        <v>129</v>
      </c>
      <c r="AQ105" s="147">
        <f>Input!$Q106*'Cargo Density'!AQ$3</f>
        <v>456.875</v>
      </c>
      <c r="AR105" s="147">
        <f>Input!$Q106*'Cargo Density'!AR$3</f>
        <v>387</v>
      </c>
      <c r="AS105" s="147">
        <f>Input!$Q106*'Cargo Density'!AS$3</f>
        <v>331.1</v>
      </c>
      <c r="AT105" s="147">
        <f>Input!$Q106*'Cargo Density'!AT$3</f>
        <v>516</v>
      </c>
      <c r="AU105" s="147">
        <f>Input!$Q106*'Cargo Density'!AU$3</f>
        <v>26.875</v>
      </c>
      <c r="AV105" s="147">
        <f>Input!$Q106*'Cargo Density'!AV$3</f>
        <v>349.375</v>
      </c>
      <c r="AW105" s="147">
        <f>Input!$Q106*'Cargo Density'!AW$3</f>
        <v>473.00000000000006</v>
      </c>
      <c r="AX105" s="147">
        <f>Input!$Q106*'Cargo Density'!AX$3</f>
        <v>473.00000000000006</v>
      </c>
      <c r="AY105" s="147">
        <f>Input!$Q106*'Cargo Density'!AY$3</f>
        <v>988.99999999999989</v>
      </c>
      <c r="AZ105" s="147">
        <f>Input!$Q106*'Cargo Density'!AZ$3</f>
        <v>412.8</v>
      </c>
      <c r="BA105" s="147">
        <f>Input!$Q106*'Cargo Density'!BA$3</f>
        <v>215</v>
      </c>
      <c r="BB105" s="147">
        <f>Input!$Q106*'Cargo Density'!BB$3</f>
        <v>403.125</v>
      </c>
      <c r="BC105" s="147">
        <f>Input!$Q106*'Cargo Density'!BC$3</f>
        <v>408.5</v>
      </c>
      <c r="BD105" s="147">
        <f>Input!$Q106*'Cargo Density'!BD$3</f>
        <v>688</v>
      </c>
      <c r="BE105" s="147">
        <f>Input!$Q106*'Cargo Density'!BE$3</f>
        <v>1290</v>
      </c>
      <c r="BF105" s="147">
        <f>Input!$Q106*'Cargo Density'!BF$3</f>
        <v>0</v>
      </c>
      <c r="BG105" s="147">
        <f>Input!$Q106*'Cargo Density'!BG$3</f>
        <v>3354</v>
      </c>
      <c r="BH105" s="147">
        <f>Input!$Q106*'Cargo Density'!BH$3</f>
        <v>365.5</v>
      </c>
      <c r="BI105" s="147">
        <f>Input!$Q106*'Cargo Density'!BI$3</f>
        <v>309.59999999999997</v>
      </c>
      <c r="BJ105" s="147">
        <f>Input!$Q106*'Cargo Density'!BJ$3</f>
        <v>107.5</v>
      </c>
      <c r="BK105" s="147">
        <f>Input!$Q106*'Cargo Density'!BK$3</f>
        <v>559</v>
      </c>
      <c r="BL105" s="147">
        <f>Input!$Q106*'Cargo Density'!BL$3</f>
        <v>36.979999999999997</v>
      </c>
      <c r="BM105" s="147">
        <f>Input!$Q106*'Cargo Density'!BM$3</f>
        <v>36.979999999999997</v>
      </c>
      <c r="BN105" s="147">
        <f>Input!$Q106*'Cargo Density'!BN$3</f>
        <v>0</v>
      </c>
      <c r="BO105" s="147">
        <f>Input!$Q106*'Cargo Density'!BO$3</f>
        <v>172</v>
      </c>
      <c r="BP105" s="147">
        <f>Input!$Q106*'Cargo Density'!BP$3</f>
        <v>0</v>
      </c>
      <c r="BQ105" s="147">
        <f>Input!$Q106*'Cargo Density'!BQ$3</f>
        <v>3870</v>
      </c>
      <c r="BR105" s="147">
        <f>Input!$Q106*'Cargo Density'!BR$3</f>
        <v>1075</v>
      </c>
      <c r="BS105" s="147">
        <f>Input!$Q106*'Cargo Density'!BS$3</f>
        <v>0</v>
      </c>
      <c r="BT105" s="147">
        <f>Input!$Q106*'Cargo Density'!BT$3</f>
        <v>0</v>
      </c>
      <c r="BU105" s="147">
        <f>Input!$Q106*'Cargo Density'!BU$3</f>
        <v>301</v>
      </c>
      <c r="BV105" s="147">
        <f>Input!$Q106*'Cargo Density'!BV$3</f>
        <v>202.1</v>
      </c>
      <c r="BW105" s="147">
        <f>Input!$Q106*'Cargo Density'!BW$3</f>
        <v>215</v>
      </c>
      <c r="BX105" s="147">
        <f>Input!$Q106*'Cargo Density'!BX$3</f>
        <v>129</v>
      </c>
    </row>
    <row r="106" spans="1:76" x14ac:dyDescent="0.25">
      <c r="A106" s="158"/>
      <c r="B106" s="66" t="s">
        <v>136</v>
      </c>
      <c r="C106" s="139" t="str">
        <f>Input!C107</f>
        <v>P</v>
      </c>
      <c r="D106" s="144" t="s">
        <v>32</v>
      </c>
      <c r="E106" s="144" t="s">
        <v>32</v>
      </c>
      <c r="F106" s="144" t="s">
        <v>32</v>
      </c>
      <c r="G106" s="144" t="s">
        <v>32</v>
      </c>
      <c r="H106" s="144" t="s">
        <v>32</v>
      </c>
      <c r="I106" s="144" t="s">
        <v>32</v>
      </c>
      <c r="J106" s="144" t="s">
        <v>32</v>
      </c>
      <c r="K106" s="144" t="s">
        <v>32</v>
      </c>
      <c r="L106" s="144" t="s">
        <v>32</v>
      </c>
      <c r="M106" s="144" t="s">
        <v>32</v>
      </c>
      <c r="N106" s="144" t="s">
        <v>32</v>
      </c>
      <c r="O106" s="144" t="s">
        <v>32</v>
      </c>
      <c r="P106" s="144" t="s">
        <v>32</v>
      </c>
      <c r="Q106" s="144" t="s">
        <v>32</v>
      </c>
      <c r="R106" s="144" t="s">
        <v>32</v>
      </c>
      <c r="S106" s="144" t="s">
        <v>32</v>
      </c>
      <c r="T106" s="144" t="s">
        <v>32</v>
      </c>
      <c r="U106" s="144" t="s">
        <v>32</v>
      </c>
      <c r="V106" s="144" t="s">
        <v>32</v>
      </c>
      <c r="W106" s="144" t="s">
        <v>32</v>
      </c>
      <c r="X106" s="144" t="s">
        <v>32</v>
      </c>
      <c r="Y106" s="144" t="s">
        <v>32</v>
      </c>
      <c r="Z106" s="144" t="s">
        <v>32</v>
      </c>
      <c r="AA106" s="144" t="s">
        <v>32</v>
      </c>
      <c r="AB106" s="144" t="s">
        <v>32</v>
      </c>
      <c r="AC106" s="144" t="s">
        <v>32</v>
      </c>
      <c r="AD106" s="144" t="s">
        <v>32</v>
      </c>
      <c r="AE106" s="144" t="s">
        <v>32</v>
      </c>
      <c r="AF106" s="144" t="s">
        <v>32</v>
      </c>
      <c r="AG106" s="144" t="s">
        <v>32</v>
      </c>
      <c r="AH106" s="144" t="s">
        <v>32</v>
      </c>
      <c r="AI106" s="144" t="s">
        <v>32</v>
      </c>
      <c r="AJ106" s="144" t="s">
        <v>32</v>
      </c>
      <c r="AK106" s="144" t="s">
        <v>32</v>
      </c>
      <c r="AL106" s="144" t="s">
        <v>32</v>
      </c>
      <c r="AM106" s="144" t="s">
        <v>32</v>
      </c>
      <c r="AN106" s="144" t="s">
        <v>32</v>
      </c>
      <c r="AO106" s="144" t="s">
        <v>32</v>
      </c>
      <c r="AP106" s="144" t="s">
        <v>32</v>
      </c>
      <c r="AQ106" s="144" t="s">
        <v>32</v>
      </c>
      <c r="AR106" s="144" t="s">
        <v>32</v>
      </c>
      <c r="AS106" s="144" t="s">
        <v>32</v>
      </c>
      <c r="AT106" s="144" t="s">
        <v>32</v>
      </c>
      <c r="AU106" s="144" t="s">
        <v>32</v>
      </c>
      <c r="AV106" s="144" t="s">
        <v>32</v>
      </c>
      <c r="AW106" s="144" t="s">
        <v>32</v>
      </c>
      <c r="AX106" s="144" t="s">
        <v>32</v>
      </c>
      <c r="AY106" s="144" t="s">
        <v>32</v>
      </c>
      <c r="AZ106" s="144" t="s">
        <v>32</v>
      </c>
      <c r="BA106" s="144" t="s">
        <v>32</v>
      </c>
      <c r="BB106" s="144" t="s">
        <v>32</v>
      </c>
      <c r="BC106" s="144" t="s">
        <v>32</v>
      </c>
      <c r="BD106" s="144" t="s">
        <v>32</v>
      </c>
      <c r="BE106" s="144" t="s">
        <v>32</v>
      </c>
      <c r="BF106" s="144" t="s">
        <v>32</v>
      </c>
      <c r="BG106" s="144" t="s">
        <v>32</v>
      </c>
      <c r="BH106" s="144" t="s">
        <v>32</v>
      </c>
      <c r="BI106" s="144" t="s">
        <v>32</v>
      </c>
      <c r="BJ106" s="144" t="s">
        <v>32</v>
      </c>
      <c r="BK106" s="144" t="s">
        <v>32</v>
      </c>
      <c r="BL106" s="144" t="s">
        <v>32</v>
      </c>
      <c r="BM106" s="144" t="s">
        <v>32</v>
      </c>
      <c r="BN106" s="144" t="s">
        <v>32</v>
      </c>
      <c r="BO106" s="144" t="s">
        <v>32</v>
      </c>
      <c r="BP106" s="144" t="s">
        <v>32</v>
      </c>
      <c r="BQ106" s="144" t="s">
        <v>32</v>
      </c>
      <c r="BR106" s="144" t="s">
        <v>32</v>
      </c>
      <c r="BS106" s="144" t="s">
        <v>32</v>
      </c>
      <c r="BT106" s="144" t="s">
        <v>32</v>
      </c>
      <c r="BU106" s="144" t="s">
        <v>32</v>
      </c>
      <c r="BV106" s="144" t="s">
        <v>32</v>
      </c>
      <c r="BW106" s="144" t="s">
        <v>32</v>
      </c>
      <c r="BX106" s="144" t="s">
        <v>32</v>
      </c>
    </row>
    <row r="107" spans="1:76" x14ac:dyDescent="0.25">
      <c r="A107" s="158"/>
      <c r="B107" s="66" t="s">
        <v>137</v>
      </c>
      <c r="C107" s="139" t="str">
        <f>Input!C108</f>
        <v>P</v>
      </c>
      <c r="D107" s="144" t="s">
        <v>32</v>
      </c>
      <c r="E107" s="144" t="s">
        <v>32</v>
      </c>
      <c r="F107" s="144" t="s">
        <v>32</v>
      </c>
      <c r="G107" s="144" t="s">
        <v>32</v>
      </c>
      <c r="H107" s="144" t="s">
        <v>32</v>
      </c>
      <c r="I107" s="144" t="s">
        <v>32</v>
      </c>
      <c r="J107" s="144" t="s">
        <v>32</v>
      </c>
      <c r="K107" s="144" t="s">
        <v>32</v>
      </c>
      <c r="L107" s="144" t="s">
        <v>32</v>
      </c>
      <c r="M107" s="144" t="s">
        <v>32</v>
      </c>
      <c r="N107" s="144" t="s">
        <v>32</v>
      </c>
      <c r="O107" s="144" t="s">
        <v>32</v>
      </c>
      <c r="P107" s="144" t="s">
        <v>32</v>
      </c>
      <c r="Q107" s="144" t="s">
        <v>32</v>
      </c>
      <c r="R107" s="144" t="s">
        <v>32</v>
      </c>
      <c r="S107" s="144" t="s">
        <v>32</v>
      </c>
      <c r="T107" s="144" t="s">
        <v>32</v>
      </c>
      <c r="U107" s="144" t="s">
        <v>32</v>
      </c>
      <c r="V107" s="144" t="s">
        <v>32</v>
      </c>
      <c r="W107" s="144" t="s">
        <v>32</v>
      </c>
      <c r="X107" s="144" t="s">
        <v>32</v>
      </c>
      <c r="Y107" s="144" t="s">
        <v>32</v>
      </c>
      <c r="Z107" s="144" t="s">
        <v>32</v>
      </c>
      <c r="AA107" s="144" t="s">
        <v>32</v>
      </c>
      <c r="AB107" s="144" t="s">
        <v>32</v>
      </c>
      <c r="AC107" s="144" t="s">
        <v>32</v>
      </c>
      <c r="AD107" s="144" t="s">
        <v>32</v>
      </c>
      <c r="AE107" s="144" t="s">
        <v>32</v>
      </c>
      <c r="AF107" s="144" t="s">
        <v>32</v>
      </c>
      <c r="AG107" s="144" t="s">
        <v>32</v>
      </c>
      <c r="AH107" s="144" t="s">
        <v>32</v>
      </c>
      <c r="AI107" s="144" t="s">
        <v>32</v>
      </c>
      <c r="AJ107" s="144" t="s">
        <v>32</v>
      </c>
      <c r="AK107" s="144" t="s">
        <v>32</v>
      </c>
      <c r="AL107" s="144" t="s">
        <v>32</v>
      </c>
      <c r="AM107" s="144" t="s">
        <v>32</v>
      </c>
      <c r="AN107" s="144" t="s">
        <v>32</v>
      </c>
      <c r="AO107" s="144" t="s">
        <v>32</v>
      </c>
      <c r="AP107" s="144" t="s">
        <v>32</v>
      </c>
      <c r="AQ107" s="144" t="s">
        <v>32</v>
      </c>
      <c r="AR107" s="144" t="s">
        <v>32</v>
      </c>
      <c r="AS107" s="144" t="s">
        <v>32</v>
      </c>
      <c r="AT107" s="144" t="s">
        <v>32</v>
      </c>
      <c r="AU107" s="144" t="s">
        <v>32</v>
      </c>
      <c r="AV107" s="144" t="s">
        <v>32</v>
      </c>
      <c r="AW107" s="144" t="s">
        <v>32</v>
      </c>
      <c r="AX107" s="144" t="s">
        <v>32</v>
      </c>
      <c r="AY107" s="144" t="s">
        <v>32</v>
      </c>
      <c r="AZ107" s="144" t="s">
        <v>32</v>
      </c>
      <c r="BA107" s="144" t="s">
        <v>32</v>
      </c>
      <c r="BB107" s="144" t="s">
        <v>32</v>
      </c>
      <c r="BC107" s="144" t="s">
        <v>32</v>
      </c>
      <c r="BD107" s="144" t="s">
        <v>32</v>
      </c>
      <c r="BE107" s="144" t="s">
        <v>32</v>
      </c>
      <c r="BF107" s="144" t="s">
        <v>32</v>
      </c>
      <c r="BG107" s="144" t="s">
        <v>32</v>
      </c>
      <c r="BH107" s="144" t="s">
        <v>32</v>
      </c>
      <c r="BI107" s="144" t="s">
        <v>32</v>
      </c>
      <c r="BJ107" s="144" t="s">
        <v>32</v>
      </c>
      <c r="BK107" s="144" t="s">
        <v>32</v>
      </c>
      <c r="BL107" s="144" t="s">
        <v>32</v>
      </c>
      <c r="BM107" s="144" t="s">
        <v>32</v>
      </c>
      <c r="BN107" s="144" t="s">
        <v>32</v>
      </c>
      <c r="BO107" s="144" t="s">
        <v>32</v>
      </c>
      <c r="BP107" s="144" t="s">
        <v>32</v>
      </c>
      <c r="BQ107" s="144" t="s">
        <v>32</v>
      </c>
      <c r="BR107" s="144" t="s">
        <v>32</v>
      </c>
      <c r="BS107" s="144" t="s">
        <v>32</v>
      </c>
      <c r="BT107" s="144" t="s">
        <v>32</v>
      </c>
      <c r="BU107" s="144" t="s">
        <v>32</v>
      </c>
      <c r="BV107" s="144" t="s">
        <v>32</v>
      </c>
      <c r="BW107" s="144" t="s">
        <v>32</v>
      </c>
      <c r="BX107" s="144" t="s">
        <v>32</v>
      </c>
    </row>
    <row r="108" spans="1:76" x14ac:dyDescent="0.25">
      <c r="A108" s="158"/>
      <c r="B108" s="66" t="s">
        <v>138</v>
      </c>
      <c r="C108" s="139" t="str">
        <f>Input!C109</f>
        <v>P</v>
      </c>
      <c r="D108" s="144" t="s">
        <v>32</v>
      </c>
      <c r="E108" s="144" t="s">
        <v>32</v>
      </c>
      <c r="F108" s="144" t="s">
        <v>32</v>
      </c>
      <c r="G108" s="144" t="s">
        <v>32</v>
      </c>
      <c r="H108" s="144" t="s">
        <v>32</v>
      </c>
      <c r="I108" s="144" t="s">
        <v>32</v>
      </c>
      <c r="J108" s="144" t="s">
        <v>32</v>
      </c>
      <c r="K108" s="144" t="s">
        <v>32</v>
      </c>
      <c r="L108" s="144" t="s">
        <v>32</v>
      </c>
      <c r="M108" s="144" t="s">
        <v>32</v>
      </c>
      <c r="N108" s="144" t="s">
        <v>32</v>
      </c>
      <c r="O108" s="144" t="s">
        <v>32</v>
      </c>
      <c r="P108" s="144" t="s">
        <v>32</v>
      </c>
      <c r="Q108" s="144" t="s">
        <v>32</v>
      </c>
      <c r="R108" s="144" t="s">
        <v>32</v>
      </c>
      <c r="S108" s="144" t="s">
        <v>32</v>
      </c>
      <c r="T108" s="144" t="s">
        <v>32</v>
      </c>
      <c r="U108" s="144" t="s">
        <v>32</v>
      </c>
      <c r="V108" s="144" t="s">
        <v>32</v>
      </c>
      <c r="W108" s="144" t="s">
        <v>32</v>
      </c>
      <c r="X108" s="144" t="s">
        <v>32</v>
      </c>
      <c r="Y108" s="144" t="s">
        <v>32</v>
      </c>
      <c r="Z108" s="144" t="s">
        <v>32</v>
      </c>
      <c r="AA108" s="144" t="s">
        <v>32</v>
      </c>
      <c r="AB108" s="144" t="s">
        <v>32</v>
      </c>
      <c r="AC108" s="144" t="s">
        <v>32</v>
      </c>
      <c r="AD108" s="144" t="s">
        <v>32</v>
      </c>
      <c r="AE108" s="144" t="s">
        <v>32</v>
      </c>
      <c r="AF108" s="144" t="s">
        <v>32</v>
      </c>
      <c r="AG108" s="144" t="s">
        <v>32</v>
      </c>
      <c r="AH108" s="144" t="s">
        <v>32</v>
      </c>
      <c r="AI108" s="144" t="s">
        <v>32</v>
      </c>
      <c r="AJ108" s="144" t="s">
        <v>32</v>
      </c>
      <c r="AK108" s="144" t="s">
        <v>32</v>
      </c>
      <c r="AL108" s="144" t="s">
        <v>32</v>
      </c>
      <c r="AM108" s="144" t="s">
        <v>32</v>
      </c>
      <c r="AN108" s="144" t="s">
        <v>32</v>
      </c>
      <c r="AO108" s="144" t="s">
        <v>32</v>
      </c>
      <c r="AP108" s="144" t="s">
        <v>32</v>
      </c>
      <c r="AQ108" s="144" t="s">
        <v>32</v>
      </c>
      <c r="AR108" s="144" t="s">
        <v>32</v>
      </c>
      <c r="AS108" s="144" t="s">
        <v>32</v>
      </c>
      <c r="AT108" s="144" t="s">
        <v>32</v>
      </c>
      <c r="AU108" s="144" t="s">
        <v>32</v>
      </c>
      <c r="AV108" s="144" t="s">
        <v>32</v>
      </c>
      <c r="AW108" s="144" t="s">
        <v>32</v>
      </c>
      <c r="AX108" s="144" t="s">
        <v>32</v>
      </c>
      <c r="AY108" s="144" t="s">
        <v>32</v>
      </c>
      <c r="AZ108" s="144" t="s">
        <v>32</v>
      </c>
      <c r="BA108" s="144" t="s">
        <v>32</v>
      </c>
      <c r="BB108" s="144" t="s">
        <v>32</v>
      </c>
      <c r="BC108" s="144" t="s">
        <v>32</v>
      </c>
      <c r="BD108" s="144" t="s">
        <v>32</v>
      </c>
      <c r="BE108" s="144" t="s">
        <v>32</v>
      </c>
      <c r="BF108" s="144" t="s">
        <v>32</v>
      </c>
      <c r="BG108" s="144" t="s">
        <v>32</v>
      </c>
      <c r="BH108" s="144" t="s">
        <v>32</v>
      </c>
      <c r="BI108" s="144" t="s">
        <v>32</v>
      </c>
      <c r="BJ108" s="144" t="s">
        <v>32</v>
      </c>
      <c r="BK108" s="144" t="s">
        <v>32</v>
      </c>
      <c r="BL108" s="144" t="s">
        <v>32</v>
      </c>
      <c r="BM108" s="144" t="s">
        <v>32</v>
      </c>
      <c r="BN108" s="144" t="s">
        <v>32</v>
      </c>
      <c r="BO108" s="144" t="s">
        <v>32</v>
      </c>
      <c r="BP108" s="144" t="s">
        <v>32</v>
      </c>
      <c r="BQ108" s="144" t="s">
        <v>32</v>
      </c>
      <c r="BR108" s="144" t="s">
        <v>32</v>
      </c>
      <c r="BS108" s="144" t="s">
        <v>32</v>
      </c>
      <c r="BT108" s="144" t="s">
        <v>32</v>
      </c>
      <c r="BU108" s="144" t="s">
        <v>32</v>
      </c>
      <c r="BV108" s="144" t="s">
        <v>32</v>
      </c>
      <c r="BW108" s="144" t="s">
        <v>32</v>
      </c>
      <c r="BX108" s="144" t="s">
        <v>32</v>
      </c>
    </row>
    <row r="109" spans="1:76" x14ac:dyDescent="0.25">
      <c r="A109" s="158"/>
      <c r="B109" s="66" t="s">
        <v>139</v>
      </c>
      <c r="C109" s="139" t="str">
        <f>Input!C110</f>
        <v>P</v>
      </c>
      <c r="D109" s="144" t="s">
        <v>32</v>
      </c>
      <c r="E109" s="144" t="s">
        <v>32</v>
      </c>
      <c r="F109" s="144" t="s">
        <v>32</v>
      </c>
      <c r="G109" s="144" t="s">
        <v>32</v>
      </c>
      <c r="H109" s="144" t="s">
        <v>32</v>
      </c>
      <c r="I109" s="144" t="s">
        <v>32</v>
      </c>
      <c r="J109" s="144" t="s">
        <v>32</v>
      </c>
      <c r="K109" s="144" t="s">
        <v>32</v>
      </c>
      <c r="L109" s="144" t="s">
        <v>32</v>
      </c>
      <c r="M109" s="144" t="s">
        <v>32</v>
      </c>
      <c r="N109" s="144" t="s">
        <v>32</v>
      </c>
      <c r="O109" s="144" t="s">
        <v>32</v>
      </c>
      <c r="P109" s="144" t="s">
        <v>32</v>
      </c>
      <c r="Q109" s="144" t="s">
        <v>32</v>
      </c>
      <c r="R109" s="144" t="s">
        <v>32</v>
      </c>
      <c r="S109" s="144" t="s">
        <v>32</v>
      </c>
      <c r="T109" s="144" t="s">
        <v>32</v>
      </c>
      <c r="U109" s="144" t="s">
        <v>32</v>
      </c>
      <c r="V109" s="144" t="s">
        <v>32</v>
      </c>
      <c r="W109" s="144" t="s">
        <v>32</v>
      </c>
      <c r="X109" s="144" t="s">
        <v>32</v>
      </c>
      <c r="Y109" s="144" t="s">
        <v>32</v>
      </c>
      <c r="Z109" s="144" t="s">
        <v>32</v>
      </c>
      <c r="AA109" s="144" t="s">
        <v>32</v>
      </c>
      <c r="AB109" s="144" t="s">
        <v>32</v>
      </c>
      <c r="AC109" s="144" t="s">
        <v>32</v>
      </c>
      <c r="AD109" s="144" t="s">
        <v>32</v>
      </c>
      <c r="AE109" s="144" t="s">
        <v>32</v>
      </c>
      <c r="AF109" s="144" t="s">
        <v>32</v>
      </c>
      <c r="AG109" s="144" t="s">
        <v>32</v>
      </c>
      <c r="AH109" s="144" t="s">
        <v>32</v>
      </c>
      <c r="AI109" s="144" t="s">
        <v>32</v>
      </c>
      <c r="AJ109" s="144" t="s">
        <v>32</v>
      </c>
      <c r="AK109" s="144" t="s">
        <v>32</v>
      </c>
      <c r="AL109" s="144" t="s">
        <v>32</v>
      </c>
      <c r="AM109" s="144" t="s">
        <v>32</v>
      </c>
      <c r="AN109" s="144" t="s">
        <v>32</v>
      </c>
      <c r="AO109" s="144" t="s">
        <v>32</v>
      </c>
      <c r="AP109" s="144" t="s">
        <v>32</v>
      </c>
      <c r="AQ109" s="144" t="s">
        <v>32</v>
      </c>
      <c r="AR109" s="144" t="s">
        <v>32</v>
      </c>
      <c r="AS109" s="144" t="s">
        <v>32</v>
      </c>
      <c r="AT109" s="144" t="s">
        <v>32</v>
      </c>
      <c r="AU109" s="144" t="s">
        <v>32</v>
      </c>
      <c r="AV109" s="144" t="s">
        <v>32</v>
      </c>
      <c r="AW109" s="144" t="s">
        <v>32</v>
      </c>
      <c r="AX109" s="144" t="s">
        <v>32</v>
      </c>
      <c r="AY109" s="144" t="s">
        <v>32</v>
      </c>
      <c r="AZ109" s="144" t="s">
        <v>32</v>
      </c>
      <c r="BA109" s="144" t="s">
        <v>32</v>
      </c>
      <c r="BB109" s="144" t="s">
        <v>32</v>
      </c>
      <c r="BC109" s="144" t="s">
        <v>32</v>
      </c>
      <c r="BD109" s="144" t="s">
        <v>32</v>
      </c>
      <c r="BE109" s="144" t="s">
        <v>32</v>
      </c>
      <c r="BF109" s="144" t="s">
        <v>32</v>
      </c>
      <c r="BG109" s="144" t="s">
        <v>32</v>
      </c>
      <c r="BH109" s="144" t="s">
        <v>32</v>
      </c>
      <c r="BI109" s="144" t="s">
        <v>32</v>
      </c>
      <c r="BJ109" s="144" t="s">
        <v>32</v>
      </c>
      <c r="BK109" s="144" t="s">
        <v>32</v>
      </c>
      <c r="BL109" s="144" t="s">
        <v>32</v>
      </c>
      <c r="BM109" s="144" t="s">
        <v>32</v>
      </c>
      <c r="BN109" s="144" t="s">
        <v>32</v>
      </c>
      <c r="BO109" s="144" t="s">
        <v>32</v>
      </c>
      <c r="BP109" s="144" t="s">
        <v>32</v>
      </c>
      <c r="BQ109" s="144" t="s">
        <v>32</v>
      </c>
      <c r="BR109" s="144" t="s">
        <v>32</v>
      </c>
      <c r="BS109" s="144" t="s">
        <v>32</v>
      </c>
      <c r="BT109" s="144" t="s">
        <v>32</v>
      </c>
      <c r="BU109" s="144" t="s">
        <v>32</v>
      </c>
      <c r="BV109" s="144" t="s">
        <v>32</v>
      </c>
      <c r="BW109" s="144" t="s">
        <v>32</v>
      </c>
      <c r="BX109" s="144" t="s">
        <v>32</v>
      </c>
    </row>
    <row r="110" spans="1:76" x14ac:dyDescent="0.25">
      <c r="A110" s="158"/>
      <c r="B110" s="64" t="s">
        <v>140</v>
      </c>
      <c r="C110" s="139" t="str">
        <f>Input!C111</f>
        <v>P</v>
      </c>
      <c r="D110" s="144" t="s">
        <v>32</v>
      </c>
      <c r="E110" s="144" t="s">
        <v>32</v>
      </c>
      <c r="F110" s="144" t="s">
        <v>32</v>
      </c>
      <c r="G110" s="144" t="s">
        <v>32</v>
      </c>
      <c r="H110" s="144" t="s">
        <v>32</v>
      </c>
      <c r="I110" s="144" t="s">
        <v>32</v>
      </c>
      <c r="J110" s="144" t="s">
        <v>32</v>
      </c>
      <c r="K110" s="144" t="s">
        <v>32</v>
      </c>
      <c r="L110" s="144" t="s">
        <v>32</v>
      </c>
      <c r="M110" s="144" t="s">
        <v>32</v>
      </c>
      <c r="N110" s="144" t="s">
        <v>32</v>
      </c>
      <c r="O110" s="144" t="s">
        <v>32</v>
      </c>
      <c r="P110" s="144" t="s">
        <v>32</v>
      </c>
      <c r="Q110" s="144" t="s">
        <v>32</v>
      </c>
      <c r="R110" s="144" t="s">
        <v>32</v>
      </c>
      <c r="S110" s="144" t="s">
        <v>32</v>
      </c>
      <c r="T110" s="144" t="s">
        <v>32</v>
      </c>
      <c r="U110" s="144" t="s">
        <v>32</v>
      </c>
      <c r="V110" s="144" t="s">
        <v>32</v>
      </c>
      <c r="W110" s="144" t="s">
        <v>32</v>
      </c>
      <c r="X110" s="144" t="s">
        <v>32</v>
      </c>
      <c r="Y110" s="144" t="s">
        <v>32</v>
      </c>
      <c r="Z110" s="144" t="s">
        <v>32</v>
      </c>
      <c r="AA110" s="144" t="s">
        <v>32</v>
      </c>
      <c r="AB110" s="144" t="s">
        <v>32</v>
      </c>
      <c r="AC110" s="144" t="s">
        <v>32</v>
      </c>
      <c r="AD110" s="144" t="s">
        <v>32</v>
      </c>
      <c r="AE110" s="144" t="s">
        <v>32</v>
      </c>
      <c r="AF110" s="144" t="s">
        <v>32</v>
      </c>
      <c r="AG110" s="144" t="s">
        <v>32</v>
      </c>
      <c r="AH110" s="144" t="s">
        <v>32</v>
      </c>
      <c r="AI110" s="144" t="s">
        <v>32</v>
      </c>
      <c r="AJ110" s="144" t="s">
        <v>32</v>
      </c>
      <c r="AK110" s="144" t="s">
        <v>32</v>
      </c>
      <c r="AL110" s="144" t="s">
        <v>32</v>
      </c>
      <c r="AM110" s="144" t="s">
        <v>32</v>
      </c>
      <c r="AN110" s="144" t="s">
        <v>32</v>
      </c>
      <c r="AO110" s="144" t="s">
        <v>32</v>
      </c>
      <c r="AP110" s="144" t="s">
        <v>32</v>
      </c>
      <c r="AQ110" s="144" t="s">
        <v>32</v>
      </c>
      <c r="AR110" s="144" t="s">
        <v>32</v>
      </c>
      <c r="AS110" s="144" t="s">
        <v>32</v>
      </c>
      <c r="AT110" s="144" t="s">
        <v>32</v>
      </c>
      <c r="AU110" s="144" t="s">
        <v>32</v>
      </c>
      <c r="AV110" s="144" t="s">
        <v>32</v>
      </c>
      <c r="AW110" s="144" t="s">
        <v>32</v>
      </c>
      <c r="AX110" s="144" t="s">
        <v>32</v>
      </c>
      <c r="AY110" s="144" t="s">
        <v>32</v>
      </c>
      <c r="AZ110" s="144" t="s">
        <v>32</v>
      </c>
      <c r="BA110" s="144" t="s">
        <v>32</v>
      </c>
      <c r="BB110" s="144" t="s">
        <v>32</v>
      </c>
      <c r="BC110" s="144" t="s">
        <v>32</v>
      </c>
      <c r="BD110" s="144" t="s">
        <v>32</v>
      </c>
      <c r="BE110" s="144" t="s">
        <v>32</v>
      </c>
      <c r="BF110" s="144" t="s">
        <v>32</v>
      </c>
      <c r="BG110" s="144" t="s">
        <v>32</v>
      </c>
      <c r="BH110" s="144" t="s">
        <v>32</v>
      </c>
      <c r="BI110" s="144" t="s">
        <v>32</v>
      </c>
      <c r="BJ110" s="144" t="s">
        <v>32</v>
      </c>
      <c r="BK110" s="144" t="s">
        <v>32</v>
      </c>
      <c r="BL110" s="144" t="s">
        <v>32</v>
      </c>
      <c r="BM110" s="144" t="s">
        <v>32</v>
      </c>
      <c r="BN110" s="144" t="s">
        <v>32</v>
      </c>
      <c r="BO110" s="144" t="s">
        <v>32</v>
      </c>
      <c r="BP110" s="144" t="s">
        <v>32</v>
      </c>
      <c r="BQ110" s="144" t="s">
        <v>32</v>
      </c>
      <c r="BR110" s="144" t="s">
        <v>32</v>
      </c>
      <c r="BS110" s="144" t="s">
        <v>32</v>
      </c>
      <c r="BT110" s="144" t="s">
        <v>32</v>
      </c>
      <c r="BU110" s="144" t="s">
        <v>32</v>
      </c>
      <c r="BV110" s="144" t="s">
        <v>32</v>
      </c>
      <c r="BW110" s="144" t="s">
        <v>32</v>
      </c>
      <c r="BX110" s="144" t="s">
        <v>32</v>
      </c>
    </row>
    <row r="111" spans="1:76" x14ac:dyDescent="0.25">
      <c r="A111" s="158"/>
      <c r="B111" s="64" t="s">
        <v>141</v>
      </c>
      <c r="C111" s="139" t="str">
        <f>Input!C112</f>
        <v>P</v>
      </c>
      <c r="D111" s="144" t="s">
        <v>32</v>
      </c>
      <c r="E111" s="144" t="s">
        <v>32</v>
      </c>
      <c r="F111" s="144" t="s">
        <v>32</v>
      </c>
      <c r="G111" s="144" t="s">
        <v>32</v>
      </c>
      <c r="H111" s="144" t="s">
        <v>32</v>
      </c>
      <c r="I111" s="144" t="s">
        <v>32</v>
      </c>
      <c r="J111" s="144" t="s">
        <v>32</v>
      </c>
      <c r="K111" s="144" t="s">
        <v>32</v>
      </c>
      <c r="L111" s="144" t="s">
        <v>32</v>
      </c>
      <c r="M111" s="144" t="s">
        <v>32</v>
      </c>
      <c r="N111" s="144" t="s">
        <v>32</v>
      </c>
      <c r="O111" s="144" t="s">
        <v>32</v>
      </c>
      <c r="P111" s="144" t="s">
        <v>32</v>
      </c>
      <c r="Q111" s="144" t="s">
        <v>32</v>
      </c>
      <c r="R111" s="144" t="s">
        <v>32</v>
      </c>
      <c r="S111" s="144" t="s">
        <v>32</v>
      </c>
      <c r="T111" s="144" t="s">
        <v>32</v>
      </c>
      <c r="U111" s="144" t="s">
        <v>32</v>
      </c>
      <c r="V111" s="144" t="s">
        <v>32</v>
      </c>
      <c r="W111" s="144" t="s">
        <v>32</v>
      </c>
      <c r="X111" s="144" t="s">
        <v>32</v>
      </c>
      <c r="Y111" s="144" t="s">
        <v>32</v>
      </c>
      <c r="Z111" s="144" t="s">
        <v>32</v>
      </c>
      <c r="AA111" s="144" t="s">
        <v>32</v>
      </c>
      <c r="AB111" s="144" t="s">
        <v>32</v>
      </c>
      <c r="AC111" s="144" t="s">
        <v>32</v>
      </c>
      <c r="AD111" s="144" t="s">
        <v>32</v>
      </c>
      <c r="AE111" s="144" t="s">
        <v>32</v>
      </c>
      <c r="AF111" s="144" t="s">
        <v>32</v>
      </c>
      <c r="AG111" s="144" t="s">
        <v>32</v>
      </c>
      <c r="AH111" s="144" t="s">
        <v>32</v>
      </c>
      <c r="AI111" s="144" t="s">
        <v>32</v>
      </c>
      <c r="AJ111" s="144" t="s">
        <v>32</v>
      </c>
      <c r="AK111" s="144" t="s">
        <v>32</v>
      </c>
      <c r="AL111" s="144" t="s">
        <v>32</v>
      </c>
      <c r="AM111" s="144" t="s">
        <v>32</v>
      </c>
      <c r="AN111" s="144" t="s">
        <v>32</v>
      </c>
      <c r="AO111" s="144" t="s">
        <v>32</v>
      </c>
      <c r="AP111" s="144" t="s">
        <v>32</v>
      </c>
      <c r="AQ111" s="144" t="s">
        <v>32</v>
      </c>
      <c r="AR111" s="144" t="s">
        <v>32</v>
      </c>
      <c r="AS111" s="144" t="s">
        <v>32</v>
      </c>
      <c r="AT111" s="144" t="s">
        <v>32</v>
      </c>
      <c r="AU111" s="144" t="s">
        <v>32</v>
      </c>
      <c r="AV111" s="144" t="s">
        <v>32</v>
      </c>
      <c r="AW111" s="144" t="s">
        <v>32</v>
      </c>
      <c r="AX111" s="144" t="s">
        <v>32</v>
      </c>
      <c r="AY111" s="144" t="s">
        <v>32</v>
      </c>
      <c r="AZ111" s="144" t="s">
        <v>32</v>
      </c>
      <c r="BA111" s="144" t="s">
        <v>32</v>
      </c>
      <c r="BB111" s="144" t="s">
        <v>32</v>
      </c>
      <c r="BC111" s="144" t="s">
        <v>32</v>
      </c>
      <c r="BD111" s="144" t="s">
        <v>32</v>
      </c>
      <c r="BE111" s="144" t="s">
        <v>32</v>
      </c>
      <c r="BF111" s="144" t="s">
        <v>32</v>
      </c>
      <c r="BG111" s="144" t="s">
        <v>32</v>
      </c>
      <c r="BH111" s="144" t="s">
        <v>32</v>
      </c>
      <c r="BI111" s="144" t="s">
        <v>32</v>
      </c>
      <c r="BJ111" s="144" t="s">
        <v>32</v>
      </c>
      <c r="BK111" s="144" t="s">
        <v>32</v>
      </c>
      <c r="BL111" s="144" t="s">
        <v>32</v>
      </c>
      <c r="BM111" s="144" t="s">
        <v>32</v>
      </c>
      <c r="BN111" s="144" t="s">
        <v>32</v>
      </c>
      <c r="BO111" s="144" t="s">
        <v>32</v>
      </c>
      <c r="BP111" s="144" t="s">
        <v>32</v>
      </c>
      <c r="BQ111" s="144" t="s">
        <v>32</v>
      </c>
      <c r="BR111" s="144" t="s">
        <v>32</v>
      </c>
      <c r="BS111" s="144" t="s">
        <v>32</v>
      </c>
      <c r="BT111" s="144" t="s">
        <v>32</v>
      </c>
      <c r="BU111" s="144" t="s">
        <v>32</v>
      </c>
      <c r="BV111" s="144" t="s">
        <v>32</v>
      </c>
      <c r="BW111" s="144" t="s">
        <v>32</v>
      </c>
      <c r="BX111" s="144" t="s">
        <v>32</v>
      </c>
    </row>
    <row r="112" spans="1:76" x14ac:dyDescent="0.25">
      <c r="A112" s="158"/>
      <c r="B112" s="64" t="s">
        <v>142</v>
      </c>
      <c r="C112" s="139" t="str">
        <f>Input!C113</f>
        <v>C</v>
      </c>
      <c r="D112" s="144" t="s">
        <v>32</v>
      </c>
      <c r="E112" s="147">
        <f>Input!$Q113*'Cargo Density'!E$3</f>
        <v>1450</v>
      </c>
      <c r="F112" s="147">
        <f>Input!$Q113*'Cargo Density'!F$3</f>
        <v>742.4</v>
      </c>
      <c r="G112" s="147">
        <f>Input!$Q113*'Cargo Density'!G$3</f>
        <v>928</v>
      </c>
      <c r="H112" s="147">
        <f>Input!$Q113*'Cargo Density'!H$3</f>
        <v>0</v>
      </c>
      <c r="I112" s="147">
        <f>Input!$Q113*'Cargo Density'!I$3</f>
        <v>0</v>
      </c>
      <c r="J112" s="147">
        <f>Input!$Q113*'Cargo Density'!J$3</f>
        <v>870</v>
      </c>
      <c r="K112" s="147">
        <f>Input!$Q113*'Cargo Density'!K$3</f>
        <v>870</v>
      </c>
      <c r="L112" s="147">
        <f>Input!$Q113*'Cargo Density'!L$3</f>
        <v>464</v>
      </c>
      <c r="M112" s="147">
        <f>Input!$Q113*'Cargo Density'!M$3</f>
        <v>0</v>
      </c>
      <c r="N112" s="147">
        <f>Input!$Q113*'Cargo Density'!N$3</f>
        <v>464</v>
      </c>
      <c r="O112" s="147">
        <f>Input!$Q113*'Cargo Density'!O$3</f>
        <v>324.8</v>
      </c>
      <c r="P112" s="147">
        <f>Input!$Q113*'Cargo Density'!P$3</f>
        <v>20.242000000000001</v>
      </c>
      <c r="Q112" s="147">
        <f>Input!$Q113*'Cargo Density'!Q$3</f>
        <v>0</v>
      </c>
      <c r="R112" s="147">
        <f>Input!$Q113*'Cargo Density'!R$3</f>
        <v>1334</v>
      </c>
      <c r="S112" s="147">
        <f>Input!$Q113*'Cargo Density'!S$3</f>
        <v>5.8</v>
      </c>
      <c r="T112" s="147">
        <f>Input!$Q113*'Cargo Density'!T$3</f>
        <v>2030</v>
      </c>
      <c r="U112" s="147">
        <f>Input!$Q113*'Cargo Density'!U$3</f>
        <v>812</v>
      </c>
      <c r="V112" s="147">
        <f>Input!$Q113*'Cargo Density'!V$3</f>
        <v>174</v>
      </c>
      <c r="W112" s="147">
        <f>Input!$Q113*'Cargo Density'!W$3</f>
        <v>290</v>
      </c>
      <c r="X112" s="147">
        <f>Input!$Q113*'Cargo Density'!X$3</f>
        <v>464</v>
      </c>
      <c r="Y112" s="147">
        <f>Input!$Q113*'Cargo Density'!Y$3</f>
        <v>290</v>
      </c>
      <c r="Z112" s="147">
        <f>Input!$Q113*'Cargo Density'!Z$3</f>
        <v>290</v>
      </c>
      <c r="AA112" s="147">
        <f>Input!$Q113*'Cargo Density'!AA$3</f>
        <v>309.14000000000004</v>
      </c>
      <c r="AB112" s="147">
        <f>Input!$Q113*'Cargo Density'!AB$3</f>
        <v>232</v>
      </c>
      <c r="AC112" s="147">
        <f>Input!$Q113*'Cargo Density'!AC$3</f>
        <v>232</v>
      </c>
      <c r="AD112" s="147">
        <f>Input!$Q113*'Cargo Density'!AD$3</f>
        <v>232</v>
      </c>
      <c r="AE112" s="147">
        <f>Input!$Q113*'Cargo Density'!AE$3</f>
        <v>0</v>
      </c>
      <c r="AF112" s="147">
        <f>Input!$Q113*'Cargo Density'!AF$3</f>
        <v>870</v>
      </c>
      <c r="AG112" s="147">
        <f>Input!$Q113*'Cargo Density'!AG$3</f>
        <v>72.5</v>
      </c>
      <c r="AH112" s="147">
        <f>Input!$Q113*'Cargo Density'!AH$3</f>
        <v>290</v>
      </c>
      <c r="AI112" s="147">
        <f>Input!$Q113*'Cargo Density'!AI$3</f>
        <v>464</v>
      </c>
      <c r="AJ112" s="147">
        <f>Input!$Q113*'Cargo Density'!AJ$3</f>
        <v>0</v>
      </c>
      <c r="AK112" s="147">
        <f>Input!$Q113*'Cargo Density'!AK$3</f>
        <v>2610</v>
      </c>
      <c r="AL112" s="147">
        <f>Input!$Q113*'Cargo Density'!AL$3</f>
        <v>812</v>
      </c>
      <c r="AM112" s="147">
        <f>Input!$Q113*'Cargo Density'!AM$3</f>
        <v>435</v>
      </c>
      <c r="AN112" s="147">
        <f>Input!$Q113*'Cargo Density'!AN$3</f>
        <v>145</v>
      </c>
      <c r="AO112" s="147">
        <f>Input!$Q113*'Cargo Density'!AO$3</f>
        <v>440.8</v>
      </c>
      <c r="AP112" s="147">
        <f>Input!$Q113*'Cargo Density'!AP$3</f>
        <v>174</v>
      </c>
      <c r="AQ112" s="147">
        <f>Input!$Q113*'Cargo Density'!AQ$3</f>
        <v>616.25</v>
      </c>
      <c r="AR112" s="147">
        <f>Input!$Q113*'Cargo Density'!AR$3</f>
        <v>522</v>
      </c>
      <c r="AS112" s="147">
        <f>Input!$Q113*'Cargo Density'!AS$3</f>
        <v>446.6</v>
      </c>
      <c r="AT112" s="147">
        <f>Input!$Q113*'Cargo Density'!AT$3</f>
        <v>696</v>
      </c>
      <c r="AU112" s="147">
        <f>Input!$Q113*'Cargo Density'!AU$3</f>
        <v>36.25</v>
      </c>
      <c r="AV112" s="147">
        <f>Input!$Q113*'Cargo Density'!AV$3</f>
        <v>471.25</v>
      </c>
      <c r="AW112" s="147">
        <f>Input!$Q113*'Cargo Density'!AW$3</f>
        <v>638</v>
      </c>
      <c r="AX112" s="147">
        <f>Input!$Q113*'Cargo Density'!AX$3</f>
        <v>638</v>
      </c>
      <c r="AY112" s="147">
        <f>Input!$Q113*'Cargo Density'!AY$3</f>
        <v>1334</v>
      </c>
      <c r="AZ112" s="147">
        <f>Input!$Q113*'Cargo Density'!AZ$3</f>
        <v>556.79999999999995</v>
      </c>
      <c r="BA112" s="147">
        <f>Input!$Q113*'Cargo Density'!BA$3</f>
        <v>290</v>
      </c>
      <c r="BB112" s="147">
        <f>Input!$Q113*'Cargo Density'!BB$3</f>
        <v>543.75</v>
      </c>
      <c r="BC112" s="147">
        <f>Input!$Q113*'Cargo Density'!BC$3</f>
        <v>551</v>
      </c>
      <c r="BD112" s="147">
        <f>Input!$Q113*'Cargo Density'!BD$3</f>
        <v>928</v>
      </c>
      <c r="BE112" s="147">
        <f>Input!$Q113*'Cargo Density'!BE$3</f>
        <v>1740</v>
      </c>
      <c r="BF112" s="147">
        <f>Input!$Q113*'Cargo Density'!BF$3</f>
        <v>0</v>
      </c>
      <c r="BG112" s="147">
        <f>Input!$Q113*'Cargo Density'!BG$3</f>
        <v>4524</v>
      </c>
      <c r="BH112" s="147">
        <f>Input!$Q113*'Cargo Density'!BH$3</f>
        <v>493</v>
      </c>
      <c r="BI112" s="147">
        <f>Input!$Q113*'Cargo Density'!BI$3</f>
        <v>417.59999999999997</v>
      </c>
      <c r="BJ112" s="147">
        <f>Input!$Q113*'Cargo Density'!BJ$3</f>
        <v>145</v>
      </c>
      <c r="BK112" s="147">
        <f>Input!$Q113*'Cargo Density'!BK$3</f>
        <v>754</v>
      </c>
      <c r="BL112" s="147">
        <f>Input!$Q113*'Cargo Density'!BL$3</f>
        <v>49.879999999999995</v>
      </c>
      <c r="BM112" s="147">
        <f>Input!$Q113*'Cargo Density'!BM$3</f>
        <v>49.879999999999995</v>
      </c>
      <c r="BN112" s="147">
        <f>Input!$Q113*'Cargo Density'!BN$3</f>
        <v>0</v>
      </c>
      <c r="BO112" s="147">
        <f>Input!$Q113*'Cargo Density'!BO$3</f>
        <v>232</v>
      </c>
      <c r="BP112" s="147">
        <f>Input!$Q113*'Cargo Density'!BP$3</f>
        <v>0</v>
      </c>
      <c r="BQ112" s="147">
        <f>Input!$Q113*'Cargo Density'!BQ$3</f>
        <v>5220</v>
      </c>
      <c r="BR112" s="147">
        <f>Input!$Q113*'Cargo Density'!BR$3</f>
        <v>1450</v>
      </c>
      <c r="BS112" s="147">
        <f>Input!$Q113*'Cargo Density'!BS$3</f>
        <v>0</v>
      </c>
      <c r="BT112" s="147">
        <f>Input!$Q113*'Cargo Density'!BT$3</f>
        <v>0</v>
      </c>
      <c r="BU112" s="147">
        <f>Input!$Q113*'Cargo Density'!BU$3</f>
        <v>406</v>
      </c>
      <c r="BV112" s="147">
        <f>Input!$Q113*'Cargo Density'!BV$3</f>
        <v>272.59999999999997</v>
      </c>
      <c r="BW112" s="147">
        <f>Input!$Q113*'Cargo Density'!BW$3</f>
        <v>290</v>
      </c>
      <c r="BX112" s="147">
        <f>Input!$Q113*'Cargo Density'!BX$3</f>
        <v>174</v>
      </c>
    </row>
    <row r="113" spans="1:76" x14ac:dyDescent="0.25">
      <c r="A113" s="158"/>
      <c r="B113" s="64" t="s">
        <v>143</v>
      </c>
      <c r="C113" s="139" t="str">
        <f>Input!C114</f>
        <v>P</v>
      </c>
      <c r="D113" s="144" t="s">
        <v>32</v>
      </c>
      <c r="E113" s="144" t="s">
        <v>32</v>
      </c>
      <c r="F113" s="144" t="s">
        <v>32</v>
      </c>
      <c r="G113" s="144" t="s">
        <v>32</v>
      </c>
      <c r="H113" s="144" t="s">
        <v>32</v>
      </c>
      <c r="I113" s="144" t="s">
        <v>32</v>
      </c>
      <c r="J113" s="144" t="s">
        <v>32</v>
      </c>
      <c r="K113" s="144" t="s">
        <v>32</v>
      </c>
      <c r="L113" s="144" t="s">
        <v>32</v>
      </c>
      <c r="M113" s="144" t="s">
        <v>32</v>
      </c>
      <c r="N113" s="144" t="s">
        <v>32</v>
      </c>
      <c r="O113" s="144" t="s">
        <v>32</v>
      </c>
      <c r="P113" s="144" t="s">
        <v>32</v>
      </c>
      <c r="Q113" s="144" t="s">
        <v>32</v>
      </c>
      <c r="R113" s="144" t="s">
        <v>32</v>
      </c>
      <c r="S113" s="144" t="s">
        <v>32</v>
      </c>
      <c r="T113" s="144" t="s">
        <v>32</v>
      </c>
      <c r="U113" s="144" t="s">
        <v>32</v>
      </c>
      <c r="V113" s="144" t="s">
        <v>32</v>
      </c>
      <c r="W113" s="144" t="s">
        <v>32</v>
      </c>
      <c r="X113" s="144" t="s">
        <v>32</v>
      </c>
      <c r="Y113" s="144" t="s">
        <v>32</v>
      </c>
      <c r="Z113" s="144" t="s">
        <v>32</v>
      </c>
      <c r="AA113" s="144" t="s">
        <v>32</v>
      </c>
      <c r="AB113" s="144" t="s">
        <v>32</v>
      </c>
      <c r="AC113" s="144" t="s">
        <v>32</v>
      </c>
      <c r="AD113" s="144" t="s">
        <v>32</v>
      </c>
      <c r="AE113" s="144" t="s">
        <v>32</v>
      </c>
      <c r="AF113" s="144" t="s">
        <v>32</v>
      </c>
      <c r="AG113" s="144" t="s">
        <v>32</v>
      </c>
      <c r="AH113" s="144" t="s">
        <v>32</v>
      </c>
      <c r="AI113" s="144" t="s">
        <v>32</v>
      </c>
      <c r="AJ113" s="144" t="s">
        <v>32</v>
      </c>
      <c r="AK113" s="144" t="s">
        <v>32</v>
      </c>
      <c r="AL113" s="144" t="s">
        <v>32</v>
      </c>
      <c r="AM113" s="144" t="s">
        <v>32</v>
      </c>
      <c r="AN113" s="144" t="s">
        <v>32</v>
      </c>
      <c r="AO113" s="144" t="s">
        <v>32</v>
      </c>
      <c r="AP113" s="144" t="s">
        <v>32</v>
      </c>
      <c r="AQ113" s="144" t="s">
        <v>32</v>
      </c>
      <c r="AR113" s="144" t="s">
        <v>32</v>
      </c>
      <c r="AS113" s="144" t="s">
        <v>32</v>
      </c>
      <c r="AT113" s="144" t="s">
        <v>32</v>
      </c>
      <c r="AU113" s="144" t="s">
        <v>32</v>
      </c>
      <c r="AV113" s="144" t="s">
        <v>32</v>
      </c>
      <c r="AW113" s="144" t="s">
        <v>32</v>
      </c>
      <c r="AX113" s="144" t="s">
        <v>32</v>
      </c>
      <c r="AY113" s="144" t="s">
        <v>32</v>
      </c>
      <c r="AZ113" s="144" t="s">
        <v>32</v>
      </c>
      <c r="BA113" s="144" t="s">
        <v>32</v>
      </c>
      <c r="BB113" s="144" t="s">
        <v>32</v>
      </c>
      <c r="BC113" s="144" t="s">
        <v>32</v>
      </c>
      <c r="BD113" s="144" t="s">
        <v>32</v>
      </c>
      <c r="BE113" s="144" t="s">
        <v>32</v>
      </c>
      <c r="BF113" s="144" t="s">
        <v>32</v>
      </c>
      <c r="BG113" s="144" t="s">
        <v>32</v>
      </c>
      <c r="BH113" s="144" t="s">
        <v>32</v>
      </c>
      <c r="BI113" s="144" t="s">
        <v>32</v>
      </c>
      <c r="BJ113" s="144" t="s">
        <v>32</v>
      </c>
      <c r="BK113" s="144" t="s">
        <v>32</v>
      </c>
      <c r="BL113" s="144" t="s">
        <v>32</v>
      </c>
      <c r="BM113" s="144" t="s">
        <v>32</v>
      </c>
      <c r="BN113" s="144" t="s">
        <v>32</v>
      </c>
      <c r="BO113" s="144" t="s">
        <v>32</v>
      </c>
      <c r="BP113" s="144" t="s">
        <v>32</v>
      </c>
      <c r="BQ113" s="144" t="s">
        <v>32</v>
      </c>
      <c r="BR113" s="144" t="s">
        <v>32</v>
      </c>
      <c r="BS113" s="144" t="s">
        <v>32</v>
      </c>
      <c r="BT113" s="144" t="s">
        <v>32</v>
      </c>
      <c r="BU113" s="144" t="s">
        <v>32</v>
      </c>
      <c r="BV113" s="144" t="s">
        <v>32</v>
      </c>
      <c r="BW113" s="144" t="s">
        <v>32</v>
      </c>
      <c r="BX113" s="144" t="s">
        <v>32</v>
      </c>
    </row>
    <row r="114" spans="1:76" x14ac:dyDescent="0.25">
      <c r="A114" s="158"/>
      <c r="B114" s="66" t="s">
        <v>144</v>
      </c>
      <c r="C114" s="139" t="str">
        <f>Input!C115</f>
        <v>P</v>
      </c>
      <c r="D114" s="144" t="s">
        <v>32</v>
      </c>
      <c r="E114" s="144" t="s">
        <v>32</v>
      </c>
      <c r="F114" s="144" t="s">
        <v>32</v>
      </c>
      <c r="G114" s="144" t="s">
        <v>32</v>
      </c>
      <c r="H114" s="144" t="s">
        <v>32</v>
      </c>
      <c r="I114" s="144" t="s">
        <v>32</v>
      </c>
      <c r="J114" s="144" t="s">
        <v>32</v>
      </c>
      <c r="K114" s="144" t="s">
        <v>32</v>
      </c>
      <c r="L114" s="144" t="s">
        <v>32</v>
      </c>
      <c r="M114" s="144" t="s">
        <v>32</v>
      </c>
      <c r="N114" s="144" t="s">
        <v>32</v>
      </c>
      <c r="O114" s="144" t="s">
        <v>32</v>
      </c>
      <c r="P114" s="144" t="s">
        <v>32</v>
      </c>
      <c r="Q114" s="144" t="s">
        <v>32</v>
      </c>
      <c r="R114" s="144" t="s">
        <v>32</v>
      </c>
      <c r="S114" s="144" t="s">
        <v>32</v>
      </c>
      <c r="T114" s="144" t="s">
        <v>32</v>
      </c>
      <c r="U114" s="144" t="s">
        <v>32</v>
      </c>
      <c r="V114" s="144" t="s">
        <v>32</v>
      </c>
      <c r="W114" s="144" t="s">
        <v>32</v>
      </c>
      <c r="X114" s="144" t="s">
        <v>32</v>
      </c>
      <c r="Y114" s="144" t="s">
        <v>32</v>
      </c>
      <c r="Z114" s="144" t="s">
        <v>32</v>
      </c>
      <c r="AA114" s="144" t="s">
        <v>32</v>
      </c>
      <c r="AB114" s="144" t="s">
        <v>32</v>
      </c>
      <c r="AC114" s="144" t="s">
        <v>32</v>
      </c>
      <c r="AD114" s="144" t="s">
        <v>32</v>
      </c>
      <c r="AE114" s="144" t="s">
        <v>32</v>
      </c>
      <c r="AF114" s="144" t="s">
        <v>32</v>
      </c>
      <c r="AG114" s="144" t="s">
        <v>32</v>
      </c>
      <c r="AH114" s="144" t="s">
        <v>32</v>
      </c>
      <c r="AI114" s="144" t="s">
        <v>32</v>
      </c>
      <c r="AJ114" s="144" t="s">
        <v>32</v>
      </c>
      <c r="AK114" s="144" t="s">
        <v>32</v>
      </c>
      <c r="AL114" s="144" t="s">
        <v>32</v>
      </c>
      <c r="AM114" s="144" t="s">
        <v>32</v>
      </c>
      <c r="AN114" s="144" t="s">
        <v>32</v>
      </c>
      <c r="AO114" s="144" t="s">
        <v>32</v>
      </c>
      <c r="AP114" s="144" t="s">
        <v>32</v>
      </c>
      <c r="AQ114" s="144" t="s">
        <v>32</v>
      </c>
      <c r="AR114" s="144" t="s">
        <v>32</v>
      </c>
      <c r="AS114" s="144" t="s">
        <v>32</v>
      </c>
      <c r="AT114" s="144" t="s">
        <v>32</v>
      </c>
      <c r="AU114" s="144" t="s">
        <v>32</v>
      </c>
      <c r="AV114" s="144" t="s">
        <v>32</v>
      </c>
      <c r="AW114" s="144" t="s">
        <v>32</v>
      </c>
      <c r="AX114" s="144" t="s">
        <v>32</v>
      </c>
      <c r="AY114" s="144" t="s">
        <v>32</v>
      </c>
      <c r="AZ114" s="144" t="s">
        <v>32</v>
      </c>
      <c r="BA114" s="144" t="s">
        <v>32</v>
      </c>
      <c r="BB114" s="144" t="s">
        <v>32</v>
      </c>
      <c r="BC114" s="144" t="s">
        <v>32</v>
      </c>
      <c r="BD114" s="144" t="s">
        <v>32</v>
      </c>
      <c r="BE114" s="144" t="s">
        <v>32</v>
      </c>
      <c r="BF114" s="144" t="s">
        <v>32</v>
      </c>
      <c r="BG114" s="144" t="s">
        <v>32</v>
      </c>
      <c r="BH114" s="144" t="s">
        <v>32</v>
      </c>
      <c r="BI114" s="144" t="s">
        <v>32</v>
      </c>
      <c r="BJ114" s="144" t="s">
        <v>32</v>
      </c>
      <c r="BK114" s="144" t="s">
        <v>32</v>
      </c>
      <c r="BL114" s="144" t="s">
        <v>32</v>
      </c>
      <c r="BM114" s="144" t="s">
        <v>32</v>
      </c>
      <c r="BN114" s="144" t="s">
        <v>32</v>
      </c>
      <c r="BO114" s="144" t="s">
        <v>32</v>
      </c>
      <c r="BP114" s="144" t="s">
        <v>32</v>
      </c>
      <c r="BQ114" s="144" t="s">
        <v>32</v>
      </c>
      <c r="BR114" s="144" t="s">
        <v>32</v>
      </c>
      <c r="BS114" s="144" t="s">
        <v>32</v>
      </c>
      <c r="BT114" s="144" t="s">
        <v>32</v>
      </c>
      <c r="BU114" s="144" t="s">
        <v>32</v>
      </c>
      <c r="BV114" s="144" t="s">
        <v>32</v>
      </c>
      <c r="BW114" s="144" t="s">
        <v>32</v>
      </c>
      <c r="BX114" s="144" t="s">
        <v>32</v>
      </c>
    </row>
    <row r="115" spans="1:76" x14ac:dyDescent="0.25">
      <c r="A115" s="158" t="s">
        <v>145</v>
      </c>
      <c r="B115" s="66" t="s">
        <v>146</v>
      </c>
      <c r="C115" s="139" t="str">
        <f>Input!C116</f>
        <v>P</v>
      </c>
      <c r="D115" s="144" t="s">
        <v>32</v>
      </c>
      <c r="E115" s="144" t="s">
        <v>32</v>
      </c>
      <c r="F115" s="144" t="s">
        <v>32</v>
      </c>
      <c r="G115" s="144" t="s">
        <v>32</v>
      </c>
      <c r="H115" s="144" t="s">
        <v>32</v>
      </c>
      <c r="I115" s="144" t="s">
        <v>32</v>
      </c>
      <c r="J115" s="144" t="s">
        <v>32</v>
      </c>
      <c r="K115" s="144" t="s">
        <v>32</v>
      </c>
      <c r="L115" s="144" t="s">
        <v>32</v>
      </c>
      <c r="M115" s="144" t="s">
        <v>32</v>
      </c>
      <c r="N115" s="144" t="s">
        <v>32</v>
      </c>
      <c r="O115" s="144" t="s">
        <v>32</v>
      </c>
      <c r="P115" s="144" t="s">
        <v>32</v>
      </c>
      <c r="Q115" s="144" t="s">
        <v>32</v>
      </c>
      <c r="R115" s="144" t="s">
        <v>32</v>
      </c>
      <c r="S115" s="144" t="s">
        <v>32</v>
      </c>
      <c r="T115" s="144" t="s">
        <v>32</v>
      </c>
      <c r="U115" s="144" t="s">
        <v>32</v>
      </c>
      <c r="V115" s="144" t="s">
        <v>32</v>
      </c>
      <c r="W115" s="144" t="s">
        <v>32</v>
      </c>
      <c r="X115" s="144" t="s">
        <v>32</v>
      </c>
      <c r="Y115" s="144" t="s">
        <v>32</v>
      </c>
      <c r="Z115" s="144" t="s">
        <v>32</v>
      </c>
      <c r="AA115" s="144" t="s">
        <v>32</v>
      </c>
      <c r="AB115" s="144" t="s">
        <v>32</v>
      </c>
      <c r="AC115" s="144" t="s">
        <v>32</v>
      </c>
      <c r="AD115" s="144" t="s">
        <v>32</v>
      </c>
      <c r="AE115" s="144" t="s">
        <v>32</v>
      </c>
      <c r="AF115" s="144" t="s">
        <v>32</v>
      </c>
      <c r="AG115" s="144" t="s">
        <v>32</v>
      </c>
      <c r="AH115" s="144" t="s">
        <v>32</v>
      </c>
      <c r="AI115" s="144" t="s">
        <v>32</v>
      </c>
      <c r="AJ115" s="144" t="s">
        <v>32</v>
      </c>
      <c r="AK115" s="144" t="s">
        <v>32</v>
      </c>
      <c r="AL115" s="144" t="s">
        <v>32</v>
      </c>
      <c r="AM115" s="144" t="s">
        <v>32</v>
      </c>
      <c r="AN115" s="144" t="s">
        <v>32</v>
      </c>
      <c r="AO115" s="144" t="s">
        <v>32</v>
      </c>
      <c r="AP115" s="144" t="s">
        <v>32</v>
      </c>
      <c r="AQ115" s="144" t="s">
        <v>32</v>
      </c>
      <c r="AR115" s="144" t="s">
        <v>32</v>
      </c>
      <c r="AS115" s="144" t="s">
        <v>32</v>
      </c>
      <c r="AT115" s="144" t="s">
        <v>32</v>
      </c>
      <c r="AU115" s="144" t="s">
        <v>32</v>
      </c>
      <c r="AV115" s="144" t="s">
        <v>32</v>
      </c>
      <c r="AW115" s="144" t="s">
        <v>32</v>
      </c>
      <c r="AX115" s="144" t="s">
        <v>32</v>
      </c>
      <c r="AY115" s="144" t="s">
        <v>32</v>
      </c>
      <c r="AZ115" s="144" t="s">
        <v>32</v>
      </c>
      <c r="BA115" s="144" t="s">
        <v>32</v>
      </c>
      <c r="BB115" s="144" t="s">
        <v>32</v>
      </c>
      <c r="BC115" s="144" t="s">
        <v>32</v>
      </c>
      <c r="BD115" s="144" t="s">
        <v>32</v>
      </c>
      <c r="BE115" s="144" t="s">
        <v>32</v>
      </c>
      <c r="BF115" s="144" t="s">
        <v>32</v>
      </c>
      <c r="BG115" s="144" t="s">
        <v>32</v>
      </c>
      <c r="BH115" s="144" t="s">
        <v>32</v>
      </c>
      <c r="BI115" s="144" t="s">
        <v>32</v>
      </c>
      <c r="BJ115" s="144" t="s">
        <v>32</v>
      </c>
      <c r="BK115" s="144" t="s">
        <v>32</v>
      </c>
      <c r="BL115" s="144" t="s">
        <v>32</v>
      </c>
      <c r="BM115" s="144" t="s">
        <v>32</v>
      </c>
      <c r="BN115" s="144" t="s">
        <v>32</v>
      </c>
      <c r="BO115" s="144" t="s">
        <v>32</v>
      </c>
      <c r="BP115" s="144" t="s">
        <v>32</v>
      </c>
      <c r="BQ115" s="144" t="s">
        <v>32</v>
      </c>
      <c r="BR115" s="144" t="s">
        <v>32</v>
      </c>
      <c r="BS115" s="144" t="s">
        <v>32</v>
      </c>
      <c r="BT115" s="144" t="s">
        <v>32</v>
      </c>
      <c r="BU115" s="144" t="s">
        <v>32</v>
      </c>
      <c r="BV115" s="144" t="s">
        <v>32</v>
      </c>
      <c r="BW115" s="144" t="s">
        <v>32</v>
      </c>
      <c r="BX115" s="144" t="s">
        <v>32</v>
      </c>
    </row>
    <row r="116" spans="1:76" x14ac:dyDescent="0.25">
      <c r="A116" s="158"/>
      <c r="B116" s="66" t="s">
        <v>147</v>
      </c>
      <c r="C116" s="139" t="str">
        <f>Input!C117</f>
        <v>P</v>
      </c>
      <c r="D116" s="144" t="s">
        <v>32</v>
      </c>
      <c r="E116" s="144" t="s">
        <v>32</v>
      </c>
      <c r="F116" s="144" t="s">
        <v>32</v>
      </c>
      <c r="G116" s="144" t="s">
        <v>32</v>
      </c>
      <c r="H116" s="144" t="s">
        <v>32</v>
      </c>
      <c r="I116" s="144" t="s">
        <v>32</v>
      </c>
      <c r="J116" s="144" t="s">
        <v>32</v>
      </c>
      <c r="K116" s="144" t="s">
        <v>32</v>
      </c>
      <c r="L116" s="144" t="s">
        <v>32</v>
      </c>
      <c r="M116" s="144" t="s">
        <v>32</v>
      </c>
      <c r="N116" s="144" t="s">
        <v>32</v>
      </c>
      <c r="O116" s="144" t="s">
        <v>32</v>
      </c>
      <c r="P116" s="144" t="s">
        <v>32</v>
      </c>
      <c r="Q116" s="144" t="s">
        <v>32</v>
      </c>
      <c r="R116" s="144" t="s">
        <v>32</v>
      </c>
      <c r="S116" s="144" t="s">
        <v>32</v>
      </c>
      <c r="T116" s="144" t="s">
        <v>32</v>
      </c>
      <c r="U116" s="144" t="s">
        <v>32</v>
      </c>
      <c r="V116" s="144" t="s">
        <v>32</v>
      </c>
      <c r="W116" s="144" t="s">
        <v>32</v>
      </c>
      <c r="X116" s="144" t="s">
        <v>32</v>
      </c>
      <c r="Y116" s="144" t="s">
        <v>32</v>
      </c>
      <c r="Z116" s="144" t="s">
        <v>32</v>
      </c>
      <c r="AA116" s="144" t="s">
        <v>32</v>
      </c>
      <c r="AB116" s="144" t="s">
        <v>32</v>
      </c>
      <c r="AC116" s="144" t="s">
        <v>32</v>
      </c>
      <c r="AD116" s="144" t="s">
        <v>32</v>
      </c>
      <c r="AE116" s="144" t="s">
        <v>32</v>
      </c>
      <c r="AF116" s="144" t="s">
        <v>32</v>
      </c>
      <c r="AG116" s="144" t="s">
        <v>32</v>
      </c>
      <c r="AH116" s="144" t="s">
        <v>32</v>
      </c>
      <c r="AI116" s="144" t="s">
        <v>32</v>
      </c>
      <c r="AJ116" s="144" t="s">
        <v>32</v>
      </c>
      <c r="AK116" s="144" t="s">
        <v>32</v>
      </c>
      <c r="AL116" s="144" t="s">
        <v>32</v>
      </c>
      <c r="AM116" s="144" t="s">
        <v>32</v>
      </c>
      <c r="AN116" s="144" t="s">
        <v>32</v>
      </c>
      <c r="AO116" s="144" t="s">
        <v>32</v>
      </c>
      <c r="AP116" s="144" t="s">
        <v>32</v>
      </c>
      <c r="AQ116" s="144" t="s">
        <v>32</v>
      </c>
      <c r="AR116" s="144" t="s">
        <v>32</v>
      </c>
      <c r="AS116" s="144" t="s">
        <v>32</v>
      </c>
      <c r="AT116" s="144" t="s">
        <v>32</v>
      </c>
      <c r="AU116" s="144" t="s">
        <v>32</v>
      </c>
      <c r="AV116" s="144" t="s">
        <v>32</v>
      </c>
      <c r="AW116" s="144" t="s">
        <v>32</v>
      </c>
      <c r="AX116" s="144" t="s">
        <v>32</v>
      </c>
      <c r="AY116" s="144" t="s">
        <v>32</v>
      </c>
      <c r="AZ116" s="144" t="s">
        <v>32</v>
      </c>
      <c r="BA116" s="144" t="s">
        <v>32</v>
      </c>
      <c r="BB116" s="144" t="s">
        <v>32</v>
      </c>
      <c r="BC116" s="144" t="s">
        <v>32</v>
      </c>
      <c r="BD116" s="144" t="s">
        <v>32</v>
      </c>
      <c r="BE116" s="144" t="s">
        <v>32</v>
      </c>
      <c r="BF116" s="144" t="s">
        <v>32</v>
      </c>
      <c r="BG116" s="144" t="s">
        <v>32</v>
      </c>
      <c r="BH116" s="144" t="s">
        <v>32</v>
      </c>
      <c r="BI116" s="144" t="s">
        <v>32</v>
      </c>
      <c r="BJ116" s="144" t="s">
        <v>32</v>
      </c>
      <c r="BK116" s="144" t="s">
        <v>32</v>
      </c>
      <c r="BL116" s="144" t="s">
        <v>32</v>
      </c>
      <c r="BM116" s="144" t="s">
        <v>32</v>
      </c>
      <c r="BN116" s="144" t="s">
        <v>32</v>
      </c>
      <c r="BO116" s="144" t="s">
        <v>32</v>
      </c>
      <c r="BP116" s="144" t="s">
        <v>32</v>
      </c>
      <c r="BQ116" s="144" t="s">
        <v>32</v>
      </c>
      <c r="BR116" s="144" t="s">
        <v>32</v>
      </c>
      <c r="BS116" s="144" t="s">
        <v>32</v>
      </c>
      <c r="BT116" s="144" t="s">
        <v>32</v>
      </c>
      <c r="BU116" s="144" t="s">
        <v>32</v>
      </c>
      <c r="BV116" s="144" t="s">
        <v>32</v>
      </c>
      <c r="BW116" s="144" t="s">
        <v>32</v>
      </c>
      <c r="BX116" s="144" t="s">
        <v>32</v>
      </c>
    </row>
    <row r="117" spans="1:76" x14ac:dyDescent="0.25">
      <c r="A117" s="158"/>
      <c r="B117" s="66" t="s">
        <v>148</v>
      </c>
      <c r="C117" s="139" t="str">
        <f>Input!C118</f>
        <v>P</v>
      </c>
      <c r="D117" s="144" t="s">
        <v>32</v>
      </c>
      <c r="E117" s="144" t="s">
        <v>32</v>
      </c>
      <c r="F117" s="144" t="s">
        <v>32</v>
      </c>
      <c r="G117" s="144" t="s">
        <v>32</v>
      </c>
      <c r="H117" s="144" t="s">
        <v>32</v>
      </c>
      <c r="I117" s="144" t="s">
        <v>32</v>
      </c>
      <c r="J117" s="144" t="s">
        <v>32</v>
      </c>
      <c r="K117" s="144" t="s">
        <v>32</v>
      </c>
      <c r="L117" s="144" t="s">
        <v>32</v>
      </c>
      <c r="M117" s="144" t="s">
        <v>32</v>
      </c>
      <c r="N117" s="144" t="s">
        <v>32</v>
      </c>
      <c r="O117" s="144" t="s">
        <v>32</v>
      </c>
      <c r="P117" s="144" t="s">
        <v>32</v>
      </c>
      <c r="Q117" s="144" t="s">
        <v>32</v>
      </c>
      <c r="R117" s="144" t="s">
        <v>32</v>
      </c>
      <c r="S117" s="144" t="s">
        <v>32</v>
      </c>
      <c r="T117" s="144" t="s">
        <v>32</v>
      </c>
      <c r="U117" s="144" t="s">
        <v>32</v>
      </c>
      <c r="V117" s="144" t="s">
        <v>32</v>
      </c>
      <c r="W117" s="144" t="s">
        <v>32</v>
      </c>
      <c r="X117" s="144" t="s">
        <v>32</v>
      </c>
      <c r="Y117" s="144" t="s">
        <v>32</v>
      </c>
      <c r="Z117" s="144" t="s">
        <v>32</v>
      </c>
      <c r="AA117" s="144" t="s">
        <v>32</v>
      </c>
      <c r="AB117" s="144" t="s">
        <v>32</v>
      </c>
      <c r="AC117" s="144" t="s">
        <v>32</v>
      </c>
      <c r="AD117" s="144" t="s">
        <v>32</v>
      </c>
      <c r="AE117" s="144" t="s">
        <v>32</v>
      </c>
      <c r="AF117" s="144" t="s">
        <v>32</v>
      </c>
      <c r="AG117" s="144" t="s">
        <v>32</v>
      </c>
      <c r="AH117" s="144" t="s">
        <v>32</v>
      </c>
      <c r="AI117" s="144" t="s">
        <v>32</v>
      </c>
      <c r="AJ117" s="144" t="s">
        <v>32</v>
      </c>
      <c r="AK117" s="144" t="s">
        <v>32</v>
      </c>
      <c r="AL117" s="144" t="s">
        <v>32</v>
      </c>
      <c r="AM117" s="144" t="s">
        <v>32</v>
      </c>
      <c r="AN117" s="144" t="s">
        <v>32</v>
      </c>
      <c r="AO117" s="144" t="s">
        <v>32</v>
      </c>
      <c r="AP117" s="144" t="s">
        <v>32</v>
      </c>
      <c r="AQ117" s="144" t="s">
        <v>32</v>
      </c>
      <c r="AR117" s="144" t="s">
        <v>32</v>
      </c>
      <c r="AS117" s="144" t="s">
        <v>32</v>
      </c>
      <c r="AT117" s="144" t="s">
        <v>32</v>
      </c>
      <c r="AU117" s="144" t="s">
        <v>32</v>
      </c>
      <c r="AV117" s="144" t="s">
        <v>32</v>
      </c>
      <c r="AW117" s="144" t="s">
        <v>32</v>
      </c>
      <c r="AX117" s="144" t="s">
        <v>32</v>
      </c>
      <c r="AY117" s="144" t="s">
        <v>32</v>
      </c>
      <c r="AZ117" s="144" t="s">
        <v>32</v>
      </c>
      <c r="BA117" s="144" t="s">
        <v>32</v>
      </c>
      <c r="BB117" s="144" t="s">
        <v>32</v>
      </c>
      <c r="BC117" s="144" t="s">
        <v>32</v>
      </c>
      <c r="BD117" s="144" t="s">
        <v>32</v>
      </c>
      <c r="BE117" s="144" t="s">
        <v>32</v>
      </c>
      <c r="BF117" s="144" t="s">
        <v>32</v>
      </c>
      <c r="BG117" s="144" t="s">
        <v>32</v>
      </c>
      <c r="BH117" s="144" t="s">
        <v>32</v>
      </c>
      <c r="BI117" s="144" t="s">
        <v>32</v>
      </c>
      <c r="BJ117" s="144" t="s">
        <v>32</v>
      </c>
      <c r="BK117" s="144" t="s">
        <v>32</v>
      </c>
      <c r="BL117" s="144" t="s">
        <v>32</v>
      </c>
      <c r="BM117" s="144" t="s">
        <v>32</v>
      </c>
      <c r="BN117" s="144" t="s">
        <v>32</v>
      </c>
      <c r="BO117" s="144" t="s">
        <v>32</v>
      </c>
      <c r="BP117" s="144" t="s">
        <v>32</v>
      </c>
      <c r="BQ117" s="144" t="s">
        <v>32</v>
      </c>
      <c r="BR117" s="144" t="s">
        <v>32</v>
      </c>
      <c r="BS117" s="144" t="s">
        <v>32</v>
      </c>
      <c r="BT117" s="144" t="s">
        <v>32</v>
      </c>
      <c r="BU117" s="144" t="s">
        <v>32</v>
      </c>
      <c r="BV117" s="144" t="s">
        <v>32</v>
      </c>
      <c r="BW117" s="144" t="s">
        <v>32</v>
      </c>
      <c r="BX117" s="144" t="s">
        <v>32</v>
      </c>
    </row>
    <row r="118" spans="1:76" x14ac:dyDescent="0.25">
      <c r="A118" s="158"/>
      <c r="B118" s="66" t="s">
        <v>149</v>
      </c>
      <c r="C118" s="139" t="str">
        <f>Input!C119</f>
        <v>P</v>
      </c>
      <c r="D118" s="144" t="s">
        <v>32</v>
      </c>
      <c r="E118" s="144" t="s">
        <v>32</v>
      </c>
      <c r="F118" s="144" t="s">
        <v>32</v>
      </c>
      <c r="G118" s="144" t="s">
        <v>32</v>
      </c>
      <c r="H118" s="144" t="s">
        <v>32</v>
      </c>
      <c r="I118" s="144" t="s">
        <v>32</v>
      </c>
      <c r="J118" s="144" t="s">
        <v>32</v>
      </c>
      <c r="K118" s="144" t="s">
        <v>32</v>
      </c>
      <c r="L118" s="144" t="s">
        <v>32</v>
      </c>
      <c r="M118" s="144" t="s">
        <v>32</v>
      </c>
      <c r="N118" s="144" t="s">
        <v>32</v>
      </c>
      <c r="O118" s="144" t="s">
        <v>32</v>
      </c>
      <c r="P118" s="144" t="s">
        <v>32</v>
      </c>
      <c r="Q118" s="144" t="s">
        <v>32</v>
      </c>
      <c r="R118" s="144" t="s">
        <v>32</v>
      </c>
      <c r="S118" s="144" t="s">
        <v>32</v>
      </c>
      <c r="T118" s="144" t="s">
        <v>32</v>
      </c>
      <c r="U118" s="144" t="s">
        <v>32</v>
      </c>
      <c r="V118" s="144" t="s">
        <v>32</v>
      </c>
      <c r="W118" s="144" t="s">
        <v>32</v>
      </c>
      <c r="X118" s="144" t="s">
        <v>32</v>
      </c>
      <c r="Y118" s="144" t="s">
        <v>32</v>
      </c>
      <c r="Z118" s="144" t="s">
        <v>32</v>
      </c>
      <c r="AA118" s="144" t="s">
        <v>32</v>
      </c>
      <c r="AB118" s="144" t="s">
        <v>32</v>
      </c>
      <c r="AC118" s="144" t="s">
        <v>32</v>
      </c>
      <c r="AD118" s="144" t="s">
        <v>32</v>
      </c>
      <c r="AE118" s="144" t="s">
        <v>32</v>
      </c>
      <c r="AF118" s="144" t="s">
        <v>32</v>
      </c>
      <c r="AG118" s="144" t="s">
        <v>32</v>
      </c>
      <c r="AH118" s="144" t="s">
        <v>32</v>
      </c>
      <c r="AI118" s="144" t="s">
        <v>32</v>
      </c>
      <c r="AJ118" s="144" t="s">
        <v>32</v>
      </c>
      <c r="AK118" s="144" t="s">
        <v>32</v>
      </c>
      <c r="AL118" s="144" t="s">
        <v>32</v>
      </c>
      <c r="AM118" s="144" t="s">
        <v>32</v>
      </c>
      <c r="AN118" s="144" t="s">
        <v>32</v>
      </c>
      <c r="AO118" s="144" t="s">
        <v>32</v>
      </c>
      <c r="AP118" s="144" t="s">
        <v>32</v>
      </c>
      <c r="AQ118" s="144" t="s">
        <v>32</v>
      </c>
      <c r="AR118" s="144" t="s">
        <v>32</v>
      </c>
      <c r="AS118" s="144" t="s">
        <v>32</v>
      </c>
      <c r="AT118" s="144" t="s">
        <v>32</v>
      </c>
      <c r="AU118" s="144" t="s">
        <v>32</v>
      </c>
      <c r="AV118" s="144" t="s">
        <v>32</v>
      </c>
      <c r="AW118" s="144" t="s">
        <v>32</v>
      </c>
      <c r="AX118" s="144" t="s">
        <v>32</v>
      </c>
      <c r="AY118" s="144" t="s">
        <v>32</v>
      </c>
      <c r="AZ118" s="144" t="s">
        <v>32</v>
      </c>
      <c r="BA118" s="144" t="s">
        <v>32</v>
      </c>
      <c r="BB118" s="144" t="s">
        <v>32</v>
      </c>
      <c r="BC118" s="144" t="s">
        <v>32</v>
      </c>
      <c r="BD118" s="144" t="s">
        <v>32</v>
      </c>
      <c r="BE118" s="144" t="s">
        <v>32</v>
      </c>
      <c r="BF118" s="144" t="s">
        <v>32</v>
      </c>
      <c r="BG118" s="144" t="s">
        <v>32</v>
      </c>
      <c r="BH118" s="144" t="s">
        <v>32</v>
      </c>
      <c r="BI118" s="144" t="s">
        <v>32</v>
      </c>
      <c r="BJ118" s="144" t="s">
        <v>32</v>
      </c>
      <c r="BK118" s="144" t="s">
        <v>32</v>
      </c>
      <c r="BL118" s="144" t="s">
        <v>32</v>
      </c>
      <c r="BM118" s="144" t="s">
        <v>32</v>
      </c>
      <c r="BN118" s="144" t="s">
        <v>32</v>
      </c>
      <c r="BO118" s="144" t="s">
        <v>32</v>
      </c>
      <c r="BP118" s="144" t="s">
        <v>32</v>
      </c>
      <c r="BQ118" s="144" t="s">
        <v>32</v>
      </c>
      <c r="BR118" s="144" t="s">
        <v>32</v>
      </c>
      <c r="BS118" s="144" t="s">
        <v>32</v>
      </c>
      <c r="BT118" s="144" t="s">
        <v>32</v>
      </c>
      <c r="BU118" s="144" t="s">
        <v>32</v>
      </c>
      <c r="BV118" s="144" t="s">
        <v>32</v>
      </c>
      <c r="BW118" s="144" t="s">
        <v>32</v>
      </c>
      <c r="BX118" s="144" t="s">
        <v>32</v>
      </c>
    </row>
    <row r="119" spans="1:76" x14ac:dyDescent="0.25">
      <c r="A119" s="158"/>
      <c r="B119" s="66" t="s">
        <v>150</v>
      </c>
      <c r="C119" s="139" t="str">
        <f>Input!C120</f>
        <v>P</v>
      </c>
      <c r="D119" s="144" t="s">
        <v>32</v>
      </c>
      <c r="E119" s="144" t="s">
        <v>32</v>
      </c>
      <c r="F119" s="144" t="s">
        <v>32</v>
      </c>
      <c r="G119" s="144" t="s">
        <v>32</v>
      </c>
      <c r="H119" s="144" t="s">
        <v>32</v>
      </c>
      <c r="I119" s="144" t="s">
        <v>32</v>
      </c>
      <c r="J119" s="144" t="s">
        <v>32</v>
      </c>
      <c r="K119" s="144" t="s">
        <v>32</v>
      </c>
      <c r="L119" s="144" t="s">
        <v>32</v>
      </c>
      <c r="M119" s="144" t="s">
        <v>32</v>
      </c>
      <c r="N119" s="144" t="s">
        <v>32</v>
      </c>
      <c r="O119" s="144" t="s">
        <v>32</v>
      </c>
      <c r="P119" s="144" t="s">
        <v>32</v>
      </c>
      <c r="Q119" s="144" t="s">
        <v>32</v>
      </c>
      <c r="R119" s="144" t="s">
        <v>32</v>
      </c>
      <c r="S119" s="144" t="s">
        <v>32</v>
      </c>
      <c r="T119" s="144" t="s">
        <v>32</v>
      </c>
      <c r="U119" s="144" t="s">
        <v>32</v>
      </c>
      <c r="V119" s="144" t="s">
        <v>32</v>
      </c>
      <c r="W119" s="144" t="s">
        <v>32</v>
      </c>
      <c r="X119" s="144" t="s">
        <v>32</v>
      </c>
      <c r="Y119" s="144" t="s">
        <v>32</v>
      </c>
      <c r="Z119" s="144" t="s">
        <v>32</v>
      </c>
      <c r="AA119" s="144" t="s">
        <v>32</v>
      </c>
      <c r="AB119" s="144" t="s">
        <v>32</v>
      </c>
      <c r="AC119" s="144" t="s">
        <v>32</v>
      </c>
      <c r="AD119" s="144" t="s">
        <v>32</v>
      </c>
      <c r="AE119" s="144" t="s">
        <v>32</v>
      </c>
      <c r="AF119" s="144" t="s">
        <v>32</v>
      </c>
      <c r="AG119" s="144" t="s">
        <v>32</v>
      </c>
      <c r="AH119" s="144" t="s">
        <v>32</v>
      </c>
      <c r="AI119" s="144" t="s">
        <v>32</v>
      </c>
      <c r="AJ119" s="144" t="s">
        <v>32</v>
      </c>
      <c r="AK119" s="144" t="s">
        <v>32</v>
      </c>
      <c r="AL119" s="144" t="s">
        <v>32</v>
      </c>
      <c r="AM119" s="144" t="s">
        <v>32</v>
      </c>
      <c r="AN119" s="144" t="s">
        <v>32</v>
      </c>
      <c r="AO119" s="144" t="s">
        <v>32</v>
      </c>
      <c r="AP119" s="144" t="s">
        <v>32</v>
      </c>
      <c r="AQ119" s="144" t="s">
        <v>32</v>
      </c>
      <c r="AR119" s="144" t="s">
        <v>32</v>
      </c>
      <c r="AS119" s="144" t="s">
        <v>32</v>
      </c>
      <c r="AT119" s="144" t="s">
        <v>32</v>
      </c>
      <c r="AU119" s="144" t="s">
        <v>32</v>
      </c>
      <c r="AV119" s="144" t="s">
        <v>32</v>
      </c>
      <c r="AW119" s="144" t="s">
        <v>32</v>
      </c>
      <c r="AX119" s="144" t="s">
        <v>32</v>
      </c>
      <c r="AY119" s="144" t="s">
        <v>32</v>
      </c>
      <c r="AZ119" s="144" t="s">
        <v>32</v>
      </c>
      <c r="BA119" s="144" t="s">
        <v>32</v>
      </c>
      <c r="BB119" s="144" t="s">
        <v>32</v>
      </c>
      <c r="BC119" s="144" t="s">
        <v>32</v>
      </c>
      <c r="BD119" s="144" t="s">
        <v>32</v>
      </c>
      <c r="BE119" s="144" t="s">
        <v>32</v>
      </c>
      <c r="BF119" s="144" t="s">
        <v>32</v>
      </c>
      <c r="BG119" s="144" t="s">
        <v>32</v>
      </c>
      <c r="BH119" s="144" t="s">
        <v>32</v>
      </c>
      <c r="BI119" s="144" t="s">
        <v>32</v>
      </c>
      <c r="BJ119" s="144" t="s">
        <v>32</v>
      </c>
      <c r="BK119" s="144" t="s">
        <v>32</v>
      </c>
      <c r="BL119" s="144" t="s">
        <v>32</v>
      </c>
      <c r="BM119" s="144" t="s">
        <v>32</v>
      </c>
      <c r="BN119" s="144" t="s">
        <v>32</v>
      </c>
      <c r="BO119" s="144" t="s">
        <v>32</v>
      </c>
      <c r="BP119" s="144" t="s">
        <v>32</v>
      </c>
      <c r="BQ119" s="144" t="s">
        <v>32</v>
      </c>
      <c r="BR119" s="144" t="s">
        <v>32</v>
      </c>
      <c r="BS119" s="144" t="s">
        <v>32</v>
      </c>
      <c r="BT119" s="144" t="s">
        <v>32</v>
      </c>
      <c r="BU119" s="144" t="s">
        <v>32</v>
      </c>
      <c r="BV119" s="144" t="s">
        <v>32</v>
      </c>
      <c r="BW119" s="144" t="s">
        <v>32</v>
      </c>
      <c r="BX119" s="144" t="s">
        <v>32</v>
      </c>
    </row>
    <row r="120" spans="1:76" x14ac:dyDescent="0.25">
      <c r="A120" s="158"/>
      <c r="B120" s="66" t="s">
        <v>151</v>
      </c>
      <c r="C120" s="139" t="str">
        <f>Input!C121</f>
        <v>P</v>
      </c>
      <c r="D120" s="144" t="s">
        <v>32</v>
      </c>
      <c r="E120" s="144" t="s">
        <v>32</v>
      </c>
      <c r="F120" s="144" t="s">
        <v>32</v>
      </c>
      <c r="G120" s="144" t="s">
        <v>32</v>
      </c>
      <c r="H120" s="144" t="s">
        <v>32</v>
      </c>
      <c r="I120" s="144" t="s">
        <v>32</v>
      </c>
      <c r="J120" s="144" t="s">
        <v>32</v>
      </c>
      <c r="K120" s="144" t="s">
        <v>32</v>
      </c>
      <c r="L120" s="144" t="s">
        <v>32</v>
      </c>
      <c r="M120" s="144" t="s">
        <v>32</v>
      </c>
      <c r="N120" s="144" t="s">
        <v>32</v>
      </c>
      <c r="O120" s="144" t="s">
        <v>32</v>
      </c>
      <c r="P120" s="144" t="s">
        <v>32</v>
      </c>
      <c r="Q120" s="144" t="s">
        <v>32</v>
      </c>
      <c r="R120" s="144" t="s">
        <v>32</v>
      </c>
      <c r="S120" s="144" t="s">
        <v>32</v>
      </c>
      <c r="T120" s="144" t="s">
        <v>32</v>
      </c>
      <c r="U120" s="144" t="s">
        <v>32</v>
      </c>
      <c r="V120" s="144" t="s">
        <v>32</v>
      </c>
      <c r="W120" s="144" t="s">
        <v>32</v>
      </c>
      <c r="X120" s="144" t="s">
        <v>32</v>
      </c>
      <c r="Y120" s="144" t="s">
        <v>32</v>
      </c>
      <c r="Z120" s="144" t="s">
        <v>32</v>
      </c>
      <c r="AA120" s="144" t="s">
        <v>32</v>
      </c>
      <c r="AB120" s="144" t="s">
        <v>32</v>
      </c>
      <c r="AC120" s="144" t="s">
        <v>32</v>
      </c>
      <c r="AD120" s="144" t="s">
        <v>32</v>
      </c>
      <c r="AE120" s="144" t="s">
        <v>32</v>
      </c>
      <c r="AF120" s="144" t="s">
        <v>32</v>
      </c>
      <c r="AG120" s="144" t="s">
        <v>32</v>
      </c>
      <c r="AH120" s="144" t="s">
        <v>32</v>
      </c>
      <c r="AI120" s="144" t="s">
        <v>32</v>
      </c>
      <c r="AJ120" s="144" t="s">
        <v>32</v>
      </c>
      <c r="AK120" s="144" t="s">
        <v>32</v>
      </c>
      <c r="AL120" s="144" t="s">
        <v>32</v>
      </c>
      <c r="AM120" s="144" t="s">
        <v>32</v>
      </c>
      <c r="AN120" s="144" t="s">
        <v>32</v>
      </c>
      <c r="AO120" s="144" t="s">
        <v>32</v>
      </c>
      <c r="AP120" s="144" t="s">
        <v>32</v>
      </c>
      <c r="AQ120" s="144" t="s">
        <v>32</v>
      </c>
      <c r="AR120" s="144" t="s">
        <v>32</v>
      </c>
      <c r="AS120" s="144" t="s">
        <v>32</v>
      </c>
      <c r="AT120" s="144" t="s">
        <v>32</v>
      </c>
      <c r="AU120" s="144" t="s">
        <v>32</v>
      </c>
      <c r="AV120" s="144" t="s">
        <v>32</v>
      </c>
      <c r="AW120" s="144" t="s">
        <v>32</v>
      </c>
      <c r="AX120" s="144" t="s">
        <v>32</v>
      </c>
      <c r="AY120" s="144" t="s">
        <v>32</v>
      </c>
      <c r="AZ120" s="144" t="s">
        <v>32</v>
      </c>
      <c r="BA120" s="144" t="s">
        <v>32</v>
      </c>
      <c r="BB120" s="144" t="s">
        <v>32</v>
      </c>
      <c r="BC120" s="144" t="s">
        <v>32</v>
      </c>
      <c r="BD120" s="144" t="s">
        <v>32</v>
      </c>
      <c r="BE120" s="144" t="s">
        <v>32</v>
      </c>
      <c r="BF120" s="144" t="s">
        <v>32</v>
      </c>
      <c r="BG120" s="144" t="s">
        <v>32</v>
      </c>
      <c r="BH120" s="144" t="s">
        <v>32</v>
      </c>
      <c r="BI120" s="144" t="s">
        <v>32</v>
      </c>
      <c r="BJ120" s="144" t="s">
        <v>32</v>
      </c>
      <c r="BK120" s="144" t="s">
        <v>32</v>
      </c>
      <c r="BL120" s="144" t="s">
        <v>32</v>
      </c>
      <c r="BM120" s="144" t="s">
        <v>32</v>
      </c>
      <c r="BN120" s="144" t="s">
        <v>32</v>
      </c>
      <c r="BO120" s="144" t="s">
        <v>32</v>
      </c>
      <c r="BP120" s="144" t="s">
        <v>32</v>
      </c>
      <c r="BQ120" s="144" t="s">
        <v>32</v>
      </c>
      <c r="BR120" s="144" t="s">
        <v>32</v>
      </c>
      <c r="BS120" s="144" t="s">
        <v>32</v>
      </c>
      <c r="BT120" s="144" t="s">
        <v>32</v>
      </c>
      <c r="BU120" s="144" t="s">
        <v>32</v>
      </c>
      <c r="BV120" s="144" t="s">
        <v>32</v>
      </c>
      <c r="BW120" s="144" t="s">
        <v>32</v>
      </c>
      <c r="BX120" s="144" t="s">
        <v>32</v>
      </c>
    </row>
    <row r="121" spans="1:76" x14ac:dyDescent="0.25">
      <c r="A121" s="158"/>
      <c r="B121" s="66" t="s">
        <v>152</v>
      </c>
      <c r="C121" s="139" t="str">
        <f>Input!C122</f>
        <v>P</v>
      </c>
      <c r="D121" s="144" t="s">
        <v>32</v>
      </c>
      <c r="E121" s="144" t="s">
        <v>32</v>
      </c>
      <c r="F121" s="144" t="s">
        <v>32</v>
      </c>
      <c r="G121" s="144" t="s">
        <v>32</v>
      </c>
      <c r="H121" s="144" t="s">
        <v>32</v>
      </c>
      <c r="I121" s="144" t="s">
        <v>32</v>
      </c>
      <c r="J121" s="144" t="s">
        <v>32</v>
      </c>
      <c r="K121" s="144" t="s">
        <v>32</v>
      </c>
      <c r="L121" s="144" t="s">
        <v>32</v>
      </c>
      <c r="M121" s="144" t="s">
        <v>32</v>
      </c>
      <c r="N121" s="144" t="s">
        <v>32</v>
      </c>
      <c r="O121" s="144" t="s">
        <v>32</v>
      </c>
      <c r="P121" s="144" t="s">
        <v>32</v>
      </c>
      <c r="Q121" s="144" t="s">
        <v>32</v>
      </c>
      <c r="R121" s="144" t="s">
        <v>32</v>
      </c>
      <c r="S121" s="144" t="s">
        <v>32</v>
      </c>
      <c r="T121" s="144" t="s">
        <v>32</v>
      </c>
      <c r="U121" s="144" t="s">
        <v>32</v>
      </c>
      <c r="V121" s="144" t="s">
        <v>32</v>
      </c>
      <c r="W121" s="144" t="s">
        <v>32</v>
      </c>
      <c r="X121" s="144" t="s">
        <v>32</v>
      </c>
      <c r="Y121" s="144" t="s">
        <v>32</v>
      </c>
      <c r="Z121" s="144" t="s">
        <v>32</v>
      </c>
      <c r="AA121" s="144" t="s">
        <v>32</v>
      </c>
      <c r="AB121" s="144" t="s">
        <v>32</v>
      </c>
      <c r="AC121" s="144" t="s">
        <v>32</v>
      </c>
      <c r="AD121" s="144" t="s">
        <v>32</v>
      </c>
      <c r="AE121" s="144" t="s">
        <v>32</v>
      </c>
      <c r="AF121" s="144" t="s">
        <v>32</v>
      </c>
      <c r="AG121" s="144" t="s">
        <v>32</v>
      </c>
      <c r="AH121" s="144" t="s">
        <v>32</v>
      </c>
      <c r="AI121" s="144" t="s">
        <v>32</v>
      </c>
      <c r="AJ121" s="144" t="s">
        <v>32</v>
      </c>
      <c r="AK121" s="144" t="s">
        <v>32</v>
      </c>
      <c r="AL121" s="144" t="s">
        <v>32</v>
      </c>
      <c r="AM121" s="144" t="s">
        <v>32</v>
      </c>
      <c r="AN121" s="144" t="s">
        <v>32</v>
      </c>
      <c r="AO121" s="144" t="s">
        <v>32</v>
      </c>
      <c r="AP121" s="144" t="s">
        <v>32</v>
      </c>
      <c r="AQ121" s="144" t="s">
        <v>32</v>
      </c>
      <c r="AR121" s="144" t="s">
        <v>32</v>
      </c>
      <c r="AS121" s="144" t="s">
        <v>32</v>
      </c>
      <c r="AT121" s="144" t="s">
        <v>32</v>
      </c>
      <c r="AU121" s="144" t="s">
        <v>32</v>
      </c>
      <c r="AV121" s="144" t="s">
        <v>32</v>
      </c>
      <c r="AW121" s="144" t="s">
        <v>32</v>
      </c>
      <c r="AX121" s="144" t="s">
        <v>32</v>
      </c>
      <c r="AY121" s="144" t="s">
        <v>32</v>
      </c>
      <c r="AZ121" s="144" t="s">
        <v>32</v>
      </c>
      <c r="BA121" s="144" t="s">
        <v>32</v>
      </c>
      <c r="BB121" s="144" t="s">
        <v>32</v>
      </c>
      <c r="BC121" s="144" t="s">
        <v>32</v>
      </c>
      <c r="BD121" s="144" t="s">
        <v>32</v>
      </c>
      <c r="BE121" s="144" t="s">
        <v>32</v>
      </c>
      <c r="BF121" s="144" t="s">
        <v>32</v>
      </c>
      <c r="BG121" s="144" t="s">
        <v>32</v>
      </c>
      <c r="BH121" s="144" t="s">
        <v>32</v>
      </c>
      <c r="BI121" s="144" t="s">
        <v>32</v>
      </c>
      <c r="BJ121" s="144" t="s">
        <v>32</v>
      </c>
      <c r="BK121" s="144" t="s">
        <v>32</v>
      </c>
      <c r="BL121" s="144" t="s">
        <v>32</v>
      </c>
      <c r="BM121" s="144" t="s">
        <v>32</v>
      </c>
      <c r="BN121" s="144" t="s">
        <v>32</v>
      </c>
      <c r="BO121" s="144" t="s">
        <v>32</v>
      </c>
      <c r="BP121" s="144" t="s">
        <v>32</v>
      </c>
      <c r="BQ121" s="144" t="s">
        <v>32</v>
      </c>
      <c r="BR121" s="144" t="s">
        <v>32</v>
      </c>
      <c r="BS121" s="144" t="s">
        <v>32</v>
      </c>
      <c r="BT121" s="144" t="s">
        <v>32</v>
      </c>
      <c r="BU121" s="144" t="s">
        <v>32</v>
      </c>
      <c r="BV121" s="144" t="s">
        <v>32</v>
      </c>
      <c r="BW121" s="144" t="s">
        <v>32</v>
      </c>
      <c r="BX121" s="144" t="s">
        <v>32</v>
      </c>
    </row>
    <row r="122" spans="1:76" x14ac:dyDescent="0.25">
      <c r="A122" s="158"/>
      <c r="B122" s="66" t="s">
        <v>153</v>
      </c>
      <c r="C122" s="139" t="str">
        <f>Input!C123</f>
        <v>P</v>
      </c>
      <c r="D122" s="144" t="s">
        <v>32</v>
      </c>
      <c r="E122" s="144" t="s">
        <v>32</v>
      </c>
      <c r="F122" s="144" t="s">
        <v>32</v>
      </c>
      <c r="G122" s="144" t="s">
        <v>32</v>
      </c>
      <c r="H122" s="144" t="s">
        <v>32</v>
      </c>
      <c r="I122" s="144" t="s">
        <v>32</v>
      </c>
      <c r="J122" s="144" t="s">
        <v>32</v>
      </c>
      <c r="K122" s="144" t="s">
        <v>32</v>
      </c>
      <c r="L122" s="144" t="s">
        <v>32</v>
      </c>
      <c r="M122" s="144" t="s">
        <v>32</v>
      </c>
      <c r="N122" s="144" t="s">
        <v>32</v>
      </c>
      <c r="O122" s="144" t="s">
        <v>32</v>
      </c>
      <c r="P122" s="144" t="s">
        <v>32</v>
      </c>
      <c r="Q122" s="144" t="s">
        <v>32</v>
      </c>
      <c r="R122" s="144" t="s">
        <v>32</v>
      </c>
      <c r="S122" s="144" t="s">
        <v>32</v>
      </c>
      <c r="T122" s="144" t="s">
        <v>32</v>
      </c>
      <c r="U122" s="144" t="s">
        <v>32</v>
      </c>
      <c r="V122" s="144" t="s">
        <v>32</v>
      </c>
      <c r="W122" s="144" t="s">
        <v>32</v>
      </c>
      <c r="X122" s="144" t="s">
        <v>32</v>
      </c>
      <c r="Y122" s="144" t="s">
        <v>32</v>
      </c>
      <c r="Z122" s="144" t="s">
        <v>32</v>
      </c>
      <c r="AA122" s="144" t="s">
        <v>32</v>
      </c>
      <c r="AB122" s="144" t="s">
        <v>32</v>
      </c>
      <c r="AC122" s="144" t="s">
        <v>32</v>
      </c>
      <c r="AD122" s="144" t="s">
        <v>32</v>
      </c>
      <c r="AE122" s="144" t="s">
        <v>32</v>
      </c>
      <c r="AF122" s="144" t="s">
        <v>32</v>
      </c>
      <c r="AG122" s="144" t="s">
        <v>32</v>
      </c>
      <c r="AH122" s="144" t="s">
        <v>32</v>
      </c>
      <c r="AI122" s="144" t="s">
        <v>32</v>
      </c>
      <c r="AJ122" s="144" t="s">
        <v>32</v>
      </c>
      <c r="AK122" s="144" t="s">
        <v>32</v>
      </c>
      <c r="AL122" s="144" t="s">
        <v>32</v>
      </c>
      <c r="AM122" s="144" t="s">
        <v>32</v>
      </c>
      <c r="AN122" s="144" t="s">
        <v>32</v>
      </c>
      <c r="AO122" s="144" t="s">
        <v>32</v>
      </c>
      <c r="AP122" s="144" t="s">
        <v>32</v>
      </c>
      <c r="AQ122" s="144" t="s">
        <v>32</v>
      </c>
      <c r="AR122" s="144" t="s">
        <v>32</v>
      </c>
      <c r="AS122" s="144" t="s">
        <v>32</v>
      </c>
      <c r="AT122" s="144" t="s">
        <v>32</v>
      </c>
      <c r="AU122" s="144" t="s">
        <v>32</v>
      </c>
      <c r="AV122" s="144" t="s">
        <v>32</v>
      </c>
      <c r="AW122" s="144" t="s">
        <v>32</v>
      </c>
      <c r="AX122" s="144" t="s">
        <v>32</v>
      </c>
      <c r="AY122" s="144" t="s">
        <v>32</v>
      </c>
      <c r="AZ122" s="144" t="s">
        <v>32</v>
      </c>
      <c r="BA122" s="144" t="s">
        <v>32</v>
      </c>
      <c r="BB122" s="144" t="s">
        <v>32</v>
      </c>
      <c r="BC122" s="144" t="s">
        <v>32</v>
      </c>
      <c r="BD122" s="144" t="s">
        <v>32</v>
      </c>
      <c r="BE122" s="144" t="s">
        <v>32</v>
      </c>
      <c r="BF122" s="144" t="s">
        <v>32</v>
      </c>
      <c r="BG122" s="144" t="s">
        <v>32</v>
      </c>
      <c r="BH122" s="144" t="s">
        <v>32</v>
      </c>
      <c r="BI122" s="144" t="s">
        <v>32</v>
      </c>
      <c r="BJ122" s="144" t="s">
        <v>32</v>
      </c>
      <c r="BK122" s="144" t="s">
        <v>32</v>
      </c>
      <c r="BL122" s="144" t="s">
        <v>32</v>
      </c>
      <c r="BM122" s="144" t="s">
        <v>32</v>
      </c>
      <c r="BN122" s="144" t="s">
        <v>32</v>
      </c>
      <c r="BO122" s="144" t="s">
        <v>32</v>
      </c>
      <c r="BP122" s="144" t="s">
        <v>32</v>
      </c>
      <c r="BQ122" s="144" t="s">
        <v>32</v>
      </c>
      <c r="BR122" s="144" t="s">
        <v>32</v>
      </c>
      <c r="BS122" s="144" t="s">
        <v>32</v>
      </c>
      <c r="BT122" s="144" t="s">
        <v>32</v>
      </c>
      <c r="BU122" s="144" t="s">
        <v>32</v>
      </c>
      <c r="BV122" s="144" t="s">
        <v>32</v>
      </c>
      <c r="BW122" s="144" t="s">
        <v>32</v>
      </c>
      <c r="BX122" s="144" t="s">
        <v>32</v>
      </c>
    </row>
    <row r="123" spans="1:76" x14ac:dyDescent="0.25">
      <c r="A123" s="158"/>
      <c r="B123" s="66" t="s">
        <v>154</v>
      </c>
      <c r="C123" s="139" t="str">
        <f>Input!C124</f>
        <v>P</v>
      </c>
      <c r="D123" s="144" t="s">
        <v>32</v>
      </c>
      <c r="E123" s="144" t="s">
        <v>32</v>
      </c>
      <c r="F123" s="144" t="s">
        <v>32</v>
      </c>
      <c r="G123" s="144" t="s">
        <v>32</v>
      </c>
      <c r="H123" s="144" t="s">
        <v>32</v>
      </c>
      <c r="I123" s="144" t="s">
        <v>32</v>
      </c>
      <c r="J123" s="144" t="s">
        <v>32</v>
      </c>
      <c r="K123" s="144" t="s">
        <v>32</v>
      </c>
      <c r="L123" s="144" t="s">
        <v>32</v>
      </c>
      <c r="M123" s="144" t="s">
        <v>32</v>
      </c>
      <c r="N123" s="144" t="s">
        <v>32</v>
      </c>
      <c r="O123" s="144" t="s">
        <v>32</v>
      </c>
      <c r="P123" s="144" t="s">
        <v>32</v>
      </c>
      <c r="Q123" s="144" t="s">
        <v>32</v>
      </c>
      <c r="R123" s="144" t="s">
        <v>32</v>
      </c>
      <c r="S123" s="144" t="s">
        <v>32</v>
      </c>
      <c r="T123" s="144" t="s">
        <v>32</v>
      </c>
      <c r="U123" s="144" t="s">
        <v>32</v>
      </c>
      <c r="V123" s="144" t="s">
        <v>32</v>
      </c>
      <c r="W123" s="144" t="s">
        <v>32</v>
      </c>
      <c r="X123" s="144" t="s">
        <v>32</v>
      </c>
      <c r="Y123" s="144" t="s">
        <v>32</v>
      </c>
      <c r="Z123" s="144" t="s">
        <v>32</v>
      </c>
      <c r="AA123" s="144" t="s">
        <v>32</v>
      </c>
      <c r="AB123" s="144" t="s">
        <v>32</v>
      </c>
      <c r="AC123" s="144" t="s">
        <v>32</v>
      </c>
      <c r="AD123" s="144" t="s">
        <v>32</v>
      </c>
      <c r="AE123" s="144" t="s">
        <v>32</v>
      </c>
      <c r="AF123" s="144" t="s">
        <v>32</v>
      </c>
      <c r="AG123" s="144" t="s">
        <v>32</v>
      </c>
      <c r="AH123" s="144" t="s">
        <v>32</v>
      </c>
      <c r="AI123" s="144" t="s">
        <v>32</v>
      </c>
      <c r="AJ123" s="144" t="s">
        <v>32</v>
      </c>
      <c r="AK123" s="144" t="s">
        <v>32</v>
      </c>
      <c r="AL123" s="144" t="s">
        <v>32</v>
      </c>
      <c r="AM123" s="144" t="s">
        <v>32</v>
      </c>
      <c r="AN123" s="144" t="s">
        <v>32</v>
      </c>
      <c r="AO123" s="144" t="s">
        <v>32</v>
      </c>
      <c r="AP123" s="144" t="s">
        <v>32</v>
      </c>
      <c r="AQ123" s="144" t="s">
        <v>32</v>
      </c>
      <c r="AR123" s="144" t="s">
        <v>32</v>
      </c>
      <c r="AS123" s="144" t="s">
        <v>32</v>
      </c>
      <c r="AT123" s="144" t="s">
        <v>32</v>
      </c>
      <c r="AU123" s="144" t="s">
        <v>32</v>
      </c>
      <c r="AV123" s="144" t="s">
        <v>32</v>
      </c>
      <c r="AW123" s="144" t="s">
        <v>32</v>
      </c>
      <c r="AX123" s="144" t="s">
        <v>32</v>
      </c>
      <c r="AY123" s="144" t="s">
        <v>32</v>
      </c>
      <c r="AZ123" s="144" t="s">
        <v>32</v>
      </c>
      <c r="BA123" s="144" t="s">
        <v>32</v>
      </c>
      <c r="BB123" s="144" t="s">
        <v>32</v>
      </c>
      <c r="BC123" s="144" t="s">
        <v>32</v>
      </c>
      <c r="BD123" s="144" t="s">
        <v>32</v>
      </c>
      <c r="BE123" s="144" t="s">
        <v>32</v>
      </c>
      <c r="BF123" s="144" t="s">
        <v>32</v>
      </c>
      <c r="BG123" s="144" t="s">
        <v>32</v>
      </c>
      <c r="BH123" s="144" t="s">
        <v>32</v>
      </c>
      <c r="BI123" s="144" t="s">
        <v>32</v>
      </c>
      <c r="BJ123" s="144" t="s">
        <v>32</v>
      </c>
      <c r="BK123" s="144" t="s">
        <v>32</v>
      </c>
      <c r="BL123" s="144" t="s">
        <v>32</v>
      </c>
      <c r="BM123" s="144" t="s">
        <v>32</v>
      </c>
      <c r="BN123" s="144" t="s">
        <v>32</v>
      </c>
      <c r="BO123" s="144" t="s">
        <v>32</v>
      </c>
      <c r="BP123" s="144" t="s">
        <v>32</v>
      </c>
      <c r="BQ123" s="144" t="s">
        <v>32</v>
      </c>
      <c r="BR123" s="144" t="s">
        <v>32</v>
      </c>
      <c r="BS123" s="144" t="s">
        <v>32</v>
      </c>
      <c r="BT123" s="144" t="s">
        <v>32</v>
      </c>
      <c r="BU123" s="144" t="s">
        <v>32</v>
      </c>
      <c r="BV123" s="144" t="s">
        <v>32</v>
      </c>
      <c r="BW123" s="144" t="s">
        <v>32</v>
      </c>
      <c r="BX123" s="144" t="s">
        <v>32</v>
      </c>
    </row>
    <row r="124" spans="1:76" x14ac:dyDescent="0.25">
      <c r="A124" s="158"/>
      <c r="B124" s="66" t="s">
        <v>155</v>
      </c>
      <c r="C124" s="139" t="str">
        <f>Input!C125</f>
        <v>P</v>
      </c>
      <c r="D124" s="144" t="s">
        <v>32</v>
      </c>
      <c r="E124" s="144" t="s">
        <v>32</v>
      </c>
      <c r="F124" s="144" t="s">
        <v>32</v>
      </c>
      <c r="G124" s="144" t="s">
        <v>32</v>
      </c>
      <c r="H124" s="144" t="s">
        <v>32</v>
      </c>
      <c r="I124" s="144" t="s">
        <v>32</v>
      </c>
      <c r="J124" s="144" t="s">
        <v>32</v>
      </c>
      <c r="K124" s="144" t="s">
        <v>32</v>
      </c>
      <c r="L124" s="144" t="s">
        <v>32</v>
      </c>
      <c r="M124" s="144" t="s">
        <v>32</v>
      </c>
      <c r="N124" s="144" t="s">
        <v>32</v>
      </c>
      <c r="O124" s="144" t="s">
        <v>32</v>
      </c>
      <c r="P124" s="144" t="s">
        <v>32</v>
      </c>
      <c r="Q124" s="144" t="s">
        <v>32</v>
      </c>
      <c r="R124" s="144" t="s">
        <v>32</v>
      </c>
      <c r="S124" s="144" t="s">
        <v>32</v>
      </c>
      <c r="T124" s="144" t="s">
        <v>32</v>
      </c>
      <c r="U124" s="144" t="s">
        <v>32</v>
      </c>
      <c r="V124" s="144" t="s">
        <v>32</v>
      </c>
      <c r="W124" s="144" t="s">
        <v>32</v>
      </c>
      <c r="X124" s="144" t="s">
        <v>32</v>
      </c>
      <c r="Y124" s="144" t="s">
        <v>32</v>
      </c>
      <c r="Z124" s="144" t="s">
        <v>32</v>
      </c>
      <c r="AA124" s="144" t="s">
        <v>32</v>
      </c>
      <c r="AB124" s="144" t="s">
        <v>32</v>
      </c>
      <c r="AC124" s="144" t="s">
        <v>32</v>
      </c>
      <c r="AD124" s="144" t="s">
        <v>32</v>
      </c>
      <c r="AE124" s="144" t="s">
        <v>32</v>
      </c>
      <c r="AF124" s="144" t="s">
        <v>32</v>
      </c>
      <c r="AG124" s="144" t="s">
        <v>32</v>
      </c>
      <c r="AH124" s="144" t="s">
        <v>32</v>
      </c>
      <c r="AI124" s="144" t="s">
        <v>32</v>
      </c>
      <c r="AJ124" s="144" t="s">
        <v>32</v>
      </c>
      <c r="AK124" s="144" t="s">
        <v>32</v>
      </c>
      <c r="AL124" s="144" t="s">
        <v>32</v>
      </c>
      <c r="AM124" s="144" t="s">
        <v>32</v>
      </c>
      <c r="AN124" s="144" t="s">
        <v>32</v>
      </c>
      <c r="AO124" s="144" t="s">
        <v>32</v>
      </c>
      <c r="AP124" s="144" t="s">
        <v>32</v>
      </c>
      <c r="AQ124" s="144" t="s">
        <v>32</v>
      </c>
      <c r="AR124" s="144" t="s">
        <v>32</v>
      </c>
      <c r="AS124" s="144" t="s">
        <v>32</v>
      </c>
      <c r="AT124" s="144" t="s">
        <v>32</v>
      </c>
      <c r="AU124" s="144" t="s">
        <v>32</v>
      </c>
      <c r="AV124" s="144" t="s">
        <v>32</v>
      </c>
      <c r="AW124" s="144" t="s">
        <v>32</v>
      </c>
      <c r="AX124" s="144" t="s">
        <v>32</v>
      </c>
      <c r="AY124" s="144" t="s">
        <v>32</v>
      </c>
      <c r="AZ124" s="144" t="s">
        <v>32</v>
      </c>
      <c r="BA124" s="144" t="s">
        <v>32</v>
      </c>
      <c r="BB124" s="144" t="s">
        <v>32</v>
      </c>
      <c r="BC124" s="144" t="s">
        <v>32</v>
      </c>
      <c r="BD124" s="144" t="s">
        <v>32</v>
      </c>
      <c r="BE124" s="144" t="s">
        <v>32</v>
      </c>
      <c r="BF124" s="144" t="s">
        <v>32</v>
      </c>
      <c r="BG124" s="144" t="s">
        <v>32</v>
      </c>
      <c r="BH124" s="144" t="s">
        <v>32</v>
      </c>
      <c r="BI124" s="144" t="s">
        <v>32</v>
      </c>
      <c r="BJ124" s="144" t="s">
        <v>32</v>
      </c>
      <c r="BK124" s="144" t="s">
        <v>32</v>
      </c>
      <c r="BL124" s="144" t="s">
        <v>32</v>
      </c>
      <c r="BM124" s="144" t="s">
        <v>32</v>
      </c>
      <c r="BN124" s="144" t="s">
        <v>32</v>
      </c>
      <c r="BO124" s="144" t="s">
        <v>32</v>
      </c>
      <c r="BP124" s="144" t="s">
        <v>32</v>
      </c>
      <c r="BQ124" s="144" t="s">
        <v>32</v>
      </c>
      <c r="BR124" s="144" t="s">
        <v>32</v>
      </c>
      <c r="BS124" s="144" t="s">
        <v>32</v>
      </c>
      <c r="BT124" s="144" t="s">
        <v>32</v>
      </c>
      <c r="BU124" s="144" t="s">
        <v>32</v>
      </c>
      <c r="BV124" s="144" t="s">
        <v>32</v>
      </c>
      <c r="BW124" s="144" t="s">
        <v>32</v>
      </c>
      <c r="BX124" s="144" t="s">
        <v>32</v>
      </c>
    </row>
    <row r="125" spans="1:76" x14ac:dyDescent="0.25">
      <c r="A125" s="158"/>
      <c r="B125" s="66" t="s">
        <v>156</v>
      </c>
      <c r="C125" s="139" t="str">
        <f>Input!C126</f>
        <v>P</v>
      </c>
      <c r="D125" s="144" t="s">
        <v>32</v>
      </c>
      <c r="E125" s="144" t="s">
        <v>32</v>
      </c>
      <c r="F125" s="144" t="s">
        <v>32</v>
      </c>
      <c r="G125" s="144" t="s">
        <v>32</v>
      </c>
      <c r="H125" s="144" t="s">
        <v>32</v>
      </c>
      <c r="I125" s="144" t="s">
        <v>32</v>
      </c>
      <c r="J125" s="144" t="s">
        <v>32</v>
      </c>
      <c r="K125" s="144" t="s">
        <v>32</v>
      </c>
      <c r="L125" s="144" t="s">
        <v>32</v>
      </c>
      <c r="M125" s="144" t="s">
        <v>32</v>
      </c>
      <c r="N125" s="144" t="s">
        <v>32</v>
      </c>
      <c r="O125" s="144" t="s">
        <v>32</v>
      </c>
      <c r="P125" s="144" t="s">
        <v>32</v>
      </c>
      <c r="Q125" s="144" t="s">
        <v>32</v>
      </c>
      <c r="R125" s="144" t="s">
        <v>32</v>
      </c>
      <c r="S125" s="144" t="s">
        <v>32</v>
      </c>
      <c r="T125" s="144" t="s">
        <v>32</v>
      </c>
      <c r="U125" s="144" t="s">
        <v>32</v>
      </c>
      <c r="V125" s="144" t="s">
        <v>32</v>
      </c>
      <c r="W125" s="144" t="s">
        <v>32</v>
      </c>
      <c r="X125" s="144" t="s">
        <v>32</v>
      </c>
      <c r="Y125" s="144" t="s">
        <v>32</v>
      </c>
      <c r="Z125" s="144" t="s">
        <v>32</v>
      </c>
      <c r="AA125" s="144" t="s">
        <v>32</v>
      </c>
      <c r="AB125" s="144" t="s">
        <v>32</v>
      </c>
      <c r="AC125" s="144" t="s">
        <v>32</v>
      </c>
      <c r="AD125" s="144" t="s">
        <v>32</v>
      </c>
      <c r="AE125" s="144" t="s">
        <v>32</v>
      </c>
      <c r="AF125" s="144" t="s">
        <v>32</v>
      </c>
      <c r="AG125" s="144" t="s">
        <v>32</v>
      </c>
      <c r="AH125" s="144" t="s">
        <v>32</v>
      </c>
      <c r="AI125" s="144" t="s">
        <v>32</v>
      </c>
      <c r="AJ125" s="144" t="s">
        <v>32</v>
      </c>
      <c r="AK125" s="144" t="s">
        <v>32</v>
      </c>
      <c r="AL125" s="144" t="s">
        <v>32</v>
      </c>
      <c r="AM125" s="144" t="s">
        <v>32</v>
      </c>
      <c r="AN125" s="144" t="s">
        <v>32</v>
      </c>
      <c r="AO125" s="144" t="s">
        <v>32</v>
      </c>
      <c r="AP125" s="144" t="s">
        <v>32</v>
      </c>
      <c r="AQ125" s="144" t="s">
        <v>32</v>
      </c>
      <c r="AR125" s="144" t="s">
        <v>32</v>
      </c>
      <c r="AS125" s="144" t="s">
        <v>32</v>
      </c>
      <c r="AT125" s="144" t="s">
        <v>32</v>
      </c>
      <c r="AU125" s="144" t="s">
        <v>32</v>
      </c>
      <c r="AV125" s="144" t="s">
        <v>32</v>
      </c>
      <c r="AW125" s="144" t="s">
        <v>32</v>
      </c>
      <c r="AX125" s="144" t="s">
        <v>32</v>
      </c>
      <c r="AY125" s="144" t="s">
        <v>32</v>
      </c>
      <c r="AZ125" s="144" t="s">
        <v>32</v>
      </c>
      <c r="BA125" s="144" t="s">
        <v>32</v>
      </c>
      <c r="BB125" s="144" t="s">
        <v>32</v>
      </c>
      <c r="BC125" s="144" t="s">
        <v>32</v>
      </c>
      <c r="BD125" s="144" t="s">
        <v>32</v>
      </c>
      <c r="BE125" s="144" t="s">
        <v>32</v>
      </c>
      <c r="BF125" s="144" t="s">
        <v>32</v>
      </c>
      <c r="BG125" s="144" t="s">
        <v>32</v>
      </c>
      <c r="BH125" s="144" t="s">
        <v>32</v>
      </c>
      <c r="BI125" s="144" t="s">
        <v>32</v>
      </c>
      <c r="BJ125" s="144" t="s">
        <v>32</v>
      </c>
      <c r="BK125" s="144" t="s">
        <v>32</v>
      </c>
      <c r="BL125" s="144" t="s">
        <v>32</v>
      </c>
      <c r="BM125" s="144" t="s">
        <v>32</v>
      </c>
      <c r="BN125" s="144" t="s">
        <v>32</v>
      </c>
      <c r="BO125" s="144" t="s">
        <v>32</v>
      </c>
      <c r="BP125" s="144" t="s">
        <v>32</v>
      </c>
      <c r="BQ125" s="144" t="s">
        <v>32</v>
      </c>
      <c r="BR125" s="144" t="s">
        <v>32</v>
      </c>
      <c r="BS125" s="144" t="s">
        <v>32</v>
      </c>
      <c r="BT125" s="144" t="s">
        <v>32</v>
      </c>
      <c r="BU125" s="144" t="s">
        <v>32</v>
      </c>
      <c r="BV125" s="144" t="s">
        <v>32</v>
      </c>
      <c r="BW125" s="144" t="s">
        <v>32</v>
      </c>
      <c r="BX125" s="144" t="s">
        <v>32</v>
      </c>
    </row>
    <row r="126" spans="1:76" x14ac:dyDescent="0.25">
      <c r="A126" s="158"/>
      <c r="B126" s="66" t="s">
        <v>157</v>
      </c>
      <c r="C126" s="139" t="str">
        <f>Input!C127</f>
        <v>P</v>
      </c>
      <c r="D126" s="144" t="s">
        <v>32</v>
      </c>
      <c r="E126" s="144" t="s">
        <v>32</v>
      </c>
      <c r="F126" s="144" t="s">
        <v>32</v>
      </c>
      <c r="G126" s="144" t="s">
        <v>32</v>
      </c>
      <c r="H126" s="144" t="s">
        <v>32</v>
      </c>
      <c r="I126" s="144" t="s">
        <v>32</v>
      </c>
      <c r="J126" s="144" t="s">
        <v>32</v>
      </c>
      <c r="K126" s="144" t="s">
        <v>32</v>
      </c>
      <c r="L126" s="144" t="s">
        <v>32</v>
      </c>
      <c r="M126" s="144" t="s">
        <v>32</v>
      </c>
      <c r="N126" s="144" t="s">
        <v>32</v>
      </c>
      <c r="O126" s="144" t="s">
        <v>32</v>
      </c>
      <c r="P126" s="144" t="s">
        <v>32</v>
      </c>
      <c r="Q126" s="144" t="s">
        <v>32</v>
      </c>
      <c r="R126" s="144" t="s">
        <v>32</v>
      </c>
      <c r="S126" s="144" t="s">
        <v>32</v>
      </c>
      <c r="T126" s="144" t="s">
        <v>32</v>
      </c>
      <c r="U126" s="144" t="s">
        <v>32</v>
      </c>
      <c r="V126" s="144" t="s">
        <v>32</v>
      </c>
      <c r="W126" s="144" t="s">
        <v>32</v>
      </c>
      <c r="X126" s="144" t="s">
        <v>32</v>
      </c>
      <c r="Y126" s="144" t="s">
        <v>32</v>
      </c>
      <c r="Z126" s="144" t="s">
        <v>32</v>
      </c>
      <c r="AA126" s="144" t="s">
        <v>32</v>
      </c>
      <c r="AB126" s="144" t="s">
        <v>32</v>
      </c>
      <c r="AC126" s="144" t="s">
        <v>32</v>
      </c>
      <c r="AD126" s="144" t="s">
        <v>32</v>
      </c>
      <c r="AE126" s="144" t="s">
        <v>32</v>
      </c>
      <c r="AF126" s="144" t="s">
        <v>32</v>
      </c>
      <c r="AG126" s="144" t="s">
        <v>32</v>
      </c>
      <c r="AH126" s="144" t="s">
        <v>32</v>
      </c>
      <c r="AI126" s="144" t="s">
        <v>32</v>
      </c>
      <c r="AJ126" s="144" t="s">
        <v>32</v>
      </c>
      <c r="AK126" s="144" t="s">
        <v>32</v>
      </c>
      <c r="AL126" s="144" t="s">
        <v>32</v>
      </c>
      <c r="AM126" s="144" t="s">
        <v>32</v>
      </c>
      <c r="AN126" s="144" t="s">
        <v>32</v>
      </c>
      <c r="AO126" s="144" t="s">
        <v>32</v>
      </c>
      <c r="AP126" s="144" t="s">
        <v>32</v>
      </c>
      <c r="AQ126" s="144" t="s">
        <v>32</v>
      </c>
      <c r="AR126" s="144" t="s">
        <v>32</v>
      </c>
      <c r="AS126" s="144" t="s">
        <v>32</v>
      </c>
      <c r="AT126" s="144" t="s">
        <v>32</v>
      </c>
      <c r="AU126" s="144" t="s">
        <v>32</v>
      </c>
      <c r="AV126" s="144" t="s">
        <v>32</v>
      </c>
      <c r="AW126" s="144" t="s">
        <v>32</v>
      </c>
      <c r="AX126" s="144" t="s">
        <v>32</v>
      </c>
      <c r="AY126" s="144" t="s">
        <v>32</v>
      </c>
      <c r="AZ126" s="144" t="s">
        <v>32</v>
      </c>
      <c r="BA126" s="144" t="s">
        <v>32</v>
      </c>
      <c r="BB126" s="144" t="s">
        <v>32</v>
      </c>
      <c r="BC126" s="144" t="s">
        <v>32</v>
      </c>
      <c r="BD126" s="144" t="s">
        <v>32</v>
      </c>
      <c r="BE126" s="144" t="s">
        <v>32</v>
      </c>
      <c r="BF126" s="144" t="s">
        <v>32</v>
      </c>
      <c r="BG126" s="144" t="s">
        <v>32</v>
      </c>
      <c r="BH126" s="144" t="s">
        <v>32</v>
      </c>
      <c r="BI126" s="144" t="s">
        <v>32</v>
      </c>
      <c r="BJ126" s="144" t="s">
        <v>32</v>
      </c>
      <c r="BK126" s="144" t="s">
        <v>32</v>
      </c>
      <c r="BL126" s="144" t="s">
        <v>32</v>
      </c>
      <c r="BM126" s="144" t="s">
        <v>32</v>
      </c>
      <c r="BN126" s="144" t="s">
        <v>32</v>
      </c>
      <c r="BO126" s="144" t="s">
        <v>32</v>
      </c>
      <c r="BP126" s="144" t="s">
        <v>32</v>
      </c>
      <c r="BQ126" s="144" t="s">
        <v>32</v>
      </c>
      <c r="BR126" s="144" t="s">
        <v>32</v>
      </c>
      <c r="BS126" s="144" t="s">
        <v>32</v>
      </c>
      <c r="BT126" s="144" t="s">
        <v>32</v>
      </c>
      <c r="BU126" s="144" t="s">
        <v>32</v>
      </c>
      <c r="BV126" s="144" t="s">
        <v>32</v>
      </c>
      <c r="BW126" s="144" t="s">
        <v>32</v>
      </c>
      <c r="BX126" s="144" t="s">
        <v>32</v>
      </c>
    </row>
    <row r="127" spans="1:76" x14ac:dyDescent="0.25">
      <c r="A127" s="158"/>
      <c r="B127" s="66" t="s">
        <v>158</v>
      </c>
      <c r="C127" s="139" t="str">
        <f>Input!C128</f>
        <v>P</v>
      </c>
      <c r="D127" s="144" t="s">
        <v>32</v>
      </c>
      <c r="E127" s="144" t="s">
        <v>32</v>
      </c>
      <c r="F127" s="144" t="s">
        <v>32</v>
      </c>
      <c r="G127" s="144" t="s">
        <v>32</v>
      </c>
      <c r="H127" s="144" t="s">
        <v>32</v>
      </c>
      <c r="I127" s="144" t="s">
        <v>32</v>
      </c>
      <c r="J127" s="144" t="s">
        <v>32</v>
      </c>
      <c r="K127" s="144" t="s">
        <v>32</v>
      </c>
      <c r="L127" s="144" t="s">
        <v>32</v>
      </c>
      <c r="M127" s="144" t="s">
        <v>32</v>
      </c>
      <c r="N127" s="144" t="s">
        <v>32</v>
      </c>
      <c r="O127" s="144" t="s">
        <v>32</v>
      </c>
      <c r="P127" s="144" t="s">
        <v>32</v>
      </c>
      <c r="Q127" s="144" t="s">
        <v>32</v>
      </c>
      <c r="R127" s="144" t="s">
        <v>32</v>
      </c>
      <c r="S127" s="144" t="s">
        <v>32</v>
      </c>
      <c r="T127" s="144" t="s">
        <v>32</v>
      </c>
      <c r="U127" s="144" t="s">
        <v>32</v>
      </c>
      <c r="V127" s="144" t="s">
        <v>32</v>
      </c>
      <c r="W127" s="144" t="s">
        <v>32</v>
      </c>
      <c r="X127" s="144" t="s">
        <v>32</v>
      </c>
      <c r="Y127" s="144" t="s">
        <v>32</v>
      </c>
      <c r="Z127" s="144" t="s">
        <v>32</v>
      </c>
      <c r="AA127" s="144" t="s">
        <v>32</v>
      </c>
      <c r="AB127" s="144" t="s">
        <v>32</v>
      </c>
      <c r="AC127" s="144" t="s">
        <v>32</v>
      </c>
      <c r="AD127" s="144" t="s">
        <v>32</v>
      </c>
      <c r="AE127" s="144" t="s">
        <v>32</v>
      </c>
      <c r="AF127" s="144" t="s">
        <v>32</v>
      </c>
      <c r="AG127" s="144" t="s">
        <v>32</v>
      </c>
      <c r="AH127" s="144" t="s">
        <v>32</v>
      </c>
      <c r="AI127" s="144" t="s">
        <v>32</v>
      </c>
      <c r="AJ127" s="144" t="s">
        <v>32</v>
      </c>
      <c r="AK127" s="144" t="s">
        <v>32</v>
      </c>
      <c r="AL127" s="144" t="s">
        <v>32</v>
      </c>
      <c r="AM127" s="144" t="s">
        <v>32</v>
      </c>
      <c r="AN127" s="144" t="s">
        <v>32</v>
      </c>
      <c r="AO127" s="144" t="s">
        <v>32</v>
      </c>
      <c r="AP127" s="144" t="s">
        <v>32</v>
      </c>
      <c r="AQ127" s="144" t="s">
        <v>32</v>
      </c>
      <c r="AR127" s="144" t="s">
        <v>32</v>
      </c>
      <c r="AS127" s="144" t="s">
        <v>32</v>
      </c>
      <c r="AT127" s="144" t="s">
        <v>32</v>
      </c>
      <c r="AU127" s="144" t="s">
        <v>32</v>
      </c>
      <c r="AV127" s="144" t="s">
        <v>32</v>
      </c>
      <c r="AW127" s="144" t="s">
        <v>32</v>
      </c>
      <c r="AX127" s="144" t="s">
        <v>32</v>
      </c>
      <c r="AY127" s="144" t="s">
        <v>32</v>
      </c>
      <c r="AZ127" s="144" t="s">
        <v>32</v>
      </c>
      <c r="BA127" s="144" t="s">
        <v>32</v>
      </c>
      <c r="BB127" s="144" t="s">
        <v>32</v>
      </c>
      <c r="BC127" s="144" t="s">
        <v>32</v>
      </c>
      <c r="BD127" s="144" t="s">
        <v>32</v>
      </c>
      <c r="BE127" s="144" t="s">
        <v>32</v>
      </c>
      <c r="BF127" s="144" t="s">
        <v>32</v>
      </c>
      <c r="BG127" s="144" t="s">
        <v>32</v>
      </c>
      <c r="BH127" s="144" t="s">
        <v>32</v>
      </c>
      <c r="BI127" s="144" t="s">
        <v>32</v>
      </c>
      <c r="BJ127" s="144" t="s">
        <v>32</v>
      </c>
      <c r="BK127" s="144" t="s">
        <v>32</v>
      </c>
      <c r="BL127" s="144" t="s">
        <v>32</v>
      </c>
      <c r="BM127" s="144" t="s">
        <v>32</v>
      </c>
      <c r="BN127" s="144" t="s">
        <v>32</v>
      </c>
      <c r="BO127" s="144" t="s">
        <v>32</v>
      </c>
      <c r="BP127" s="144" t="s">
        <v>32</v>
      </c>
      <c r="BQ127" s="144" t="s">
        <v>32</v>
      </c>
      <c r="BR127" s="144" t="s">
        <v>32</v>
      </c>
      <c r="BS127" s="144" t="s">
        <v>32</v>
      </c>
      <c r="BT127" s="144" t="s">
        <v>32</v>
      </c>
      <c r="BU127" s="144" t="s">
        <v>32</v>
      </c>
      <c r="BV127" s="144" t="s">
        <v>32</v>
      </c>
      <c r="BW127" s="144" t="s">
        <v>32</v>
      </c>
      <c r="BX127" s="144" t="s">
        <v>32</v>
      </c>
    </row>
    <row r="128" spans="1:76" x14ac:dyDescent="0.25">
      <c r="A128" s="158"/>
      <c r="B128" s="66" t="s">
        <v>159</v>
      </c>
      <c r="C128" s="139" t="str">
        <f>Input!C129</f>
        <v>P</v>
      </c>
      <c r="D128" s="144" t="s">
        <v>32</v>
      </c>
      <c r="E128" s="144" t="s">
        <v>32</v>
      </c>
      <c r="F128" s="144" t="s">
        <v>32</v>
      </c>
      <c r="G128" s="144" t="s">
        <v>32</v>
      </c>
      <c r="H128" s="144" t="s">
        <v>32</v>
      </c>
      <c r="I128" s="144" t="s">
        <v>32</v>
      </c>
      <c r="J128" s="144" t="s">
        <v>32</v>
      </c>
      <c r="K128" s="144" t="s">
        <v>32</v>
      </c>
      <c r="L128" s="144" t="s">
        <v>32</v>
      </c>
      <c r="M128" s="144" t="s">
        <v>32</v>
      </c>
      <c r="N128" s="144" t="s">
        <v>32</v>
      </c>
      <c r="O128" s="144" t="s">
        <v>32</v>
      </c>
      <c r="P128" s="144" t="s">
        <v>32</v>
      </c>
      <c r="Q128" s="144" t="s">
        <v>32</v>
      </c>
      <c r="R128" s="144" t="s">
        <v>32</v>
      </c>
      <c r="S128" s="144" t="s">
        <v>32</v>
      </c>
      <c r="T128" s="144" t="s">
        <v>32</v>
      </c>
      <c r="U128" s="144" t="s">
        <v>32</v>
      </c>
      <c r="V128" s="144" t="s">
        <v>32</v>
      </c>
      <c r="W128" s="144" t="s">
        <v>32</v>
      </c>
      <c r="X128" s="144" t="s">
        <v>32</v>
      </c>
      <c r="Y128" s="144" t="s">
        <v>32</v>
      </c>
      <c r="Z128" s="144" t="s">
        <v>32</v>
      </c>
      <c r="AA128" s="144" t="s">
        <v>32</v>
      </c>
      <c r="AB128" s="144" t="s">
        <v>32</v>
      </c>
      <c r="AC128" s="144" t="s">
        <v>32</v>
      </c>
      <c r="AD128" s="144" t="s">
        <v>32</v>
      </c>
      <c r="AE128" s="144" t="s">
        <v>32</v>
      </c>
      <c r="AF128" s="144" t="s">
        <v>32</v>
      </c>
      <c r="AG128" s="144" t="s">
        <v>32</v>
      </c>
      <c r="AH128" s="144" t="s">
        <v>32</v>
      </c>
      <c r="AI128" s="144" t="s">
        <v>32</v>
      </c>
      <c r="AJ128" s="144" t="s">
        <v>32</v>
      </c>
      <c r="AK128" s="144" t="s">
        <v>32</v>
      </c>
      <c r="AL128" s="144" t="s">
        <v>32</v>
      </c>
      <c r="AM128" s="144" t="s">
        <v>32</v>
      </c>
      <c r="AN128" s="144" t="s">
        <v>32</v>
      </c>
      <c r="AO128" s="144" t="s">
        <v>32</v>
      </c>
      <c r="AP128" s="144" t="s">
        <v>32</v>
      </c>
      <c r="AQ128" s="144" t="s">
        <v>32</v>
      </c>
      <c r="AR128" s="144" t="s">
        <v>32</v>
      </c>
      <c r="AS128" s="144" t="s">
        <v>32</v>
      </c>
      <c r="AT128" s="144" t="s">
        <v>32</v>
      </c>
      <c r="AU128" s="144" t="s">
        <v>32</v>
      </c>
      <c r="AV128" s="144" t="s">
        <v>32</v>
      </c>
      <c r="AW128" s="144" t="s">
        <v>32</v>
      </c>
      <c r="AX128" s="144" t="s">
        <v>32</v>
      </c>
      <c r="AY128" s="144" t="s">
        <v>32</v>
      </c>
      <c r="AZ128" s="144" t="s">
        <v>32</v>
      </c>
      <c r="BA128" s="144" t="s">
        <v>32</v>
      </c>
      <c r="BB128" s="144" t="s">
        <v>32</v>
      </c>
      <c r="BC128" s="144" t="s">
        <v>32</v>
      </c>
      <c r="BD128" s="144" t="s">
        <v>32</v>
      </c>
      <c r="BE128" s="144" t="s">
        <v>32</v>
      </c>
      <c r="BF128" s="144" t="s">
        <v>32</v>
      </c>
      <c r="BG128" s="144" t="s">
        <v>32</v>
      </c>
      <c r="BH128" s="144" t="s">
        <v>32</v>
      </c>
      <c r="BI128" s="144" t="s">
        <v>32</v>
      </c>
      <c r="BJ128" s="144" t="s">
        <v>32</v>
      </c>
      <c r="BK128" s="144" t="s">
        <v>32</v>
      </c>
      <c r="BL128" s="144" t="s">
        <v>32</v>
      </c>
      <c r="BM128" s="144" t="s">
        <v>32</v>
      </c>
      <c r="BN128" s="144" t="s">
        <v>32</v>
      </c>
      <c r="BO128" s="144" t="s">
        <v>32</v>
      </c>
      <c r="BP128" s="144" t="s">
        <v>32</v>
      </c>
      <c r="BQ128" s="144" t="s">
        <v>32</v>
      </c>
      <c r="BR128" s="144" t="s">
        <v>32</v>
      </c>
      <c r="BS128" s="144" t="s">
        <v>32</v>
      </c>
      <c r="BT128" s="144" t="s">
        <v>32</v>
      </c>
      <c r="BU128" s="144" t="s">
        <v>32</v>
      </c>
      <c r="BV128" s="144" t="s">
        <v>32</v>
      </c>
      <c r="BW128" s="144" t="s">
        <v>32</v>
      </c>
      <c r="BX128" s="144" t="s">
        <v>32</v>
      </c>
    </row>
    <row r="129" spans="1:76" x14ac:dyDescent="0.25">
      <c r="A129" s="158"/>
      <c r="B129" s="66" t="s">
        <v>160</v>
      </c>
      <c r="C129" s="139" t="str">
        <f>Input!C130</f>
        <v>P</v>
      </c>
      <c r="D129" s="144" t="s">
        <v>32</v>
      </c>
      <c r="E129" s="144" t="s">
        <v>32</v>
      </c>
      <c r="F129" s="144" t="s">
        <v>32</v>
      </c>
      <c r="G129" s="144" t="s">
        <v>32</v>
      </c>
      <c r="H129" s="144" t="s">
        <v>32</v>
      </c>
      <c r="I129" s="144" t="s">
        <v>32</v>
      </c>
      <c r="J129" s="144" t="s">
        <v>32</v>
      </c>
      <c r="K129" s="144" t="s">
        <v>32</v>
      </c>
      <c r="L129" s="144" t="s">
        <v>32</v>
      </c>
      <c r="M129" s="144" t="s">
        <v>32</v>
      </c>
      <c r="N129" s="144" t="s">
        <v>32</v>
      </c>
      <c r="O129" s="144" t="s">
        <v>32</v>
      </c>
      <c r="P129" s="144" t="s">
        <v>32</v>
      </c>
      <c r="Q129" s="144" t="s">
        <v>32</v>
      </c>
      <c r="R129" s="144" t="s">
        <v>32</v>
      </c>
      <c r="S129" s="144" t="s">
        <v>32</v>
      </c>
      <c r="T129" s="144" t="s">
        <v>32</v>
      </c>
      <c r="U129" s="144" t="s">
        <v>32</v>
      </c>
      <c r="V129" s="144" t="s">
        <v>32</v>
      </c>
      <c r="W129" s="144" t="s">
        <v>32</v>
      </c>
      <c r="X129" s="144" t="s">
        <v>32</v>
      </c>
      <c r="Y129" s="144" t="s">
        <v>32</v>
      </c>
      <c r="Z129" s="144" t="s">
        <v>32</v>
      </c>
      <c r="AA129" s="144" t="s">
        <v>32</v>
      </c>
      <c r="AB129" s="144" t="s">
        <v>32</v>
      </c>
      <c r="AC129" s="144" t="s">
        <v>32</v>
      </c>
      <c r="AD129" s="144" t="s">
        <v>32</v>
      </c>
      <c r="AE129" s="144" t="s">
        <v>32</v>
      </c>
      <c r="AF129" s="144" t="s">
        <v>32</v>
      </c>
      <c r="AG129" s="144" t="s">
        <v>32</v>
      </c>
      <c r="AH129" s="144" t="s">
        <v>32</v>
      </c>
      <c r="AI129" s="144" t="s">
        <v>32</v>
      </c>
      <c r="AJ129" s="144" t="s">
        <v>32</v>
      </c>
      <c r="AK129" s="144" t="s">
        <v>32</v>
      </c>
      <c r="AL129" s="144" t="s">
        <v>32</v>
      </c>
      <c r="AM129" s="144" t="s">
        <v>32</v>
      </c>
      <c r="AN129" s="144" t="s">
        <v>32</v>
      </c>
      <c r="AO129" s="144" t="s">
        <v>32</v>
      </c>
      <c r="AP129" s="144" t="s">
        <v>32</v>
      </c>
      <c r="AQ129" s="144" t="s">
        <v>32</v>
      </c>
      <c r="AR129" s="144" t="s">
        <v>32</v>
      </c>
      <c r="AS129" s="144" t="s">
        <v>32</v>
      </c>
      <c r="AT129" s="144" t="s">
        <v>32</v>
      </c>
      <c r="AU129" s="144" t="s">
        <v>32</v>
      </c>
      <c r="AV129" s="144" t="s">
        <v>32</v>
      </c>
      <c r="AW129" s="144" t="s">
        <v>32</v>
      </c>
      <c r="AX129" s="144" t="s">
        <v>32</v>
      </c>
      <c r="AY129" s="144" t="s">
        <v>32</v>
      </c>
      <c r="AZ129" s="144" t="s">
        <v>32</v>
      </c>
      <c r="BA129" s="144" t="s">
        <v>32</v>
      </c>
      <c r="BB129" s="144" t="s">
        <v>32</v>
      </c>
      <c r="BC129" s="144" t="s">
        <v>32</v>
      </c>
      <c r="BD129" s="144" t="s">
        <v>32</v>
      </c>
      <c r="BE129" s="144" t="s">
        <v>32</v>
      </c>
      <c r="BF129" s="144" t="s">
        <v>32</v>
      </c>
      <c r="BG129" s="144" t="s">
        <v>32</v>
      </c>
      <c r="BH129" s="144" t="s">
        <v>32</v>
      </c>
      <c r="BI129" s="144" t="s">
        <v>32</v>
      </c>
      <c r="BJ129" s="144" t="s">
        <v>32</v>
      </c>
      <c r="BK129" s="144" t="s">
        <v>32</v>
      </c>
      <c r="BL129" s="144" t="s">
        <v>32</v>
      </c>
      <c r="BM129" s="144" t="s">
        <v>32</v>
      </c>
      <c r="BN129" s="144" t="s">
        <v>32</v>
      </c>
      <c r="BO129" s="144" t="s">
        <v>32</v>
      </c>
      <c r="BP129" s="144" t="s">
        <v>32</v>
      </c>
      <c r="BQ129" s="144" t="s">
        <v>32</v>
      </c>
      <c r="BR129" s="144" t="s">
        <v>32</v>
      </c>
      <c r="BS129" s="144" t="s">
        <v>32</v>
      </c>
      <c r="BT129" s="144" t="s">
        <v>32</v>
      </c>
      <c r="BU129" s="144" t="s">
        <v>32</v>
      </c>
      <c r="BV129" s="144" t="s">
        <v>32</v>
      </c>
      <c r="BW129" s="144" t="s">
        <v>32</v>
      </c>
      <c r="BX129" s="144" t="s">
        <v>32</v>
      </c>
    </row>
    <row r="130" spans="1:76" x14ac:dyDescent="0.25">
      <c r="A130" s="158"/>
      <c r="B130" s="66" t="s">
        <v>161</v>
      </c>
      <c r="C130" s="139" t="str">
        <f>Input!C131</f>
        <v>P</v>
      </c>
      <c r="D130" s="144" t="s">
        <v>32</v>
      </c>
      <c r="E130" s="144" t="s">
        <v>32</v>
      </c>
      <c r="F130" s="144" t="s">
        <v>32</v>
      </c>
      <c r="G130" s="144" t="s">
        <v>32</v>
      </c>
      <c r="H130" s="144" t="s">
        <v>32</v>
      </c>
      <c r="I130" s="144" t="s">
        <v>32</v>
      </c>
      <c r="J130" s="144" t="s">
        <v>32</v>
      </c>
      <c r="K130" s="144" t="s">
        <v>32</v>
      </c>
      <c r="L130" s="144" t="s">
        <v>32</v>
      </c>
      <c r="M130" s="144" t="s">
        <v>32</v>
      </c>
      <c r="N130" s="144" t="s">
        <v>32</v>
      </c>
      <c r="O130" s="144" t="s">
        <v>32</v>
      </c>
      <c r="P130" s="144" t="s">
        <v>32</v>
      </c>
      <c r="Q130" s="144" t="s">
        <v>32</v>
      </c>
      <c r="R130" s="144" t="s">
        <v>32</v>
      </c>
      <c r="S130" s="144" t="s">
        <v>32</v>
      </c>
      <c r="T130" s="144" t="s">
        <v>32</v>
      </c>
      <c r="U130" s="144" t="s">
        <v>32</v>
      </c>
      <c r="V130" s="144" t="s">
        <v>32</v>
      </c>
      <c r="W130" s="144" t="s">
        <v>32</v>
      </c>
      <c r="X130" s="144" t="s">
        <v>32</v>
      </c>
      <c r="Y130" s="144" t="s">
        <v>32</v>
      </c>
      <c r="Z130" s="144" t="s">
        <v>32</v>
      </c>
      <c r="AA130" s="144" t="s">
        <v>32</v>
      </c>
      <c r="AB130" s="144" t="s">
        <v>32</v>
      </c>
      <c r="AC130" s="144" t="s">
        <v>32</v>
      </c>
      <c r="AD130" s="144" t="s">
        <v>32</v>
      </c>
      <c r="AE130" s="144" t="s">
        <v>32</v>
      </c>
      <c r="AF130" s="144" t="s">
        <v>32</v>
      </c>
      <c r="AG130" s="144" t="s">
        <v>32</v>
      </c>
      <c r="AH130" s="144" t="s">
        <v>32</v>
      </c>
      <c r="AI130" s="144" t="s">
        <v>32</v>
      </c>
      <c r="AJ130" s="144" t="s">
        <v>32</v>
      </c>
      <c r="AK130" s="144" t="s">
        <v>32</v>
      </c>
      <c r="AL130" s="144" t="s">
        <v>32</v>
      </c>
      <c r="AM130" s="144" t="s">
        <v>32</v>
      </c>
      <c r="AN130" s="144" t="s">
        <v>32</v>
      </c>
      <c r="AO130" s="144" t="s">
        <v>32</v>
      </c>
      <c r="AP130" s="144" t="s">
        <v>32</v>
      </c>
      <c r="AQ130" s="144" t="s">
        <v>32</v>
      </c>
      <c r="AR130" s="144" t="s">
        <v>32</v>
      </c>
      <c r="AS130" s="144" t="s">
        <v>32</v>
      </c>
      <c r="AT130" s="144" t="s">
        <v>32</v>
      </c>
      <c r="AU130" s="144" t="s">
        <v>32</v>
      </c>
      <c r="AV130" s="144" t="s">
        <v>32</v>
      </c>
      <c r="AW130" s="144" t="s">
        <v>32</v>
      </c>
      <c r="AX130" s="144" t="s">
        <v>32</v>
      </c>
      <c r="AY130" s="144" t="s">
        <v>32</v>
      </c>
      <c r="AZ130" s="144" t="s">
        <v>32</v>
      </c>
      <c r="BA130" s="144" t="s">
        <v>32</v>
      </c>
      <c r="BB130" s="144" t="s">
        <v>32</v>
      </c>
      <c r="BC130" s="144" t="s">
        <v>32</v>
      </c>
      <c r="BD130" s="144" t="s">
        <v>32</v>
      </c>
      <c r="BE130" s="144" t="s">
        <v>32</v>
      </c>
      <c r="BF130" s="144" t="s">
        <v>32</v>
      </c>
      <c r="BG130" s="144" t="s">
        <v>32</v>
      </c>
      <c r="BH130" s="144" t="s">
        <v>32</v>
      </c>
      <c r="BI130" s="144" t="s">
        <v>32</v>
      </c>
      <c r="BJ130" s="144" t="s">
        <v>32</v>
      </c>
      <c r="BK130" s="144" t="s">
        <v>32</v>
      </c>
      <c r="BL130" s="144" t="s">
        <v>32</v>
      </c>
      <c r="BM130" s="144" t="s">
        <v>32</v>
      </c>
      <c r="BN130" s="144" t="s">
        <v>32</v>
      </c>
      <c r="BO130" s="144" t="s">
        <v>32</v>
      </c>
      <c r="BP130" s="144" t="s">
        <v>32</v>
      </c>
      <c r="BQ130" s="144" t="s">
        <v>32</v>
      </c>
      <c r="BR130" s="144" t="s">
        <v>32</v>
      </c>
      <c r="BS130" s="144" t="s">
        <v>32</v>
      </c>
      <c r="BT130" s="144" t="s">
        <v>32</v>
      </c>
      <c r="BU130" s="144" t="s">
        <v>32</v>
      </c>
      <c r="BV130" s="144" t="s">
        <v>32</v>
      </c>
      <c r="BW130" s="144" t="s">
        <v>32</v>
      </c>
      <c r="BX130" s="144" t="s">
        <v>32</v>
      </c>
    </row>
    <row r="131" spans="1:76" x14ac:dyDescent="0.25">
      <c r="A131" s="158"/>
      <c r="B131" s="66" t="s">
        <v>162</v>
      </c>
      <c r="C131" s="139" t="str">
        <f>Input!C132</f>
        <v>P</v>
      </c>
      <c r="D131" s="144" t="s">
        <v>32</v>
      </c>
      <c r="E131" s="144" t="s">
        <v>32</v>
      </c>
      <c r="F131" s="144" t="s">
        <v>32</v>
      </c>
      <c r="G131" s="144" t="s">
        <v>32</v>
      </c>
      <c r="H131" s="144" t="s">
        <v>32</v>
      </c>
      <c r="I131" s="144" t="s">
        <v>32</v>
      </c>
      <c r="J131" s="144" t="s">
        <v>32</v>
      </c>
      <c r="K131" s="144" t="s">
        <v>32</v>
      </c>
      <c r="L131" s="144" t="s">
        <v>32</v>
      </c>
      <c r="M131" s="144" t="s">
        <v>32</v>
      </c>
      <c r="N131" s="144" t="s">
        <v>32</v>
      </c>
      <c r="O131" s="144" t="s">
        <v>32</v>
      </c>
      <c r="P131" s="144" t="s">
        <v>32</v>
      </c>
      <c r="Q131" s="144" t="s">
        <v>32</v>
      </c>
      <c r="R131" s="144" t="s">
        <v>32</v>
      </c>
      <c r="S131" s="144" t="s">
        <v>32</v>
      </c>
      <c r="T131" s="144" t="s">
        <v>32</v>
      </c>
      <c r="U131" s="144" t="s">
        <v>32</v>
      </c>
      <c r="V131" s="144" t="s">
        <v>32</v>
      </c>
      <c r="W131" s="144" t="s">
        <v>32</v>
      </c>
      <c r="X131" s="144" t="s">
        <v>32</v>
      </c>
      <c r="Y131" s="144" t="s">
        <v>32</v>
      </c>
      <c r="Z131" s="144" t="s">
        <v>32</v>
      </c>
      <c r="AA131" s="144" t="s">
        <v>32</v>
      </c>
      <c r="AB131" s="144" t="s">
        <v>32</v>
      </c>
      <c r="AC131" s="144" t="s">
        <v>32</v>
      </c>
      <c r="AD131" s="144" t="s">
        <v>32</v>
      </c>
      <c r="AE131" s="144" t="s">
        <v>32</v>
      </c>
      <c r="AF131" s="144" t="s">
        <v>32</v>
      </c>
      <c r="AG131" s="144" t="s">
        <v>32</v>
      </c>
      <c r="AH131" s="144" t="s">
        <v>32</v>
      </c>
      <c r="AI131" s="144" t="s">
        <v>32</v>
      </c>
      <c r="AJ131" s="144" t="s">
        <v>32</v>
      </c>
      <c r="AK131" s="144" t="s">
        <v>32</v>
      </c>
      <c r="AL131" s="144" t="s">
        <v>32</v>
      </c>
      <c r="AM131" s="144" t="s">
        <v>32</v>
      </c>
      <c r="AN131" s="144" t="s">
        <v>32</v>
      </c>
      <c r="AO131" s="144" t="s">
        <v>32</v>
      </c>
      <c r="AP131" s="144" t="s">
        <v>32</v>
      </c>
      <c r="AQ131" s="144" t="s">
        <v>32</v>
      </c>
      <c r="AR131" s="144" t="s">
        <v>32</v>
      </c>
      <c r="AS131" s="144" t="s">
        <v>32</v>
      </c>
      <c r="AT131" s="144" t="s">
        <v>32</v>
      </c>
      <c r="AU131" s="144" t="s">
        <v>32</v>
      </c>
      <c r="AV131" s="144" t="s">
        <v>32</v>
      </c>
      <c r="AW131" s="144" t="s">
        <v>32</v>
      </c>
      <c r="AX131" s="144" t="s">
        <v>32</v>
      </c>
      <c r="AY131" s="144" t="s">
        <v>32</v>
      </c>
      <c r="AZ131" s="144" t="s">
        <v>32</v>
      </c>
      <c r="BA131" s="144" t="s">
        <v>32</v>
      </c>
      <c r="BB131" s="144" t="s">
        <v>32</v>
      </c>
      <c r="BC131" s="144" t="s">
        <v>32</v>
      </c>
      <c r="BD131" s="144" t="s">
        <v>32</v>
      </c>
      <c r="BE131" s="144" t="s">
        <v>32</v>
      </c>
      <c r="BF131" s="144" t="s">
        <v>32</v>
      </c>
      <c r="BG131" s="144" t="s">
        <v>32</v>
      </c>
      <c r="BH131" s="144" t="s">
        <v>32</v>
      </c>
      <c r="BI131" s="144" t="s">
        <v>32</v>
      </c>
      <c r="BJ131" s="144" t="s">
        <v>32</v>
      </c>
      <c r="BK131" s="144" t="s">
        <v>32</v>
      </c>
      <c r="BL131" s="144" t="s">
        <v>32</v>
      </c>
      <c r="BM131" s="144" t="s">
        <v>32</v>
      </c>
      <c r="BN131" s="144" t="s">
        <v>32</v>
      </c>
      <c r="BO131" s="144" t="s">
        <v>32</v>
      </c>
      <c r="BP131" s="144" t="s">
        <v>32</v>
      </c>
      <c r="BQ131" s="144" t="s">
        <v>32</v>
      </c>
      <c r="BR131" s="144" t="s">
        <v>32</v>
      </c>
      <c r="BS131" s="144" t="s">
        <v>32</v>
      </c>
      <c r="BT131" s="144" t="s">
        <v>32</v>
      </c>
      <c r="BU131" s="144" t="s">
        <v>32</v>
      </c>
      <c r="BV131" s="144" t="s">
        <v>32</v>
      </c>
      <c r="BW131" s="144" t="s">
        <v>32</v>
      </c>
      <c r="BX131" s="144" t="s">
        <v>32</v>
      </c>
    </row>
    <row r="132" spans="1:76" ht="15" customHeight="1" x14ac:dyDescent="0.25">
      <c r="A132" s="158" t="s">
        <v>163</v>
      </c>
      <c r="B132" s="66" t="s">
        <v>164</v>
      </c>
      <c r="C132" s="139" t="str">
        <f>Input!C133</f>
        <v>P</v>
      </c>
      <c r="D132" s="144" t="s">
        <v>32</v>
      </c>
      <c r="E132" s="144" t="s">
        <v>32</v>
      </c>
      <c r="F132" s="144" t="s">
        <v>32</v>
      </c>
      <c r="G132" s="144" t="s">
        <v>32</v>
      </c>
      <c r="H132" s="144" t="s">
        <v>32</v>
      </c>
      <c r="I132" s="144" t="s">
        <v>32</v>
      </c>
      <c r="J132" s="144" t="s">
        <v>32</v>
      </c>
      <c r="K132" s="144" t="s">
        <v>32</v>
      </c>
      <c r="L132" s="144" t="s">
        <v>32</v>
      </c>
      <c r="M132" s="144" t="s">
        <v>32</v>
      </c>
      <c r="N132" s="144" t="s">
        <v>32</v>
      </c>
      <c r="O132" s="144" t="s">
        <v>32</v>
      </c>
      <c r="P132" s="144" t="s">
        <v>32</v>
      </c>
      <c r="Q132" s="144" t="s">
        <v>32</v>
      </c>
      <c r="R132" s="144" t="s">
        <v>32</v>
      </c>
      <c r="S132" s="144" t="s">
        <v>32</v>
      </c>
      <c r="T132" s="144" t="s">
        <v>32</v>
      </c>
      <c r="U132" s="144" t="s">
        <v>32</v>
      </c>
      <c r="V132" s="144" t="s">
        <v>32</v>
      </c>
      <c r="W132" s="144" t="s">
        <v>32</v>
      </c>
      <c r="X132" s="144" t="s">
        <v>32</v>
      </c>
      <c r="Y132" s="144" t="s">
        <v>32</v>
      </c>
      <c r="Z132" s="144" t="s">
        <v>32</v>
      </c>
      <c r="AA132" s="144" t="s">
        <v>32</v>
      </c>
      <c r="AB132" s="144" t="s">
        <v>32</v>
      </c>
      <c r="AC132" s="144" t="s">
        <v>32</v>
      </c>
      <c r="AD132" s="144" t="s">
        <v>32</v>
      </c>
      <c r="AE132" s="144" t="s">
        <v>32</v>
      </c>
      <c r="AF132" s="144" t="s">
        <v>32</v>
      </c>
      <c r="AG132" s="144" t="s">
        <v>32</v>
      </c>
      <c r="AH132" s="144" t="s">
        <v>32</v>
      </c>
      <c r="AI132" s="144" t="s">
        <v>32</v>
      </c>
      <c r="AJ132" s="144" t="s">
        <v>32</v>
      </c>
      <c r="AK132" s="144" t="s">
        <v>32</v>
      </c>
      <c r="AL132" s="144" t="s">
        <v>32</v>
      </c>
      <c r="AM132" s="144" t="s">
        <v>32</v>
      </c>
      <c r="AN132" s="144" t="s">
        <v>32</v>
      </c>
      <c r="AO132" s="144" t="s">
        <v>32</v>
      </c>
      <c r="AP132" s="144" t="s">
        <v>32</v>
      </c>
      <c r="AQ132" s="144" t="s">
        <v>32</v>
      </c>
      <c r="AR132" s="144" t="s">
        <v>32</v>
      </c>
      <c r="AS132" s="144" t="s">
        <v>32</v>
      </c>
      <c r="AT132" s="144" t="s">
        <v>32</v>
      </c>
      <c r="AU132" s="144" t="s">
        <v>32</v>
      </c>
      <c r="AV132" s="144" t="s">
        <v>32</v>
      </c>
      <c r="AW132" s="144" t="s">
        <v>32</v>
      </c>
      <c r="AX132" s="144" t="s">
        <v>32</v>
      </c>
      <c r="AY132" s="144" t="s">
        <v>32</v>
      </c>
      <c r="AZ132" s="144" t="s">
        <v>32</v>
      </c>
      <c r="BA132" s="144" t="s">
        <v>32</v>
      </c>
      <c r="BB132" s="144" t="s">
        <v>32</v>
      </c>
      <c r="BC132" s="144" t="s">
        <v>32</v>
      </c>
      <c r="BD132" s="144" t="s">
        <v>32</v>
      </c>
      <c r="BE132" s="144" t="s">
        <v>32</v>
      </c>
      <c r="BF132" s="144" t="s">
        <v>32</v>
      </c>
      <c r="BG132" s="144" t="s">
        <v>32</v>
      </c>
      <c r="BH132" s="144" t="s">
        <v>32</v>
      </c>
      <c r="BI132" s="144" t="s">
        <v>32</v>
      </c>
      <c r="BJ132" s="144" t="s">
        <v>32</v>
      </c>
      <c r="BK132" s="144" t="s">
        <v>32</v>
      </c>
      <c r="BL132" s="144" t="s">
        <v>32</v>
      </c>
      <c r="BM132" s="144" t="s">
        <v>32</v>
      </c>
      <c r="BN132" s="144" t="s">
        <v>32</v>
      </c>
      <c r="BO132" s="144" t="s">
        <v>32</v>
      </c>
      <c r="BP132" s="144" t="s">
        <v>32</v>
      </c>
      <c r="BQ132" s="144" t="s">
        <v>32</v>
      </c>
      <c r="BR132" s="144" t="s">
        <v>32</v>
      </c>
      <c r="BS132" s="144" t="s">
        <v>32</v>
      </c>
      <c r="BT132" s="144" t="s">
        <v>32</v>
      </c>
      <c r="BU132" s="144" t="s">
        <v>32</v>
      </c>
      <c r="BV132" s="144" t="s">
        <v>32</v>
      </c>
      <c r="BW132" s="144" t="s">
        <v>32</v>
      </c>
      <c r="BX132" s="144" t="s">
        <v>32</v>
      </c>
    </row>
    <row r="133" spans="1:76" x14ac:dyDescent="0.25">
      <c r="A133" s="158"/>
      <c r="B133" s="66" t="s">
        <v>165</v>
      </c>
      <c r="C133" s="139" t="str">
        <f>Input!C134</f>
        <v>P</v>
      </c>
      <c r="D133" s="144" t="s">
        <v>32</v>
      </c>
      <c r="E133" s="144" t="s">
        <v>32</v>
      </c>
      <c r="F133" s="144" t="s">
        <v>32</v>
      </c>
      <c r="G133" s="144" t="s">
        <v>32</v>
      </c>
      <c r="H133" s="144" t="s">
        <v>32</v>
      </c>
      <c r="I133" s="144" t="s">
        <v>32</v>
      </c>
      <c r="J133" s="144" t="s">
        <v>32</v>
      </c>
      <c r="K133" s="144" t="s">
        <v>32</v>
      </c>
      <c r="L133" s="144" t="s">
        <v>32</v>
      </c>
      <c r="M133" s="144" t="s">
        <v>32</v>
      </c>
      <c r="N133" s="144" t="s">
        <v>32</v>
      </c>
      <c r="O133" s="144" t="s">
        <v>32</v>
      </c>
      <c r="P133" s="144" t="s">
        <v>32</v>
      </c>
      <c r="Q133" s="144" t="s">
        <v>32</v>
      </c>
      <c r="R133" s="144" t="s">
        <v>32</v>
      </c>
      <c r="S133" s="144" t="s">
        <v>32</v>
      </c>
      <c r="T133" s="144" t="s">
        <v>32</v>
      </c>
      <c r="U133" s="144" t="s">
        <v>32</v>
      </c>
      <c r="V133" s="144" t="s">
        <v>32</v>
      </c>
      <c r="W133" s="144" t="s">
        <v>32</v>
      </c>
      <c r="X133" s="144" t="s">
        <v>32</v>
      </c>
      <c r="Y133" s="144" t="s">
        <v>32</v>
      </c>
      <c r="Z133" s="144" t="s">
        <v>32</v>
      </c>
      <c r="AA133" s="144" t="s">
        <v>32</v>
      </c>
      <c r="AB133" s="144" t="s">
        <v>32</v>
      </c>
      <c r="AC133" s="144" t="s">
        <v>32</v>
      </c>
      <c r="AD133" s="144" t="s">
        <v>32</v>
      </c>
      <c r="AE133" s="144" t="s">
        <v>32</v>
      </c>
      <c r="AF133" s="144" t="s">
        <v>32</v>
      </c>
      <c r="AG133" s="144" t="s">
        <v>32</v>
      </c>
      <c r="AH133" s="144" t="s">
        <v>32</v>
      </c>
      <c r="AI133" s="144" t="s">
        <v>32</v>
      </c>
      <c r="AJ133" s="144" t="s">
        <v>32</v>
      </c>
      <c r="AK133" s="144" t="s">
        <v>32</v>
      </c>
      <c r="AL133" s="144" t="s">
        <v>32</v>
      </c>
      <c r="AM133" s="144" t="s">
        <v>32</v>
      </c>
      <c r="AN133" s="144" t="s">
        <v>32</v>
      </c>
      <c r="AO133" s="144" t="s">
        <v>32</v>
      </c>
      <c r="AP133" s="144" t="s">
        <v>32</v>
      </c>
      <c r="AQ133" s="144" t="s">
        <v>32</v>
      </c>
      <c r="AR133" s="144" t="s">
        <v>32</v>
      </c>
      <c r="AS133" s="144" t="s">
        <v>32</v>
      </c>
      <c r="AT133" s="144" t="s">
        <v>32</v>
      </c>
      <c r="AU133" s="144" t="s">
        <v>32</v>
      </c>
      <c r="AV133" s="144" t="s">
        <v>32</v>
      </c>
      <c r="AW133" s="144" t="s">
        <v>32</v>
      </c>
      <c r="AX133" s="144" t="s">
        <v>32</v>
      </c>
      <c r="AY133" s="144" t="s">
        <v>32</v>
      </c>
      <c r="AZ133" s="144" t="s">
        <v>32</v>
      </c>
      <c r="BA133" s="144" t="s">
        <v>32</v>
      </c>
      <c r="BB133" s="144" t="s">
        <v>32</v>
      </c>
      <c r="BC133" s="144" t="s">
        <v>32</v>
      </c>
      <c r="BD133" s="144" t="s">
        <v>32</v>
      </c>
      <c r="BE133" s="144" t="s">
        <v>32</v>
      </c>
      <c r="BF133" s="144" t="s">
        <v>32</v>
      </c>
      <c r="BG133" s="144" t="s">
        <v>32</v>
      </c>
      <c r="BH133" s="144" t="s">
        <v>32</v>
      </c>
      <c r="BI133" s="144" t="s">
        <v>32</v>
      </c>
      <c r="BJ133" s="144" t="s">
        <v>32</v>
      </c>
      <c r="BK133" s="144" t="s">
        <v>32</v>
      </c>
      <c r="BL133" s="144" t="s">
        <v>32</v>
      </c>
      <c r="BM133" s="144" t="s">
        <v>32</v>
      </c>
      <c r="BN133" s="144" t="s">
        <v>32</v>
      </c>
      <c r="BO133" s="144" t="s">
        <v>32</v>
      </c>
      <c r="BP133" s="144" t="s">
        <v>32</v>
      </c>
      <c r="BQ133" s="144" t="s">
        <v>32</v>
      </c>
      <c r="BR133" s="144" t="s">
        <v>32</v>
      </c>
      <c r="BS133" s="144" t="s">
        <v>32</v>
      </c>
      <c r="BT133" s="144" t="s">
        <v>32</v>
      </c>
      <c r="BU133" s="144" t="s">
        <v>32</v>
      </c>
      <c r="BV133" s="144" t="s">
        <v>32</v>
      </c>
      <c r="BW133" s="144" t="s">
        <v>32</v>
      </c>
      <c r="BX133" s="144" t="s">
        <v>32</v>
      </c>
    </row>
    <row r="134" spans="1:76" x14ac:dyDescent="0.25">
      <c r="A134" s="158"/>
      <c r="B134" s="66" t="s">
        <v>517</v>
      </c>
      <c r="C134" s="139" t="str">
        <f>Input!C135</f>
        <v>P</v>
      </c>
      <c r="D134" s="144" t="s">
        <v>32</v>
      </c>
      <c r="E134" s="144" t="s">
        <v>32</v>
      </c>
      <c r="F134" s="144" t="s">
        <v>32</v>
      </c>
      <c r="G134" s="144" t="s">
        <v>32</v>
      </c>
      <c r="H134" s="144" t="s">
        <v>32</v>
      </c>
      <c r="I134" s="144" t="s">
        <v>32</v>
      </c>
      <c r="J134" s="144" t="s">
        <v>32</v>
      </c>
      <c r="K134" s="144" t="s">
        <v>32</v>
      </c>
      <c r="L134" s="144" t="s">
        <v>32</v>
      </c>
      <c r="M134" s="144" t="s">
        <v>32</v>
      </c>
      <c r="N134" s="144" t="s">
        <v>32</v>
      </c>
      <c r="O134" s="144" t="s">
        <v>32</v>
      </c>
      <c r="P134" s="144" t="s">
        <v>32</v>
      </c>
      <c r="Q134" s="144" t="s">
        <v>32</v>
      </c>
      <c r="R134" s="144" t="s">
        <v>32</v>
      </c>
      <c r="S134" s="144" t="s">
        <v>32</v>
      </c>
      <c r="T134" s="144" t="s">
        <v>32</v>
      </c>
      <c r="U134" s="144" t="s">
        <v>32</v>
      </c>
      <c r="V134" s="144" t="s">
        <v>32</v>
      </c>
      <c r="W134" s="144" t="s">
        <v>32</v>
      </c>
      <c r="X134" s="144" t="s">
        <v>32</v>
      </c>
      <c r="Y134" s="144" t="s">
        <v>32</v>
      </c>
      <c r="Z134" s="144" t="s">
        <v>32</v>
      </c>
      <c r="AA134" s="144" t="s">
        <v>32</v>
      </c>
      <c r="AB134" s="144" t="s">
        <v>32</v>
      </c>
      <c r="AC134" s="144" t="s">
        <v>32</v>
      </c>
      <c r="AD134" s="144" t="s">
        <v>32</v>
      </c>
      <c r="AE134" s="144" t="s">
        <v>32</v>
      </c>
      <c r="AF134" s="144" t="s">
        <v>32</v>
      </c>
      <c r="AG134" s="144" t="s">
        <v>32</v>
      </c>
      <c r="AH134" s="144" t="s">
        <v>32</v>
      </c>
      <c r="AI134" s="144" t="s">
        <v>32</v>
      </c>
      <c r="AJ134" s="144" t="s">
        <v>32</v>
      </c>
      <c r="AK134" s="144" t="s">
        <v>32</v>
      </c>
      <c r="AL134" s="144" t="s">
        <v>32</v>
      </c>
      <c r="AM134" s="144" t="s">
        <v>32</v>
      </c>
      <c r="AN134" s="144" t="s">
        <v>32</v>
      </c>
      <c r="AO134" s="144" t="s">
        <v>32</v>
      </c>
      <c r="AP134" s="144" t="s">
        <v>32</v>
      </c>
      <c r="AQ134" s="144" t="s">
        <v>32</v>
      </c>
      <c r="AR134" s="144" t="s">
        <v>32</v>
      </c>
      <c r="AS134" s="144" t="s">
        <v>32</v>
      </c>
      <c r="AT134" s="144" t="s">
        <v>32</v>
      </c>
      <c r="AU134" s="144" t="s">
        <v>32</v>
      </c>
      <c r="AV134" s="144" t="s">
        <v>32</v>
      </c>
      <c r="AW134" s="144" t="s">
        <v>32</v>
      </c>
      <c r="AX134" s="144" t="s">
        <v>32</v>
      </c>
      <c r="AY134" s="144" t="s">
        <v>32</v>
      </c>
      <c r="AZ134" s="144" t="s">
        <v>32</v>
      </c>
      <c r="BA134" s="144" t="s">
        <v>32</v>
      </c>
      <c r="BB134" s="144" t="s">
        <v>32</v>
      </c>
      <c r="BC134" s="144" t="s">
        <v>32</v>
      </c>
      <c r="BD134" s="144" t="s">
        <v>32</v>
      </c>
      <c r="BE134" s="144" t="s">
        <v>32</v>
      </c>
      <c r="BF134" s="144" t="s">
        <v>32</v>
      </c>
      <c r="BG134" s="144" t="s">
        <v>32</v>
      </c>
      <c r="BH134" s="144" t="s">
        <v>32</v>
      </c>
      <c r="BI134" s="144" t="s">
        <v>32</v>
      </c>
      <c r="BJ134" s="144" t="s">
        <v>32</v>
      </c>
      <c r="BK134" s="144" t="s">
        <v>32</v>
      </c>
      <c r="BL134" s="144" t="s">
        <v>32</v>
      </c>
      <c r="BM134" s="144" t="s">
        <v>32</v>
      </c>
      <c r="BN134" s="144" t="s">
        <v>32</v>
      </c>
      <c r="BO134" s="144" t="s">
        <v>32</v>
      </c>
      <c r="BP134" s="144" t="s">
        <v>32</v>
      </c>
      <c r="BQ134" s="144" t="s">
        <v>32</v>
      </c>
      <c r="BR134" s="144" t="s">
        <v>32</v>
      </c>
      <c r="BS134" s="144" t="s">
        <v>32</v>
      </c>
      <c r="BT134" s="144" t="s">
        <v>32</v>
      </c>
      <c r="BU134" s="144" t="s">
        <v>32</v>
      </c>
      <c r="BV134" s="144" t="s">
        <v>32</v>
      </c>
      <c r="BW134" s="144" t="s">
        <v>32</v>
      </c>
      <c r="BX134" s="144" t="s">
        <v>32</v>
      </c>
    </row>
    <row r="135" spans="1:76" x14ac:dyDescent="0.25">
      <c r="A135" s="158"/>
      <c r="B135" s="66" t="s">
        <v>515</v>
      </c>
      <c r="C135" s="139" t="str">
        <f>Input!C136</f>
        <v>P</v>
      </c>
      <c r="D135" s="144" t="s">
        <v>32</v>
      </c>
      <c r="E135" s="144" t="s">
        <v>32</v>
      </c>
      <c r="F135" s="144" t="s">
        <v>32</v>
      </c>
      <c r="G135" s="144" t="s">
        <v>32</v>
      </c>
      <c r="H135" s="144" t="s">
        <v>32</v>
      </c>
      <c r="I135" s="144" t="s">
        <v>32</v>
      </c>
      <c r="J135" s="144" t="s">
        <v>32</v>
      </c>
      <c r="K135" s="144" t="s">
        <v>32</v>
      </c>
      <c r="L135" s="144" t="s">
        <v>32</v>
      </c>
      <c r="M135" s="144" t="s">
        <v>32</v>
      </c>
      <c r="N135" s="144" t="s">
        <v>32</v>
      </c>
      <c r="O135" s="144" t="s">
        <v>32</v>
      </c>
      <c r="P135" s="144" t="s">
        <v>32</v>
      </c>
      <c r="Q135" s="144" t="s">
        <v>32</v>
      </c>
      <c r="R135" s="144" t="s">
        <v>32</v>
      </c>
      <c r="S135" s="144" t="s">
        <v>32</v>
      </c>
      <c r="T135" s="144" t="s">
        <v>32</v>
      </c>
      <c r="U135" s="144" t="s">
        <v>32</v>
      </c>
      <c r="V135" s="144" t="s">
        <v>32</v>
      </c>
      <c r="W135" s="144" t="s">
        <v>32</v>
      </c>
      <c r="X135" s="144" t="s">
        <v>32</v>
      </c>
      <c r="Y135" s="144" t="s">
        <v>32</v>
      </c>
      <c r="Z135" s="144" t="s">
        <v>32</v>
      </c>
      <c r="AA135" s="144" t="s">
        <v>32</v>
      </c>
      <c r="AB135" s="144" t="s">
        <v>32</v>
      </c>
      <c r="AC135" s="144" t="s">
        <v>32</v>
      </c>
      <c r="AD135" s="144" t="s">
        <v>32</v>
      </c>
      <c r="AE135" s="144" t="s">
        <v>32</v>
      </c>
      <c r="AF135" s="144" t="s">
        <v>32</v>
      </c>
      <c r="AG135" s="144" t="s">
        <v>32</v>
      </c>
      <c r="AH135" s="144" t="s">
        <v>32</v>
      </c>
      <c r="AI135" s="144" t="s">
        <v>32</v>
      </c>
      <c r="AJ135" s="144" t="s">
        <v>32</v>
      </c>
      <c r="AK135" s="144" t="s">
        <v>32</v>
      </c>
      <c r="AL135" s="144" t="s">
        <v>32</v>
      </c>
      <c r="AM135" s="144" t="s">
        <v>32</v>
      </c>
      <c r="AN135" s="144" t="s">
        <v>32</v>
      </c>
      <c r="AO135" s="144" t="s">
        <v>32</v>
      </c>
      <c r="AP135" s="144" t="s">
        <v>32</v>
      </c>
      <c r="AQ135" s="144" t="s">
        <v>32</v>
      </c>
      <c r="AR135" s="144" t="s">
        <v>32</v>
      </c>
      <c r="AS135" s="144" t="s">
        <v>32</v>
      </c>
      <c r="AT135" s="144" t="s">
        <v>32</v>
      </c>
      <c r="AU135" s="144" t="s">
        <v>32</v>
      </c>
      <c r="AV135" s="144" t="s">
        <v>32</v>
      </c>
      <c r="AW135" s="144" t="s">
        <v>32</v>
      </c>
      <c r="AX135" s="144" t="s">
        <v>32</v>
      </c>
      <c r="AY135" s="144" t="s">
        <v>32</v>
      </c>
      <c r="AZ135" s="144" t="s">
        <v>32</v>
      </c>
      <c r="BA135" s="144" t="s">
        <v>32</v>
      </c>
      <c r="BB135" s="144" t="s">
        <v>32</v>
      </c>
      <c r="BC135" s="144" t="s">
        <v>32</v>
      </c>
      <c r="BD135" s="144" t="s">
        <v>32</v>
      </c>
      <c r="BE135" s="144" t="s">
        <v>32</v>
      </c>
      <c r="BF135" s="144" t="s">
        <v>32</v>
      </c>
      <c r="BG135" s="144" t="s">
        <v>32</v>
      </c>
      <c r="BH135" s="144" t="s">
        <v>32</v>
      </c>
      <c r="BI135" s="144" t="s">
        <v>32</v>
      </c>
      <c r="BJ135" s="144" t="s">
        <v>32</v>
      </c>
      <c r="BK135" s="144" t="s">
        <v>32</v>
      </c>
      <c r="BL135" s="144" t="s">
        <v>32</v>
      </c>
      <c r="BM135" s="144" t="s">
        <v>32</v>
      </c>
      <c r="BN135" s="144" t="s">
        <v>32</v>
      </c>
      <c r="BO135" s="144" t="s">
        <v>32</v>
      </c>
      <c r="BP135" s="144" t="s">
        <v>32</v>
      </c>
      <c r="BQ135" s="144" t="s">
        <v>32</v>
      </c>
      <c r="BR135" s="144" t="s">
        <v>32</v>
      </c>
      <c r="BS135" s="144" t="s">
        <v>32</v>
      </c>
      <c r="BT135" s="144" t="s">
        <v>32</v>
      </c>
      <c r="BU135" s="144" t="s">
        <v>32</v>
      </c>
      <c r="BV135" s="144" t="s">
        <v>32</v>
      </c>
      <c r="BW135" s="144" t="s">
        <v>32</v>
      </c>
      <c r="BX135" s="144" t="s">
        <v>32</v>
      </c>
    </row>
    <row r="136" spans="1:76" x14ac:dyDescent="0.25">
      <c r="A136" s="158"/>
      <c r="B136" s="66" t="s">
        <v>516</v>
      </c>
      <c r="C136" s="139" t="str">
        <f>Input!C137</f>
        <v>P</v>
      </c>
      <c r="D136" s="144" t="s">
        <v>32</v>
      </c>
      <c r="E136" s="144" t="s">
        <v>32</v>
      </c>
      <c r="F136" s="144" t="s">
        <v>32</v>
      </c>
      <c r="G136" s="144" t="s">
        <v>32</v>
      </c>
      <c r="H136" s="144" t="s">
        <v>32</v>
      </c>
      <c r="I136" s="144" t="s">
        <v>32</v>
      </c>
      <c r="J136" s="144" t="s">
        <v>32</v>
      </c>
      <c r="K136" s="144" t="s">
        <v>32</v>
      </c>
      <c r="L136" s="144" t="s">
        <v>32</v>
      </c>
      <c r="M136" s="144" t="s">
        <v>32</v>
      </c>
      <c r="N136" s="144" t="s">
        <v>32</v>
      </c>
      <c r="O136" s="144" t="s">
        <v>32</v>
      </c>
      <c r="P136" s="144" t="s">
        <v>32</v>
      </c>
      <c r="Q136" s="144" t="s">
        <v>32</v>
      </c>
      <c r="R136" s="144" t="s">
        <v>32</v>
      </c>
      <c r="S136" s="144" t="s">
        <v>32</v>
      </c>
      <c r="T136" s="144" t="s">
        <v>32</v>
      </c>
      <c r="U136" s="144" t="s">
        <v>32</v>
      </c>
      <c r="V136" s="144" t="s">
        <v>32</v>
      </c>
      <c r="W136" s="144" t="s">
        <v>32</v>
      </c>
      <c r="X136" s="144" t="s">
        <v>32</v>
      </c>
      <c r="Y136" s="144" t="s">
        <v>32</v>
      </c>
      <c r="Z136" s="144" t="s">
        <v>32</v>
      </c>
      <c r="AA136" s="144" t="s">
        <v>32</v>
      </c>
      <c r="AB136" s="144" t="s">
        <v>32</v>
      </c>
      <c r="AC136" s="144" t="s">
        <v>32</v>
      </c>
      <c r="AD136" s="144" t="s">
        <v>32</v>
      </c>
      <c r="AE136" s="144" t="s">
        <v>32</v>
      </c>
      <c r="AF136" s="144" t="s">
        <v>32</v>
      </c>
      <c r="AG136" s="144" t="s">
        <v>32</v>
      </c>
      <c r="AH136" s="144" t="s">
        <v>32</v>
      </c>
      <c r="AI136" s="144" t="s">
        <v>32</v>
      </c>
      <c r="AJ136" s="144" t="s">
        <v>32</v>
      </c>
      <c r="AK136" s="144" t="s">
        <v>32</v>
      </c>
      <c r="AL136" s="144" t="s">
        <v>32</v>
      </c>
      <c r="AM136" s="144" t="s">
        <v>32</v>
      </c>
      <c r="AN136" s="144" t="s">
        <v>32</v>
      </c>
      <c r="AO136" s="144" t="s">
        <v>32</v>
      </c>
      <c r="AP136" s="144" t="s">
        <v>32</v>
      </c>
      <c r="AQ136" s="144" t="s">
        <v>32</v>
      </c>
      <c r="AR136" s="144" t="s">
        <v>32</v>
      </c>
      <c r="AS136" s="144" t="s">
        <v>32</v>
      </c>
      <c r="AT136" s="144" t="s">
        <v>32</v>
      </c>
      <c r="AU136" s="144" t="s">
        <v>32</v>
      </c>
      <c r="AV136" s="144" t="s">
        <v>32</v>
      </c>
      <c r="AW136" s="144" t="s">
        <v>32</v>
      </c>
      <c r="AX136" s="144" t="s">
        <v>32</v>
      </c>
      <c r="AY136" s="144" t="s">
        <v>32</v>
      </c>
      <c r="AZ136" s="144" t="s">
        <v>32</v>
      </c>
      <c r="BA136" s="144" t="s">
        <v>32</v>
      </c>
      <c r="BB136" s="144" t="s">
        <v>32</v>
      </c>
      <c r="BC136" s="144" t="s">
        <v>32</v>
      </c>
      <c r="BD136" s="144" t="s">
        <v>32</v>
      </c>
      <c r="BE136" s="144" t="s">
        <v>32</v>
      </c>
      <c r="BF136" s="144" t="s">
        <v>32</v>
      </c>
      <c r="BG136" s="144" t="s">
        <v>32</v>
      </c>
      <c r="BH136" s="144" t="s">
        <v>32</v>
      </c>
      <c r="BI136" s="144" t="s">
        <v>32</v>
      </c>
      <c r="BJ136" s="144" t="s">
        <v>32</v>
      </c>
      <c r="BK136" s="144" t="s">
        <v>32</v>
      </c>
      <c r="BL136" s="144" t="s">
        <v>32</v>
      </c>
      <c r="BM136" s="144" t="s">
        <v>32</v>
      </c>
      <c r="BN136" s="144" t="s">
        <v>32</v>
      </c>
      <c r="BO136" s="144" t="s">
        <v>32</v>
      </c>
      <c r="BP136" s="144" t="s">
        <v>32</v>
      </c>
      <c r="BQ136" s="144" t="s">
        <v>32</v>
      </c>
      <c r="BR136" s="144" t="s">
        <v>32</v>
      </c>
      <c r="BS136" s="144" t="s">
        <v>32</v>
      </c>
      <c r="BT136" s="144" t="s">
        <v>32</v>
      </c>
      <c r="BU136" s="144" t="s">
        <v>32</v>
      </c>
      <c r="BV136" s="144" t="s">
        <v>32</v>
      </c>
      <c r="BW136" s="144" t="s">
        <v>32</v>
      </c>
      <c r="BX136" s="144" t="s">
        <v>32</v>
      </c>
    </row>
    <row r="137" spans="1:76" x14ac:dyDescent="0.25">
      <c r="A137" s="158"/>
      <c r="B137" s="66" t="s">
        <v>166</v>
      </c>
      <c r="C137" s="139" t="str">
        <f>Input!C138</f>
        <v>P</v>
      </c>
      <c r="D137" s="144" t="s">
        <v>32</v>
      </c>
      <c r="E137" s="144" t="s">
        <v>32</v>
      </c>
      <c r="F137" s="144" t="s">
        <v>32</v>
      </c>
      <c r="G137" s="144" t="s">
        <v>32</v>
      </c>
      <c r="H137" s="144" t="s">
        <v>32</v>
      </c>
      <c r="I137" s="144" t="s">
        <v>32</v>
      </c>
      <c r="J137" s="144" t="s">
        <v>32</v>
      </c>
      <c r="K137" s="144" t="s">
        <v>32</v>
      </c>
      <c r="L137" s="144" t="s">
        <v>32</v>
      </c>
      <c r="M137" s="144" t="s">
        <v>32</v>
      </c>
      <c r="N137" s="144" t="s">
        <v>32</v>
      </c>
      <c r="O137" s="144" t="s">
        <v>32</v>
      </c>
      <c r="P137" s="144" t="s">
        <v>32</v>
      </c>
      <c r="Q137" s="144" t="s">
        <v>32</v>
      </c>
      <c r="R137" s="144" t="s">
        <v>32</v>
      </c>
      <c r="S137" s="144" t="s">
        <v>32</v>
      </c>
      <c r="T137" s="144" t="s">
        <v>32</v>
      </c>
      <c r="U137" s="144" t="s">
        <v>32</v>
      </c>
      <c r="V137" s="144" t="s">
        <v>32</v>
      </c>
      <c r="W137" s="144" t="s">
        <v>32</v>
      </c>
      <c r="X137" s="144" t="s">
        <v>32</v>
      </c>
      <c r="Y137" s="144" t="s">
        <v>32</v>
      </c>
      <c r="Z137" s="144" t="s">
        <v>32</v>
      </c>
      <c r="AA137" s="144" t="s">
        <v>32</v>
      </c>
      <c r="AB137" s="144" t="s">
        <v>32</v>
      </c>
      <c r="AC137" s="144" t="s">
        <v>32</v>
      </c>
      <c r="AD137" s="144" t="s">
        <v>32</v>
      </c>
      <c r="AE137" s="144" t="s">
        <v>32</v>
      </c>
      <c r="AF137" s="144" t="s">
        <v>32</v>
      </c>
      <c r="AG137" s="144" t="s">
        <v>32</v>
      </c>
      <c r="AH137" s="144" t="s">
        <v>32</v>
      </c>
      <c r="AI137" s="144" t="s">
        <v>32</v>
      </c>
      <c r="AJ137" s="144" t="s">
        <v>32</v>
      </c>
      <c r="AK137" s="144" t="s">
        <v>32</v>
      </c>
      <c r="AL137" s="144" t="s">
        <v>32</v>
      </c>
      <c r="AM137" s="144" t="s">
        <v>32</v>
      </c>
      <c r="AN137" s="144" t="s">
        <v>32</v>
      </c>
      <c r="AO137" s="144" t="s">
        <v>32</v>
      </c>
      <c r="AP137" s="144" t="s">
        <v>32</v>
      </c>
      <c r="AQ137" s="144" t="s">
        <v>32</v>
      </c>
      <c r="AR137" s="144" t="s">
        <v>32</v>
      </c>
      <c r="AS137" s="144" t="s">
        <v>32</v>
      </c>
      <c r="AT137" s="144" t="s">
        <v>32</v>
      </c>
      <c r="AU137" s="144" t="s">
        <v>32</v>
      </c>
      <c r="AV137" s="144" t="s">
        <v>32</v>
      </c>
      <c r="AW137" s="144" t="s">
        <v>32</v>
      </c>
      <c r="AX137" s="144" t="s">
        <v>32</v>
      </c>
      <c r="AY137" s="144" t="s">
        <v>32</v>
      </c>
      <c r="AZ137" s="144" t="s">
        <v>32</v>
      </c>
      <c r="BA137" s="144" t="s">
        <v>32</v>
      </c>
      <c r="BB137" s="144" t="s">
        <v>32</v>
      </c>
      <c r="BC137" s="144" t="s">
        <v>32</v>
      </c>
      <c r="BD137" s="144" t="s">
        <v>32</v>
      </c>
      <c r="BE137" s="144" t="s">
        <v>32</v>
      </c>
      <c r="BF137" s="144" t="s">
        <v>32</v>
      </c>
      <c r="BG137" s="144" t="s">
        <v>32</v>
      </c>
      <c r="BH137" s="144" t="s">
        <v>32</v>
      </c>
      <c r="BI137" s="144" t="s">
        <v>32</v>
      </c>
      <c r="BJ137" s="144" t="s">
        <v>32</v>
      </c>
      <c r="BK137" s="144" t="s">
        <v>32</v>
      </c>
      <c r="BL137" s="144" t="s">
        <v>32</v>
      </c>
      <c r="BM137" s="144" t="s">
        <v>32</v>
      </c>
      <c r="BN137" s="144" t="s">
        <v>32</v>
      </c>
      <c r="BO137" s="144" t="s">
        <v>32</v>
      </c>
      <c r="BP137" s="144" t="s">
        <v>32</v>
      </c>
      <c r="BQ137" s="144" t="s">
        <v>32</v>
      </c>
      <c r="BR137" s="144" t="s">
        <v>32</v>
      </c>
      <c r="BS137" s="144" t="s">
        <v>32</v>
      </c>
      <c r="BT137" s="144" t="s">
        <v>32</v>
      </c>
      <c r="BU137" s="144" t="s">
        <v>32</v>
      </c>
      <c r="BV137" s="144" t="s">
        <v>32</v>
      </c>
      <c r="BW137" s="144" t="s">
        <v>32</v>
      </c>
      <c r="BX137" s="144" t="s">
        <v>32</v>
      </c>
    </row>
    <row r="138" spans="1:76" x14ac:dyDescent="0.25">
      <c r="A138" s="158"/>
      <c r="B138" s="66" t="s">
        <v>167</v>
      </c>
      <c r="C138" s="139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 t="s">
        <v>32</v>
      </c>
      <c r="AQ138" s="144" t="s">
        <v>32</v>
      </c>
      <c r="AR138" s="144" t="s">
        <v>32</v>
      </c>
      <c r="AS138" s="144" t="s">
        <v>32</v>
      </c>
      <c r="AT138" s="144" t="s">
        <v>32</v>
      </c>
      <c r="AU138" s="144" t="s">
        <v>32</v>
      </c>
      <c r="AV138" s="144" t="s">
        <v>32</v>
      </c>
      <c r="AW138" s="144" t="s">
        <v>32</v>
      </c>
      <c r="AX138" s="144" t="s">
        <v>32</v>
      </c>
      <c r="AY138" s="144" t="s">
        <v>32</v>
      </c>
      <c r="AZ138" s="144" t="s">
        <v>32</v>
      </c>
      <c r="BA138" s="144" t="s">
        <v>32</v>
      </c>
      <c r="BB138" s="144" t="s">
        <v>32</v>
      </c>
      <c r="BC138" s="144" t="s">
        <v>32</v>
      </c>
      <c r="BD138" s="144" t="s">
        <v>32</v>
      </c>
      <c r="BE138" s="144" t="s">
        <v>32</v>
      </c>
      <c r="BF138" s="144" t="s">
        <v>32</v>
      </c>
      <c r="BG138" s="144" t="s">
        <v>32</v>
      </c>
      <c r="BH138" s="144" t="s">
        <v>32</v>
      </c>
      <c r="BI138" s="144" t="s">
        <v>32</v>
      </c>
      <c r="BJ138" s="144" t="s">
        <v>32</v>
      </c>
      <c r="BK138" s="144" t="s">
        <v>32</v>
      </c>
      <c r="BL138" s="144" t="s">
        <v>32</v>
      </c>
      <c r="BM138" s="144" t="s">
        <v>32</v>
      </c>
      <c r="BN138" s="144" t="s">
        <v>32</v>
      </c>
      <c r="BO138" s="144" t="s">
        <v>32</v>
      </c>
      <c r="BP138" s="144" t="s">
        <v>32</v>
      </c>
      <c r="BQ138" s="144" t="s">
        <v>32</v>
      </c>
      <c r="BR138" s="144" t="s">
        <v>32</v>
      </c>
      <c r="BS138" s="144" t="s">
        <v>32</v>
      </c>
      <c r="BT138" s="144" t="s">
        <v>32</v>
      </c>
      <c r="BU138" s="144" t="s">
        <v>32</v>
      </c>
      <c r="BV138" s="144" t="s">
        <v>32</v>
      </c>
      <c r="BW138" s="144" t="s">
        <v>32</v>
      </c>
      <c r="BX138" s="144" t="s">
        <v>32</v>
      </c>
    </row>
    <row r="139" spans="1:76" x14ac:dyDescent="0.25">
      <c r="A139" s="158"/>
      <c r="B139" s="66" t="s">
        <v>168</v>
      </c>
      <c r="C139" s="139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 t="s">
        <v>32</v>
      </c>
      <c r="AQ139" s="144" t="s">
        <v>32</v>
      </c>
      <c r="AR139" s="144" t="s">
        <v>32</v>
      </c>
      <c r="AS139" s="144" t="s">
        <v>32</v>
      </c>
      <c r="AT139" s="144" t="s">
        <v>32</v>
      </c>
      <c r="AU139" s="144" t="s">
        <v>32</v>
      </c>
      <c r="AV139" s="144" t="s">
        <v>32</v>
      </c>
      <c r="AW139" s="144" t="s">
        <v>32</v>
      </c>
      <c r="AX139" s="144" t="s">
        <v>32</v>
      </c>
      <c r="AY139" s="144" t="s">
        <v>32</v>
      </c>
      <c r="AZ139" s="144" t="s">
        <v>32</v>
      </c>
      <c r="BA139" s="144" t="s">
        <v>32</v>
      </c>
      <c r="BB139" s="144" t="s">
        <v>32</v>
      </c>
      <c r="BC139" s="144" t="s">
        <v>32</v>
      </c>
      <c r="BD139" s="144" t="s">
        <v>32</v>
      </c>
      <c r="BE139" s="144" t="s">
        <v>32</v>
      </c>
      <c r="BF139" s="144" t="s">
        <v>32</v>
      </c>
      <c r="BG139" s="144" t="s">
        <v>32</v>
      </c>
      <c r="BH139" s="144" t="s">
        <v>32</v>
      </c>
      <c r="BI139" s="144" t="s">
        <v>32</v>
      </c>
      <c r="BJ139" s="144" t="s">
        <v>32</v>
      </c>
      <c r="BK139" s="144" t="s">
        <v>32</v>
      </c>
      <c r="BL139" s="144" t="s">
        <v>32</v>
      </c>
      <c r="BM139" s="144" t="s">
        <v>32</v>
      </c>
      <c r="BN139" s="144" t="s">
        <v>32</v>
      </c>
      <c r="BO139" s="144" t="s">
        <v>32</v>
      </c>
      <c r="BP139" s="144" t="s">
        <v>32</v>
      </c>
      <c r="BQ139" s="144" t="s">
        <v>32</v>
      </c>
      <c r="BR139" s="144" t="s">
        <v>32</v>
      </c>
      <c r="BS139" s="144" t="s">
        <v>32</v>
      </c>
      <c r="BT139" s="144" t="s">
        <v>32</v>
      </c>
      <c r="BU139" s="144" t="s">
        <v>32</v>
      </c>
      <c r="BV139" s="144" t="s">
        <v>32</v>
      </c>
      <c r="BW139" s="144" t="s">
        <v>32</v>
      </c>
      <c r="BX139" s="144" t="s">
        <v>32</v>
      </c>
    </row>
    <row r="140" spans="1:76" x14ac:dyDescent="0.25">
      <c r="A140" s="158"/>
      <c r="B140" s="66" t="s">
        <v>169</v>
      </c>
      <c r="C140" s="139" t="str">
        <f>Input!C141</f>
        <v>P</v>
      </c>
      <c r="D140" s="144" t="s">
        <v>32</v>
      </c>
      <c r="E140" s="144" t="s">
        <v>32</v>
      </c>
      <c r="F140" s="144" t="s">
        <v>32</v>
      </c>
      <c r="G140" s="144" t="s">
        <v>32</v>
      </c>
      <c r="H140" s="144" t="s">
        <v>32</v>
      </c>
      <c r="I140" s="144" t="s">
        <v>32</v>
      </c>
      <c r="J140" s="144" t="s">
        <v>32</v>
      </c>
      <c r="K140" s="144" t="s">
        <v>32</v>
      </c>
      <c r="L140" s="144" t="s">
        <v>32</v>
      </c>
      <c r="M140" s="144" t="s">
        <v>32</v>
      </c>
      <c r="N140" s="144" t="s">
        <v>32</v>
      </c>
      <c r="O140" s="144" t="s">
        <v>32</v>
      </c>
      <c r="P140" s="144" t="s">
        <v>32</v>
      </c>
      <c r="Q140" s="144" t="s">
        <v>32</v>
      </c>
      <c r="R140" s="144" t="s">
        <v>32</v>
      </c>
      <c r="S140" s="144" t="s">
        <v>32</v>
      </c>
      <c r="T140" s="144" t="s">
        <v>32</v>
      </c>
      <c r="U140" s="144" t="s">
        <v>32</v>
      </c>
      <c r="V140" s="144" t="s">
        <v>32</v>
      </c>
      <c r="W140" s="144" t="s">
        <v>32</v>
      </c>
      <c r="X140" s="144" t="s">
        <v>32</v>
      </c>
      <c r="Y140" s="144" t="s">
        <v>32</v>
      </c>
      <c r="Z140" s="144" t="s">
        <v>32</v>
      </c>
      <c r="AA140" s="144" t="s">
        <v>32</v>
      </c>
      <c r="AB140" s="144" t="s">
        <v>32</v>
      </c>
      <c r="AC140" s="144" t="s">
        <v>32</v>
      </c>
      <c r="AD140" s="144" t="s">
        <v>32</v>
      </c>
      <c r="AE140" s="144" t="s">
        <v>32</v>
      </c>
      <c r="AF140" s="144" t="s">
        <v>32</v>
      </c>
      <c r="AG140" s="144" t="s">
        <v>32</v>
      </c>
      <c r="AH140" s="144" t="s">
        <v>32</v>
      </c>
      <c r="AI140" s="144" t="s">
        <v>32</v>
      </c>
      <c r="AJ140" s="144" t="s">
        <v>32</v>
      </c>
      <c r="AK140" s="144" t="s">
        <v>32</v>
      </c>
      <c r="AL140" s="144" t="s">
        <v>32</v>
      </c>
      <c r="AM140" s="144" t="s">
        <v>32</v>
      </c>
      <c r="AN140" s="144" t="s">
        <v>32</v>
      </c>
      <c r="AO140" s="144" t="s">
        <v>32</v>
      </c>
      <c r="AP140" s="144" t="s">
        <v>32</v>
      </c>
      <c r="AQ140" s="144" t="s">
        <v>32</v>
      </c>
      <c r="AR140" s="144" t="s">
        <v>32</v>
      </c>
      <c r="AS140" s="144" t="s">
        <v>32</v>
      </c>
      <c r="AT140" s="144" t="s">
        <v>32</v>
      </c>
      <c r="AU140" s="144" t="s">
        <v>32</v>
      </c>
      <c r="AV140" s="144" t="s">
        <v>32</v>
      </c>
      <c r="AW140" s="144" t="s">
        <v>32</v>
      </c>
      <c r="AX140" s="144" t="s">
        <v>32</v>
      </c>
      <c r="AY140" s="144" t="s">
        <v>32</v>
      </c>
      <c r="AZ140" s="144" t="s">
        <v>32</v>
      </c>
      <c r="BA140" s="144" t="s">
        <v>32</v>
      </c>
      <c r="BB140" s="144" t="s">
        <v>32</v>
      </c>
      <c r="BC140" s="144" t="s">
        <v>32</v>
      </c>
      <c r="BD140" s="144" t="s">
        <v>32</v>
      </c>
      <c r="BE140" s="144" t="s">
        <v>32</v>
      </c>
      <c r="BF140" s="144" t="s">
        <v>32</v>
      </c>
      <c r="BG140" s="144" t="s">
        <v>32</v>
      </c>
      <c r="BH140" s="144" t="s">
        <v>32</v>
      </c>
      <c r="BI140" s="144" t="s">
        <v>32</v>
      </c>
      <c r="BJ140" s="144" t="s">
        <v>32</v>
      </c>
      <c r="BK140" s="144" t="s">
        <v>32</v>
      </c>
      <c r="BL140" s="144" t="s">
        <v>32</v>
      </c>
      <c r="BM140" s="144" t="s">
        <v>32</v>
      </c>
      <c r="BN140" s="144" t="s">
        <v>32</v>
      </c>
      <c r="BO140" s="144" t="s">
        <v>32</v>
      </c>
      <c r="BP140" s="144" t="s">
        <v>32</v>
      </c>
      <c r="BQ140" s="144" t="s">
        <v>32</v>
      </c>
      <c r="BR140" s="144" t="s">
        <v>32</v>
      </c>
      <c r="BS140" s="144" t="s">
        <v>32</v>
      </c>
      <c r="BT140" s="144" t="s">
        <v>32</v>
      </c>
      <c r="BU140" s="144" t="s">
        <v>32</v>
      </c>
      <c r="BV140" s="144" t="s">
        <v>32</v>
      </c>
      <c r="BW140" s="144" t="s">
        <v>32</v>
      </c>
      <c r="BX140" s="144" t="s">
        <v>32</v>
      </c>
    </row>
    <row r="141" spans="1:76" x14ac:dyDescent="0.25">
      <c r="A141" s="158"/>
      <c r="B141" s="66" t="s">
        <v>170</v>
      </c>
      <c r="C141" s="139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 t="s">
        <v>32</v>
      </c>
      <c r="AQ141" s="144" t="s">
        <v>32</v>
      </c>
      <c r="AR141" s="144" t="s">
        <v>32</v>
      </c>
      <c r="AS141" s="144" t="s">
        <v>32</v>
      </c>
      <c r="AT141" s="144" t="s">
        <v>32</v>
      </c>
      <c r="AU141" s="144" t="s">
        <v>32</v>
      </c>
      <c r="AV141" s="144" t="s">
        <v>32</v>
      </c>
      <c r="AW141" s="144" t="s">
        <v>32</v>
      </c>
      <c r="AX141" s="144" t="s">
        <v>32</v>
      </c>
      <c r="AY141" s="144" t="s">
        <v>32</v>
      </c>
      <c r="AZ141" s="144" t="s">
        <v>32</v>
      </c>
      <c r="BA141" s="144" t="s">
        <v>32</v>
      </c>
      <c r="BB141" s="144" t="s">
        <v>32</v>
      </c>
      <c r="BC141" s="144" t="s">
        <v>32</v>
      </c>
      <c r="BD141" s="144" t="s">
        <v>32</v>
      </c>
      <c r="BE141" s="144" t="s">
        <v>32</v>
      </c>
      <c r="BF141" s="144" t="s">
        <v>32</v>
      </c>
      <c r="BG141" s="144" t="s">
        <v>32</v>
      </c>
      <c r="BH141" s="144" t="s">
        <v>32</v>
      </c>
      <c r="BI141" s="144" t="s">
        <v>32</v>
      </c>
      <c r="BJ141" s="144" t="s">
        <v>32</v>
      </c>
      <c r="BK141" s="144" t="s">
        <v>32</v>
      </c>
      <c r="BL141" s="144" t="s">
        <v>32</v>
      </c>
      <c r="BM141" s="144" t="s">
        <v>32</v>
      </c>
      <c r="BN141" s="144" t="s">
        <v>32</v>
      </c>
      <c r="BO141" s="144" t="s">
        <v>32</v>
      </c>
      <c r="BP141" s="144" t="s">
        <v>32</v>
      </c>
      <c r="BQ141" s="144" t="s">
        <v>32</v>
      </c>
      <c r="BR141" s="144" t="s">
        <v>32</v>
      </c>
      <c r="BS141" s="144" t="s">
        <v>32</v>
      </c>
      <c r="BT141" s="144" t="s">
        <v>32</v>
      </c>
      <c r="BU141" s="144" t="s">
        <v>32</v>
      </c>
      <c r="BV141" s="144" t="s">
        <v>32</v>
      </c>
      <c r="BW141" s="144" t="s">
        <v>32</v>
      </c>
      <c r="BX141" s="144" t="s">
        <v>32</v>
      </c>
    </row>
    <row r="142" spans="1:76" x14ac:dyDescent="0.25">
      <c r="A142" s="158"/>
      <c r="B142" s="66" t="s">
        <v>171</v>
      </c>
      <c r="C142" s="139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 t="s">
        <v>32</v>
      </c>
      <c r="AQ142" s="144" t="s">
        <v>32</v>
      </c>
      <c r="AR142" s="144" t="s">
        <v>32</v>
      </c>
      <c r="AS142" s="144" t="s">
        <v>32</v>
      </c>
      <c r="AT142" s="144" t="s">
        <v>32</v>
      </c>
      <c r="AU142" s="144" t="s">
        <v>32</v>
      </c>
      <c r="AV142" s="144" t="s">
        <v>32</v>
      </c>
      <c r="AW142" s="144" t="s">
        <v>32</v>
      </c>
      <c r="AX142" s="144" t="s">
        <v>32</v>
      </c>
      <c r="AY142" s="144" t="s">
        <v>32</v>
      </c>
      <c r="AZ142" s="144" t="s">
        <v>32</v>
      </c>
      <c r="BA142" s="144" t="s">
        <v>32</v>
      </c>
      <c r="BB142" s="144" t="s">
        <v>32</v>
      </c>
      <c r="BC142" s="144" t="s">
        <v>32</v>
      </c>
      <c r="BD142" s="144" t="s">
        <v>32</v>
      </c>
      <c r="BE142" s="144" t="s">
        <v>32</v>
      </c>
      <c r="BF142" s="144" t="s">
        <v>32</v>
      </c>
      <c r="BG142" s="144" t="s">
        <v>32</v>
      </c>
      <c r="BH142" s="144" t="s">
        <v>32</v>
      </c>
      <c r="BI142" s="144" t="s">
        <v>32</v>
      </c>
      <c r="BJ142" s="144" t="s">
        <v>32</v>
      </c>
      <c r="BK142" s="144" t="s">
        <v>32</v>
      </c>
      <c r="BL142" s="144" t="s">
        <v>32</v>
      </c>
      <c r="BM142" s="144" t="s">
        <v>32</v>
      </c>
      <c r="BN142" s="144" t="s">
        <v>32</v>
      </c>
      <c r="BO142" s="144" t="s">
        <v>32</v>
      </c>
      <c r="BP142" s="144" t="s">
        <v>32</v>
      </c>
      <c r="BQ142" s="144" t="s">
        <v>32</v>
      </c>
      <c r="BR142" s="144" t="s">
        <v>32</v>
      </c>
      <c r="BS142" s="144" t="s">
        <v>32</v>
      </c>
      <c r="BT142" s="144" t="s">
        <v>32</v>
      </c>
      <c r="BU142" s="144" t="s">
        <v>32</v>
      </c>
      <c r="BV142" s="144" t="s">
        <v>32</v>
      </c>
      <c r="BW142" s="144" t="s">
        <v>32</v>
      </c>
      <c r="BX142" s="144" t="s">
        <v>32</v>
      </c>
    </row>
    <row r="143" spans="1:76" x14ac:dyDescent="0.25">
      <c r="A143" s="158"/>
      <c r="B143" s="66" t="s">
        <v>172</v>
      </c>
      <c r="C143" s="139" t="str">
        <f>Input!C144</f>
        <v>P</v>
      </c>
      <c r="D143" s="144" t="s">
        <v>32</v>
      </c>
      <c r="E143" s="144" t="s">
        <v>32</v>
      </c>
      <c r="F143" s="144" t="s">
        <v>32</v>
      </c>
      <c r="G143" s="144" t="s">
        <v>32</v>
      </c>
      <c r="H143" s="144" t="s">
        <v>32</v>
      </c>
      <c r="I143" s="144" t="s">
        <v>32</v>
      </c>
      <c r="J143" s="144" t="s">
        <v>32</v>
      </c>
      <c r="K143" s="144" t="s">
        <v>32</v>
      </c>
      <c r="L143" s="144" t="s">
        <v>32</v>
      </c>
      <c r="M143" s="144" t="s">
        <v>32</v>
      </c>
      <c r="N143" s="144" t="s">
        <v>32</v>
      </c>
      <c r="O143" s="144" t="s">
        <v>32</v>
      </c>
      <c r="P143" s="144" t="s">
        <v>32</v>
      </c>
      <c r="Q143" s="144" t="s">
        <v>32</v>
      </c>
      <c r="R143" s="144" t="s">
        <v>32</v>
      </c>
      <c r="S143" s="144" t="s">
        <v>32</v>
      </c>
      <c r="T143" s="144" t="s">
        <v>32</v>
      </c>
      <c r="U143" s="144" t="s">
        <v>32</v>
      </c>
      <c r="V143" s="144" t="s">
        <v>32</v>
      </c>
      <c r="W143" s="144" t="s">
        <v>32</v>
      </c>
      <c r="X143" s="144" t="s">
        <v>32</v>
      </c>
      <c r="Y143" s="144" t="s">
        <v>32</v>
      </c>
      <c r="Z143" s="144" t="s">
        <v>32</v>
      </c>
      <c r="AA143" s="144" t="s">
        <v>32</v>
      </c>
      <c r="AB143" s="144" t="s">
        <v>32</v>
      </c>
      <c r="AC143" s="144" t="s">
        <v>32</v>
      </c>
      <c r="AD143" s="144" t="s">
        <v>32</v>
      </c>
      <c r="AE143" s="144" t="s">
        <v>32</v>
      </c>
      <c r="AF143" s="144" t="s">
        <v>32</v>
      </c>
      <c r="AG143" s="144" t="s">
        <v>32</v>
      </c>
      <c r="AH143" s="144" t="s">
        <v>32</v>
      </c>
      <c r="AI143" s="144" t="s">
        <v>32</v>
      </c>
      <c r="AJ143" s="144" t="s">
        <v>32</v>
      </c>
      <c r="AK143" s="144" t="s">
        <v>32</v>
      </c>
      <c r="AL143" s="144" t="s">
        <v>32</v>
      </c>
      <c r="AM143" s="144" t="s">
        <v>32</v>
      </c>
      <c r="AN143" s="144" t="s">
        <v>32</v>
      </c>
      <c r="AO143" s="144" t="s">
        <v>32</v>
      </c>
      <c r="AP143" s="144" t="s">
        <v>32</v>
      </c>
      <c r="AQ143" s="144" t="s">
        <v>32</v>
      </c>
      <c r="AR143" s="144" t="s">
        <v>32</v>
      </c>
      <c r="AS143" s="144" t="s">
        <v>32</v>
      </c>
      <c r="AT143" s="144" t="s">
        <v>32</v>
      </c>
      <c r="AU143" s="144" t="s">
        <v>32</v>
      </c>
      <c r="AV143" s="144" t="s">
        <v>32</v>
      </c>
      <c r="AW143" s="144" t="s">
        <v>32</v>
      </c>
      <c r="AX143" s="144" t="s">
        <v>32</v>
      </c>
      <c r="AY143" s="144" t="s">
        <v>32</v>
      </c>
      <c r="AZ143" s="144" t="s">
        <v>32</v>
      </c>
      <c r="BA143" s="144" t="s">
        <v>32</v>
      </c>
      <c r="BB143" s="144" t="s">
        <v>32</v>
      </c>
      <c r="BC143" s="144" t="s">
        <v>32</v>
      </c>
      <c r="BD143" s="144" t="s">
        <v>32</v>
      </c>
      <c r="BE143" s="144" t="s">
        <v>32</v>
      </c>
      <c r="BF143" s="144" t="s">
        <v>32</v>
      </c>
      <c r="BG143" s="144" t="s">
        <v>32</v>
      </c>
      <c r="BH143" s="144" t="s">
        <v>32</v>
      </c>
      <c r="BI143" s="144" t="s">
        <v>32</v>
      </c>
      <c r="BJ143" s="144" t="s">
        <v>32</v>
      </c>
      <c r="BK143" s="144" t="s">
        <v>32</v>
      </c>
      <c r="BL143" s="144" t="s">
        <v>32</v>
      </c>
      <c r="BM143" s="144" t="s">
        <v>32</v>
      </c>
      <c r="BN143" s="144" t="s">
        <v>32</v>
      </c>
      <c r="BO143" s="144" t="s">
        <v>32</v>
      </c>
      <c r="BP143" s="144" t="s">
        <v>32</v>
      </c>
      <c r="BQ143" s="144" t="s">
        <v>32</v>
      </c>
      <c r="BR143" s="144" t="s">
        <v>32</v>
      </c>
      <c r="BS143" s="144" t="s">
        <v>32</v>
      </c>
      <c r="BT143" s="144" t="s">
        <v>32</v>
      </c>
      <c r="BU143" s="144" t="s">
        <v>32</v>
      </c>
      <c r="BV143" s="144" t="s">
        <v>32</v>
      </c>
      <c r="BW143" s="144" t="s">
        <v>32</v>
      </c>
      <c r="BX143" s="144" t="s">
        <v>32</v>
      </c>
    </row>
    <row r="144" spans="1:76" x14ac:dyDescent="0.25">
      <c r="A144" s="158"/>
      <c r="B144" s="66" t="s">
        <v>173</v>
      </c>
      <c r="C144" s="139" t="str">
        <f>Input!C145</f>
        <v>P</v>
      </c>
      <c r="D144" s="144" t="s">
        <v>32</v>
      </c>
      <c r="E144" s="144" t="s">
        <v>32</v>
      </c>
      <c r="F144" s="144" t="s">
        <v>32</v>
      </c>
      <c r="G144" s="144" t="s">
        <v>32</v>
      </c>
      <c r="H144" s="144" t="s">
        <v>32</v>
      </c>
      <c r="I144" s="144" t="s">
        <v>32</v>
      </c>
      <c r="J144" s="144" t="s">
        <v>32</v>
      </c>
      <c r="K144" s="144" t="s">
        <v>32</v>
      </c>
      <c r="L144" s="144" t="s">
        <v>32</v>
      </c>
      <c r="M144" s="144" t="s">
        <v>32</v>
      </c>
      <c r="N144" s="144" t="s">
        <v>32</v>
      </c>
      <c r="O144" s="144" t="s">
        <v>32</v>
      </c>
      <c r="P144" s="144" t="s">
        <v>32</v>
      </c>
      <c r="Q144" s="144" t="s">
        <v>32</v>
      </c>
      <c r="R144" s="144" t="s">
        <v>32</v>
      </c>
      <c r="S144" s="144" t="s">
        <v>32</v>
      </c>
      <c r="T144" s="144" t="s">
        <v>32</v>
      </c>
      <c r="U144" s="144" t="s">
        <v>32</v>
      </c>
      <c r="V144" s="144" t="s">
        <v>32</v>
      </c>
      <c r="W144" s="144" t="s">
        <v>32</v>
      </c>
      <c r="X144" s="144" t="s">
        <v>32</v>
      </c>
      <c r="Y144" s="144" t="s">
        <v>32</v>
      </c>
      <c r="Z144" s="144" t="s">
        <v>32</v>
      </c>
      <c r="AA144" s="144" t="s">
        <v>32</v>
      </c>
      <c r="AB144" s="144" t="s">
        <v>32</v>
      </c>
      <c r="AC144" s="144" t="s">
        <v>32</v>
      </c>
      <c r="AD144" s="144" t="s">
        <v>32</v>
      </c>
      <c r="AE144" s="144" t="s">
        <v>32</v>
      </c>
      <c r="AF144" s="144" t="s">
        <v>32</v>
      </c>
      <c r="AG144" s="144" t="s">
        <v>32</v>
      </c>
      <c r="AH144" s="144" t="s">
        <v>32</v>
      </c>
      <c r="AI144" s="144" t="s">
        <v>32</v>
      </c>
      <c r="AJ144" s="144" t="s">
        <v>32</v>
      </c>
      <c r="AK144" s="144" t="s">
        <v>32</v>
      </c>
      <c r="AL144" s="144" t="s">
        <v>32</v>
      </c>
      <c r="AM144" s="144" t="s">
        <v>32</v>
      </c>
      <c r="AN144" s="144" t="s">
        <v>32</v>
      </c>
      <c r="AO144" s="144" t="s">
        <v>32</v>
      </c>
      <c r="AP144" s="144" t="s">
        <v>32</v>
      </c>
      <c r="AQ144" s="144" t="s">
        <v>32</v>
      </c>
      <c r="AR144" s="144" t="s">
        <v>32</v>
      </c>
      <c r="AS144" s="144" t="s">
        <v>32</v>
      </c>
      <c r="AT144" s="144" t="s">
        <v>32</v>
      </c>
      <c r="AU144" s="144" t="s">
        <v>32</v>
      </c>
      <c r="AV144" s="144" t="s">
        <v>32</v>
      </c>
      <c r="AW144" s="144" t="s">
        <v>32</v>
      </c>
      <c r="AX144" s="144" t="s">
        <v>32</v>
      </c>
      <c r="AY144" s="144" t="s">
        <v>32</v>
      </c>
      <c r="AZ144" s="144" t="s">
        <v>32</v>
      </c>
      <c r="BA144" s="144" t="s">
        <v>32</v>
      </c>
      <c r="BB144" s="144" t="s">
        <v>32</v>
      </c>
      <c r="BC144" s="144" t="s">
        <v>32</v>
      </c>
      <c r="BD144" s="144" t="s">
        <v>32</v>
      </c>
      <c r="BE144" s="144" t="s">
        <v>32</v>
      </c>
      <c r="BF144" s="144" t="s">
        <v>32</v>
      </c>
      <c r="BG144" s="144" t="s">
        <v>32</v>
      </c>
      <c r="BH144" s="144" t="s">
        <v>32</v>
      </c>
      <c r="BI144" s="144" t="s">
        <v>32</v>
      </c>
      <c r="BJ144" s="144" t="s">
        <v>32</v>
      </c>
      <c r="BK144" s="144" t="s">
        <v>32</v>
      </c>
      <c r="BL144" s="144" t="s">
        <v>32</v>
      </c>
      <c r="BM144" s="144" t="s">
        <v>32</v>
      </c>
      <c r="BN144" s="144" t="s">
        <v>32</v>
      </c>
      <c r="BO144" s="144" t="s">
        <v>32</v>
      </c>
      <c r="BP144" s="144" t="s">
        <v>32</v>
      </c>
      <c r="BQ144" s="144" t="s">
        <v>32</v>
      </c>
      <c r="BR144" s="144" t="s">
        <v>32</v>
      </c>
      <c r="BS144" s="144" t="s">
        <v>32</v>
      </c>
      <c r="BT144" s="144" t="s">
        <v>32</v>
      </c>
      <c r="BU144" s="144" t="s">
        <v>32</v>
      </c>
      <c r="BV144" s="144" t="s">
        <v>32</v>
      </c>
      <c r="BW144" s="144" t="s">
        <v>32</v>
      </c>
      <c r="BX144" s="144" t="s">
        <v>32</v>
      </c>
    </row>
    <row r="145" spans="1:76" x14ac:dyDescent="0.25">
      <c r="A145" s="158"/>
      <c r="B145" s="66" t="s">
        <v>174</v>
      </c>
      <c r="C145" s="139" t="str">
        <f>Input!C146</f>
        <v>P</v>
      </c>
      <c r="D145" s="144" t="s">
        <v>32</v>
      </c>
      <c r="E145" s="144" t="s">
        <v>32</v>
      </c>
      <c r="F145" s="144" t="s">
        <v>32</v>
      </c>
      <c r="G145" s="144" t="s">
        <v>32</v>
      </c>
      <c r="H145" s="144" t="s">
        <v>32</v>
      </c>
      <c r="I145" s="144" t="s">
        <v>32</v>
      </c>
      <c r="J145" s="144" t="s">
        <v>32</v>
      </c>
      <c r="K145" s="144" t="s">
        <v>32</v>
      </c>
      <c r="L145" s="144" t="s">
        <v>32</v>
      </c>
      <c r="M145" s="144" t="s">
        <v>32</v>
      </c>
      <c r="N145" s="144" t="s">
        <v>32</v>
      </c>
      <c r="O145" s="144" t="s">
        <v>32</v>
      </c>
      <c r="P145" s="144" t="s">
        <v>32</v>
      </c>
      <c r="Q145" s="144" t="s">
        <v>32</v>
      </c>
      <c r="R145" s="144" t="s">
        <v>32</v>
      </c>
      <c r="S145" s="144" t="s">
        <v>32</v>
      </c>
      <c r="T145" s="144" t="s">
        <v>32</v>
      </c>
      <c r="U145" s="144" t="s">
        <v>32</v>
      </c>
      <c r="V145" s="144" t="s">
        <v>32</v>
      </c>
      <c r="W145" s="144" t="s">
        <v>32</v>
      </c>
      <c r="X145" s="144" t="s">
        <v>32</v>
      </c>
      <c r="Y145" s="144" t="s">
        <v>32</v>
      </c>
      <c r="Z145" s="144" t="s">
        <v>32</v>
      </c>
      <c r="AA145" s="144" t="s">
        <v>32</v>
      </c>
      <c r="AB145" s="144" t="s">
        <v>32</v>
      </c>
      <c r="AC145" s="144" t="s">
        <v>32</v>
      </c>
      <c r="AD145" s="144" t="s">
        <v>32</v>
      </c>
      <c r="AE145" s="144" t="s">
        <v>32</v>
      </c>
      <c r="AF145" s="144" t="s">
        <v>32</v>
      </c>
      <c r="AG145" s="144" t="s">
        <v>32</v>
      </c>
      <c r="AH145" s="144" t="s">
        <v>32</v>
      </c>
      <c r="AI145" s="144" t="s">
        <v>32</v>
      </c>
      <c r="AJ145" s="144" t="s">
        <v>32</v>
      </c>
      <c r="AK145" s="144" t="s">
        <v>32</v>
      </c>
      <c r="AL145" s="144" t="s">
        <v>32</v>
      </c>
      <c r="AM145" s="144" t="s">
        <v>32</v>
      </c>
      <c r="AN145" s="144" t="s">
        <v>32</v>
      </c>
      <c r="AO145" s="144" t="s">
        <v>32</v>
      </c>
      <c r="AP145" s="144" t="s">
        <v>32</v>
      </c>
      <c r="AQ145" s="144" t="s">
        <v>32</v>
      </c>
      <c r="AR145" s="144" t="s">
        <v>32</v>
      </c>
      <c r="AS145" s="144" t="s">
        <v>32</v>
      </c>
      <c r="AT145" s="144" t="s">
        <v>32</v>
      </c>
      <c r="AU145" s="144" t="s">
        <v>32</v>
      </c>
      <c r="AV145" s="144" t="s">
        <v>32</v>
      </c>
      <c r="AW145" s="144" t="s">
        <v>32</v>
      </c>
      <c r="AX145" s="144" t="s">
        <v>32</v>
      </c>
      <c r="AY145" s="144" t="s">
        <v>32</v>
      </c>
      <c r="AZ145" s="144" t="s">
        <v>32</v>
      </c>
      <c r="BA145" s="144" t="s">
        <v>32</v>
      </c>
      <c r="BB145" s="144" t="s">
        <v>32</v>
      </c>
      <c r="BC145" s="144" t="s">
        <v>32</v>
      </c>
      <c r="BD145" s="144" t="s">
        <v>32</v>
      </c>
      <c r="BE145" s="144" t="s">
        <v>32</v>
      </c>
      <c r="BF145" s="144" t="s">
        <v>32</v>
      </c>
      <c r="BG145" s="144" t="s">
        <v>32</v>
      </c>
      <c r="BH145" s="144" t="s">
        <v>32</v>
      </c>
      <c r="BI145" s="144" t="s">
        <v>32</v>
      </c>
      <c r="BJ145" s="144" t="s">
        <v>32</v>
      </c>
      <c r="BK145" s="144" t="s">
        <v>32</v>
      </c>
      <c r="BL145" s="144" t="s">
        <v>32</v>
      </c>
      <c r="BM145" s="144" t="s">
        <v>32</v>
      </c>
      <c r="BN145" s="144" t="s">
        <v>32</v>
      </c>
      <c r="BO145" s="144" t="s">
        <v>32</v>
      </c>
      <c r="BP145" s="144" t="s">
        <v>32</v>
      </c>
      <c r="BQ145" s="144" t="s">
        <v>32</v>
      </c>
      <c r="BR145" s="144" t="s">
        <v>32</v>
      </c>
      <c r="BS145" s="144" t="s">
        <v>32</v>
      </c>
      <c r="BT145" s="144" t="s">
        <v>32</v>
      </c>
      <c r="BU145" s="144" t="s">
        <v>32</v>
      </c>
      <c r="BV145" s="144" t="s">
        <v>32</v>
      </c>
      <c r="BW145" s="144" t="s">
        <v>32</v>
      </c>
      <c r="BX145" s="144" t="s">
        <v>32</v>
      </c>
    </row>
    <row r="146" spans="1:76" x14ac:dyDescent="0.25">
      <c r="A146" s="158"/>
      <c r="B146" s="66" t="s">
        <v>175</v>
      </c>
      <c r="C146" s="139" t="str">
        <f>Input!C147</f>
        <v>P</v>
      </c>
      <c r="D146" s="144" t="s">
        <v>32</v>
      </c>
      <c r="E146" s="144" t="s">
        <v>32</v>
      </c>
      <c r="F146" s="144" t="s">
        <v>32</v>
      </c>
      <c r="G146" s="144" t="s">
        <v>32</v>
      </c>
      <c r="H146" s="144" t="s">
        <v>32</v>
      </c>
      <c r="I146" s="144" t="s">
        <v>32</v>
      </c>
      <c r="J146" s="144" t="s">
        <v>32</v>
      </c>
      <c r="K146" s="144" t="s">
        <v>32</v>
      </c>
      <c r="L146" s="144" t="s">
        <v>32</v>
      </c>
      <c r="M146" s="144" t="s">
        <v>32</v>
      </c>
      <c r="N146" s="144" t="s">
        <v>32</v>
      </c>
      <c r="O146" s="144" t="s">
        <v>32</v>
      </c>
      <c r="P146" s="144" t="s">
        <v>32</v>
      </c>
      <c r="Q146" s="144" t="s">
        <v>32</v>
      </c>
      <c r="R146" s="144" t="s">
        <v>32</v>
      </c>
      <c r="S146" s="144" t="s">
        <v>32</v>
      </c>
      <c r="T146" s="144" t="s">
        <v>32</v>
      </c>
      <c r="U146" s="144" t="s">
        <v>32</v>
      </c>
      <c r="V146" s="144" t="s">
        <v>32</v>
      </c>
      <c r="W146" s="144" t="s">
        <v>32</v>
      </c>
      <c r="X146" s="144" t="s">
        <v>32</v>
      </c>
      <c r="Y146" s="144" t="s">
        <v>32</v>
      </c>
      <c r="Z146" s="144" t="s">
        <v>32</v>
      </c>
      <c r="AA146" s="144" t="s">
        <v>32</v>
      </c>
      <c r="AB146" s="144" t="s">
        <v>32</v>
      </c>
      <c r="AC146" s="144" t="s">
        <v>32</v>
      </c>
      <c r="AD146" s="144" t="s">
        <v>32</v>
      </c>
      <c r="AE146" s="144" t="s">
        <v>32</v>
      </c>
      <c r="AF146" s="144" t="s">
        <v>32</v>
      </c>
      <c r="AG146" s="144" t="s">
        <v>32</v>
      </c>
      <c r="AH146" s="144" t="s">
        <v>32</v>
      </c>
      <c r="AI146" s="144" t="s">
        <v>32</v>
      </c>
      <c r="AJ146" s="144" t="s">
        <v>32</v>
      </c>
      <c r="AK146" s="144" t="s">
        <v>32</v>
      </c>
      <c r="AL146" s="144" t="s">
        <v>32</v>
      </c>
      <c r="AM146" s="144" t="s">
        <v>32</v>
      </c>
      <c r="AN146" s="144" t="s">
        <v>32</v>
      </c>
      <c r="AO146" s="144" t="s">
        <v>32</v>
      </c>
      <c r="AP146" s="144" t="s">
        <v>32</v>
      </c>
      <c r="AQ146" s="144" t="s">
        <v>32</v>
      </c>
      <c r="AR146" s="144" t="s">
        <v>32</v>
      </c>
      <c r="AS146" s="144" t="s">
        <v>32</v>
      </c>
      <c r="AT146" s="144" t="s">
        <v>32</v>
      </c>
      <c r="AU146" s="144" t="s">
        <v>32</v>
      </c>
      <c r="AV146" s="144" t="s">
        <v>32</v>
      </c>
      <c r="AW146" s="144" t="s">
        <v>32</v>
      </c>
      <c r="AX146" s="144" t="s">
        <v>32</v>
      </c>
      <c r="AY146" s="144" t="s">
        <v>32</v>
      </c>
      <c r="AZ146" s="144" t="s">
        <v>32</v>
      </c>
      <c r="BA146" s="144" t="s">
        <v>32</v>
      </c>
      <c r="BB146" s="144" t="s">
        <v>32</v>
      </c>
      <c r="BC146" s="144" t="s">
        <v>32</v>
      </c>
      <c r="BD146" s="144" t="s">
        <v>32</v>
      </c>
      <c r="BE146" s="144" t="s">
        <v>32</v>
      </c>
      <c r="BF146" s="144" t="s">
        <v>32</v>
      </c>
      <c r="BG146" s="144" t="s">
        <v>32</v>
      </c>
      <c r="BH146" s="144" t="s">
        <v>32</v>
      </c>
      <c r="BI146" s="144" t="s">
        <v>32</v>
      </c>
      <c r="BJ146" s="144" t="s">
        <v>32</v>
      </c>
      <c r="BK146" s="144" t="s">
        <v>32</v>
      </c>
      <c r="BL146" s="144" t="s">
        <v>32</v>
      </c>
      <c r="BM146" s="144" t="s">
        <v>32</v>
      </c>
      <c r="BN146" s="144" t="s">
        <v>32</v>
      </c>
      <c r="BO146" s="144" t="s">
        <v>32</v>
      </c>
      <c r="BP146" s="144" t="s">
        <v>32</v>
      </c>
      <c r="BQ146" s="144" t="s">
        <v>32</v>
      </c>
      <c r="BR146" s="144" t="s">
        <v>32</v>
      </c>
      <c r="BS146" s="144" t="s">
        <v>32</v>
      </c>
      <c r="BT146" s="144" t="s">
        <v>32</v>
      </c>
      <c r="BU146" s="144" t="s">
        <v>32</v>
      </c>
      <c r="BV146" s="144" t="s">
        <v>32</v>
      </c>
      <c r="BW146" s="144" t="s">
        <v>32</v>
      </c>
      <c r="BX146" s="144" t="s">
        <v>32</v>
      </c>
    </row>
    <row r="147" spans="1:76" x14ac:dyDescent="0.25">
      <c r="A147" s="158"/>
      <c r="B147" s="66" t="s">
        <v>176</v>
      </c>
      <c r="C147" s="139" t="str">
        <f>Input!C148</f>
        <v>P</v>
      </c>
      <c r="D147" s="144" t="s">
        <v>32</v>
      </c>
      <c r="E147" s="144" t="s">
        <v>32</v>
      </c>
      <c r="F147" s="144" t="s">
        <v>32</v>
      </c>
      <c r="G147" s="144" t="s">
        <v>32</v>
      </c>
      <c r="H147" s="144" t="s">
        <v>32</v>
      </c>
      <c r="I147" s="144" t="s">
        <v>32</v>
      </c>
      <c r="J147" s="144" t="s">
        <v>32</v>
      </c>
      <c r="K147" s="144" t="s">
        <v>32</v>
      </c>
      <c r="L147" s="144" t="s">
        <v>32</v>
      </c>
      <c r="M147" s="144" t="s">
        <v>32</v>
      </c>
      <c r="N147" s="144" t="s">
        <v>32</v>
      </c>
      <c r="O147" s="144" t="s">
        <v>32</v>
      </c>
      <c r="P147" s="144" t="s">
        <v>32</v>
      </c>
      <c r="Q147" s="144" t="s">
        <v>32</v>
      </c>
      <c r="R147" s="144" t="s">
        <v>32</v>
      </c>
      <c r="S147" s="144" t="s">
        <v>32</v>
      </c>
      <c r="T147" s="144" t="s">
        <v>32</v>
      </c>
      <c r="U147" s="144" t="s">
        <v>32</v>
      </c>
      <c r="V147" s="144" t="s">
        <v>32</v>
      </c>
      <c r="W147" s="144" t="s">
        <v>32</v>
      </c>
      <c r="X147" s="144" t="s">
        <v>32</v>
      </c>
      <c r="Y147" s="144" t="s">
        <v>32</v>
      </c>
      <c r="Z147" s="144" t="s">
        <v>32</v>
      </c>
      <c r="AA147" s="144" t="s">
        <v>32</v>
      </c>
      <c r="AB147" s="144" t="s">
        <v>32</v>
      </c>
      <c r="AC147" s="144" t="s">
        <v>32</v>
      </c>
      <c r="AD147" s="144" t="s">
        <v>32</v>
      </c>
      <c r="AE147" s="144" t="s">
        <v>32</v>
      </c>
      <c r="AF147" s="144" t="s">
        <v>32</v>
      </c>
      <c r="AG147" s="144" t="s">
        <v>32</v>
      </c>
      <c r="AH147" s="144" t="s">
        <v>32</v>
      </c>
      <c r="AI147" s="144" t="s">
        <v>32</v>
      </c>
      <c r="AJ147" s="144" t="s">
        <v>32</v>
      </c>
      <c r="AK147" s="144" t="s">
        <v>32</v>
      </c>
      <c r="AL147" s="144" t="s">
        <v>32</v>
      </c>
      <c r="AM147" s="144" t="s">
        <v>32</v>
      </c>
      <c r="AN147" s="144" t="s">
        <v>32</v>
      </c>
      <c r="AO147" s="144" t="s">
        <v>32</v>
      </c>
      <c r="AP147" s="144" t="s">
        <v>32</v>
      </c>
      <c r="AQ147" s="144" t="s">
        <v>32</v>
      </c>
      <c r="AR147" s="144" t="s">
        <v>32</v>
      </c>
      <c r="AS147" s="144" t="s">
        <v>32</v>
      </c>
      <c r="AT147" s="144" t="s">
        <v>32</v>
      </c>
      <c r="AU147" s="144" t="s">
        <v>32</v>
      </c>
      <c r="AV147" s="144" t="s">
        <v>32</v>
      </c>
      <c r="AW147" s="144" t="s">
        <v>32</v>
      </c>
      <c r="AX147" s="144" t="s">
        <v>32</v>
      </c>
      <c r="AY147" s="144" t="s">
        <v>32</v>
      </c>
      <c r="AZ147" s="144" t="s">
        <v>32</v>
      </c>
      <c r="BA147" s="144" t="s">
        <v>32</v>
      </c>
      <c r="BB147" s="144" t="s">
        <v>32</v>
      </c>
      <c r="BC147" s="144" t="s">
        <v>32</v>
      </c>
      <c r="BD147" s="144" t="s">
        <v>32</v>
      </c>
      <c r="BE147" s="144" t="s">
        <v>32</v>
      </c>
      <c r="BF147" s="144" t="s">
        <v>32</v>
      </c>
      <c r="BG147" s="144" t="s">
        <v>32</v>
      </c>
      <c r="BH147" s="144" t="s">
        <v>32</v>
      </c>
      <c r="BI147" s="144" t="s">
        <v>32</v>
      </c>
      <c r="BJ147" s="144" t="s">
        <v>32</v>
      </c>
      <c r="BK147" s="144" t="s">
        <v>32</v>
      </c>
      <c r="BL147" s="144" t="s">
        <v>32</v>
      </c>
      <c r="BM147" s="144" t="s">
        <v>32</v>
      </c>
      <c r="BN147" s="144" t="s">
        <v>32</v>
      </c>
      <c r="BO147" s="144" t="s">
        <v>32</v>
      </c>
      <c r="BP147" s="144" t="s">
        <v>32</v>
      </c>
      <c r="BQ147" s="144" t="s">
        <v>32</v>
      </c>
      <c r="BR147" s="144" t="s">
        <v>32</v>
      </c>
      <c r="BS147" s="144" t="s">
        <v>32</v>
      </c>
      <c r="BT147" s="144" t="s">
        <v>32</v>
      </c>
      <c r="BU147" s="144" t="s">
        <v>32</v>
      </c>
      <c r="BV147" s="144" t="s">
        <v>32</v>
      </c>
      <c r="BW147" s="144" t="s">
        <v>32</v>
      </c>
      <c r="BX147" s="144" t="s">
        <v>32</v>
      </c>
    </row>
    <row r="148" spans="1:76" x14ac:dyDescent="0.25">
      <c r="A148" s="158"/>
      <c r="B148" s="66" t="s">
        <v>177</v>
      </c>
      <c r="C148" s="139" t="str">
        <f>Input!C149</f>
        <v>P</v>
      </c>
      <c r="D148" s="144" t="s">
        <v>32</v>
      </c>
      <c r="E148" s="144" t="s">
        <v>32</v>
      </c>
      <c r="F148" s="144" t="s">
        <v>32</v>
      </c>
      <c r="G148" s="144" t="s">
        <v>32</v>
      </c>
      <c r="H148" s="144" t="s">
        <v>32</v>
      </c>
      <c r="I148" s="144" t="s">
        <v>32</v>
      </c>
      <c r="J148" s="144" t="s">
        <v>32</v>
      </c>
      <c r="K148" s="144" t="s">
        <v>32</v>
      </c>
      <c r="L148" s="144" t="s">
        <v>32</v>
      </c>
      <c r="M148" s="144" t="s">
        <v>32</v>
      </c>
      <c r="N148" s="144" t="s">
        <v>32</v>
      </c>
      <c r="O148" s="144" t="s">
        <v>32</v>
      </c>
      <c r="P148" s="144" t="s">
        <v>32</v>
      </c>
      <c r="Q148" s="144" t="s">
        <v>32</v>
      </c>
      <c r="R148" s="144" t="s">
        <v>32</v>
      </c>
      <c r="S148" s="144" t="s">
        <v>32</v>
      </c>
      <c r="T148" s="144" t="s">
        <v>32</v>
      </c>
      <c r="U148" s="144" t="s">
        <v>32</v>
      </c>
      <c r="V148" s="144" t="s">
        <v>32</v>
      </c>
      <c r="W148" s="144" t="s">
        <v>32</v>
      </c>
      <c r="X148" s="144" t="s">
        <v>32</v>
      </c>
      <c r="Y148" s="144" t="s">
        <v>32</v>
      </c>
      <c r="Z148" s="144" t="s">
        <v>32</v>
      </c>
      <c r="AA148" s="144" t="s">
        <v>32</v>
      </c>
      <c r="AB148" s="144" t="s">
        <v>32</v>
      </c>
      <c r="AC148" s="144" t="s">
        <v>32</v>
      </c>
      <c r="AD148" s="144" t="s">
        <v>32</v>
      </c>
      <c r="AE148" s="144" t="s">
        <v>32</v>
      </c>
      <c r="AF148" s="144" t="s">
        <v>32</v>
      </c>
      <c r="AG148" s="144" t="s">
        <v>32</v>
      </c>
      <c r="AH148" s="144" t="s">
        <v>32</v>
      </c>
      <c r="AI148" s="144" t="s">
        <v>32</v>
      </c>
      <c r="AJ148" s="144" t="s">
        <v>32</v>
      </c>
      <c r="AK148" s="144" t="s">
        <v>32</v>
      </c>
      <c r="AL148" s="144" t="s">
        <v>32</v>
      </c>
      <c r="AM148" s="144" t="s">
        <v>32</v>
      </c>
      <c r="AN148" s="144" t="s">
        <v>32</v>
      </c>
      <c r="AO148" s="144" t="s">
        <v>32</v>
      </c>
      <c r="AP148" s="144" t="s">
        <v>32</v>
      </c>
      <c r="AQ148" s="144" t="s">
        <v>32</v>
      </c>
      <c r="AR148" s="144" t="s">
        <v>32</v>
      </c>
      <c r="AS148" s="144" t="s">
        <v>32</v>
      </c>
      <c r="AT148" s="144" t="s">
        <v>32</v>
      </c>
      <c r="AU148" s="144" t="s">
        <v>32</v>
      </c>
      <c r="AV148" s="144" t="s">
        <v>32</v>
      </c>
      <c r="AW148" s="144" t="s">
        <v>32</v>
      </c>
      <c r="AX148" s="144" t="s">
        <v>32</v>
      </c>
      <c r="AY148" s="144" t="s">
        <v>32</v>
      </c>
      <c r="AZ148" s="144" t="s">
        <v>32</v>
      </c>
      <c r="BA148" s="144" t="s">
        <v>32</v>
      </c>
      <c r="BB148" s="144" t="s">
        <v>32</v>
      </c>
      <c r="BC148" s="144" t="s">
        <v>32</v>
      </c>
      <c r="BD148" s="144" t="s">
        <v>32</v>
      </c>
      <c r="BE148" s="144" t="s">
        <v>32</v>
      </c>
      <c r="BF148" s="144" t="s">
        <v>32</v>
      </c>
      <c r="BG148" s="144" t="s">
        <v>32</v>
      </c>
      <c r="BH148" s="144" t="s">
        <v>32</v>
      </c>
      <c r="BI148" s="144" t="s">
        <v>32</v>
      </c>
      <c r="BJ148" s="144" t="s">
        <v>32</v>
      </c>
      <c r="BK148" s="144" t="s">
        <v>32</v>
      </c>
      <c r="BL148" s="144" t="s">
        <v>32</v>
      </c>
      <c r="BM148" s="144" t="s">
        <v>32</v>
      </c>
      <c r="BN148" s="144" t="s">
        <v>32</v>
      </c>
      <c r="BO148" s="144" t="s">
        <v>32</v>
      </c>
      <c r="BP148" s="144" t="s">
        <v>32</v>
      </c>
      <c r="BQ148" s="144" t="s">
        <v>32</v>
      </c>
      <c r="BR148" s="144" t="s">
        <v>32</v>
      </c>
      <c r="BS148" s="144" t="s">
        <v>32</v>
      </c>
      <c r="BT148" s="144" t="s">
        <v>32</v>
      </c>
      <c r="BU148" s="144" t="s">
        <v>32</v>
      </c>
      <c r="BV148" s="144" t="s">
        <v>32</v>
      </c>
      <c r="BW148" s="144" t="s">
        <v>32</v>
      </c>
      <c r="BX148" s="144" t="s">
        <v>32</v>
      </c>
    </row>
    <row r="149" spans="1:76" x14ac:dyDescent="0.25">
      <c r="A149" s="158" t="s">
        <v>178</v>
      </c>
      <c r="B149" s="66" t="s">
        <v>179</v>
      </c>
      <c r="C149" s="139" t="str">
        <f>Input!C150</f>
        <v>P</v>
      </c>
      <c r="D149" s="144" t="s">
        <v>32</v>
      </c>
      <c r="E149" s="144" t="s">
        <v>32</v>
      </c>
      <c r="F149" s="144" t="s">
        <v>32</v>
      </c>
      <c r="G149" s="144" t="s">
        <v>32</v>
      </c>
      <c r="H149" s="144" t="s">
        <v>32</v>
      </c>
      <c r="I149" s="144" t="s">
        <v>32</v>
      </c>
      <c r="J149" s="144" t="s">
        <v>32</v>
      </c>
      <c r="K149" s="144" t="s">
        <v>32</v>
      </c>
      <c r="L149" s="144" t="s">
        <v>32</v>
      </c>
      <c r="M149" s="144" t="s">
        <v>32</v>
      </c>
      <c r="N149" s="144" t="s">
        <v>32</v>
      </c>
      <c r="O149" s="144" t="s">
        <v>32</v>
      </c>
      <c r="P149" s="144" t="s">
        <v>32</v>
      </c>
      <c r="Q149" s="144" t="s">
        <v>32</v>
      </c>
      <c r="R149" s="144" t="s">
        <v>32</v>
      </c>
      <c r="S149" s="144" t="s">
        <v>32</v>
      </c>
      <c r="T149" s="144" t="s">
        <v>32</v>
      </c>
      <c r="U149" s="144" t="s">
        <v>32</v>
      </c>
      <c r="V149" s="144" t="s">
        <v>32</v>
      </c>
      <c r="W149" s="144" t="s">
        <v>32</v>
      </c>
      <c r="X149" s="144" t="s">
        <v>32</v>
      </c>
      <c r="Y149" s="144" t="s">
        <v>32</v>
      </c>
      <c r="Z149" s="144" t="s">
        <v>32</v>
      </c>
      <c r="AA149" s="144" t="s">
        <v>32</v>
      </c>
      <c r="AB149" s="144" t="s">
        <v>32</v>
      </c>
      <c r="AC149" s="144" t="s">
        <v>32</v>
      </c>
      <c r="AD149" s="144" t="s">
        <v>32</v>
      </c>
      <c r="AE149" s="144" t="s">
        <v>32</v>
      </c>
      <c r="AF149" s="144" t="s">
        <v>32</v>
      </c>
      <c r="AG149" s="144" t="s">
        <v>32</v>
      </c>
      <c r="AH149" s="144" t="s">
        <v>32</v>
      </c>
      <c r="AI149" s="144" t="s">
        <v>32</v>
      </c>
      <c r="AJ149" s="144" t="s">
        <v>32</v>
      </c>
      <c r="AK149" s="144" t="s">
        <v>32</v>
      </c>
      <c r="AL149" s="144" t="s">
        <v>32</v>
      </c>
      <c r="AM149" s="144" t="s">
        <v>32</v>
      </c>
      <c r="AN149" s="144" t="s">
        <v>32</v>
      </c>
      <c r="AO149" s="144" t="s">
        <v>32</v>
      </c>
      <c r="AP149" s="144" t="s">
        <v>32</v>
      </c>
      <c r="AQ149" s="144" t="s">
        <v>32</v>
      </c>
      <c r="AR149" s="144" t="s">
        <v>32</v>
      </c>
      <c r="AS149" s="144" t="s">
        <v>32</v>
      </c>
      <c r="AT149" s="144" t="s">
        <v>32</v>
      </c>
      <c r="AU149" s="144" t="s">
        <v>32</v>
      </c>
      <c r="AV149" s="144" t="s">
        <v>32</v>
      </c>
      <c r="AW149" s="144" t="s">
        <v>32</v>
      </c>
      <c r="AX149" s="144" t="s">
        <v>32</v>
      </c>
      <c r="AY149" s="144" t="s">
        <v>32</v>
      </c>
      <c r="AZ149" s="144" t="s">
        <v>32</v>
      </c>
      <c r="BA149" s="144" t="s">
        <v>32</v>
      </c>
      <c r="BB149" s="144" t="s">
        <v>32</v>
      </c>
      <c r="BC149" s="144" t="s">
        <v>32</v>
      </c>
      <c r="BD149" s="144" t="s">
        <v>32</v>
      </c>
      <c r="BE149" s="144" t="s">
        <v>32</v>
      </c>
      <c r="BF149" s="144" t="s">
        <v>32</v>
      </c>
      <c r="BG149" s="144" t="s">
        <v>32</v>
      </c>
      <c r="BH149" s="144" t="s">
        <v>32</v>
      </c>
      <c r="BI149" s="144" t="s">
        <v>32</v>
      </c>
      <c r="BJ149" s="144" t="s">
        <v>32</v>
      </c>
      <c r="BK149" s="144" t="s">
        <v>32</v>
      </c>
      <c r="BL149" s="144" t="s">
        <v>32</v>
      </c>
      <c r="BM149" s="144" t="s">
        <v>32</v>
      </c>
      <c r="BN149" s="144" t="s">
        <v>32</v>
      </c>
      <c r="BO149" s="144" t="s">
        <v>32</v>
      </c>
      <c r="BP149" s="144" t="s">
        <v>32</v>
      </c>
      <c r="BQ149" s="144" t="s">
        <v>32</v>
      </c>
      <c r="BR149" s="144" t="s">
        <v>32</v>
      </c>
      <c r="BS149" s="144" t="s">
        <v>32</v>
      </c>
      <c r="BT149" s="144" t="s">
        <v>32</v>
      </c>
      <c r="BU149" s="144" t="s">
        <v>32</v>
      </c>
      <c r="BV149" s="144" t="s">
        <v>32</v>
      </c>
      <c r="BW149" s="144" t="s">
        <v>32</v>
      </c>
      <c r="BX149" s="144" t="s">
        <v>32</v>
      </c>
    </row>
    <row r="150" spans="1:76" x14ac:dyDescent="0.25">
      <c r="A150" s="158"/>
      <c r="B150" s="66" t="s">
        <v>180</v>
      </c>
      <c r="C150" s="139" t="str">
        <f>Input!C151</f>
        <v>P</v>
      </c>
      <c r="D150" s="144" t="s">
        <v>32</v>
      </c>
      <c r="E150" s="144" t="s">
        <v>32</v>
      </c>
      <c r="F150" s="144" t="s">
        <v>32</v>
      </c>
      <c r="G150" s="144" t="s">
        <v>32</v>
      </c>
      <c r="H150" s="144" t="s">
        <v>32</v>
      </c>
      <c r="I150" s="144" t="s">
        <v>32</v>
      </c>
      <c r="J150" s="144" t="s">
        <v>32</v>
      </c>
      <c r="K150" s="144" t="s">
        <v>32</v>
      </c>
      <c r="L150" s="144" t="s">
        <v>32</v>
      </c>
      <c r="M150" s="144" t="s">
        <v>32</v>
      </c>
      <c r="N150" s="144" t="s">
        <v>32</v>
      </c>
      <c r="O150" s="144" t="s">
        <v>32</v>
      </c>
      <c r="P150" s="144" t="s">
        <v>32</v>
      </c>
      <c r="Q150" s="144" t="s">
        <v>32</v>
      </c>
      <c r="R150" s="144" t="s">
        <v>32</v>
      </c>
      <c r="S150" s="144" t="s">
        <v>32</v>
      </c>
      <c r="T150" s="144" t="s">
        <v>32</v>
      </c>
      <c r="U150" s="144" t="s">
        <v>32</v>
      </c>
      <c r="V150" s="144" t="s">
        <v>32</v>
      </c>
      <c r="W150" s="144" t="s">
        <v>32</v>
      </c>
      <c r="X150" s="144" t="s">
        <v>32</v>
      </c>
      <c r="Y150" s="144" t="s">
        <v>32</v>
      </c>
      <c r="Z150" s="144" t="s">
        <v>32</v>
      </c>
      <c r="AA150" s="144" t="s">
        <v>32</v>
      </c>
      <c r="AB150" s="144" t="s">
        <v>32</v>
      </c>
      <c r="AC150" s="144" t="s">
        <v>32</v>
      </c>
      <c r="AD150" s="144" t="s">
        <v>32</v>
      </c>
      <c r="AE150" s="144" t="s">
        <v>32</v>
      </c>
      <c r="AF150" s="144" t="s">
        <v>32</v>
      </c>
      <c r="AG150" s="144" t="s">
        <v>32</v>
      </c>
      <c r="AH150" s="144" t="s">
        <v>32</v>
      </c>
      <c r="AI150" s="144" t="s">
        <v>32</v>
      </c>
      <c r="AJ150" s="144" t="s">
        <v>32</v>
      </c>
      <c r="AK150" s="144" t="s">
        <v>32</v>
      </c>
      <c r="AL150" s="144" t="s">
        <v>32</v>
      </c>
      <c r="AM150" s="144" t="s">
        <v>32</v>
      </c>
      <c r="AN150" s="144" t="s">
        <v>32</v>
      </c>
      <c r="AO150" s="144" t="s">
        <v>32</v>
      </c>
      <c r="AP150" s="144" t="s">
        <v>32</v>
      </c>
      <c r="AQ150" s="144" t="s">
        <v>32</v>
      </c>
      <c r="AR150" s="144" t="s">
        <v>32</v>
      </c>
      <c r="AS150" s="144" t="s">
        <v>32</v>
      </c>
      <c r="AT150" s="144" t="s">
        <v>32</v>
      </c>
      <c r="AU150" s="144" t="s">
        <v>32</v>
      </c>
      <c r="AV150" s="144" t="s">
        <v>32</v>
      </c>
      <c r="AW150" s="144" t="s">
        <v>32</v>
      </c>
      <c r="AX150" s="144" t="s">
        <v>32</v>
      </c>
      <c r="AY150" s="144" t="s">
        <v>32</v>
      </c>
      <c r="AZ150" s="144" t="s">
        <v>32</v>
      </c>
      <c r="BA150" s="144" t="s">
        <v>32</v>
      </c>
      <c r="BB150" s="144" t="s">
        <v>32</v>
      </c>
      <c r="BC150" s="144" t="s">
        <v>32</v>
      </c>
      <c r="BD150" s="144" t="s">
        <v>32</v>
      </c>
      <c r="BE150" s="144" t="s">
        <v>32</v>
      </c>
      <c r="BF150" s="144" t="s">
        <v>32</v>
      </c>
      <c r="BG150" s="144" t="s">
        <v>32</v>
      </c>
      <c r="BH150" s="144" t="s">
        <v>32</v>
      </c>
      <c r="BI150" s="144" t="s">
        <v>32</v>
      </c>
      <c r="BJ150" s="144" t="s">
        <v>32</v>
      </c>
      <c r="BK150" s="144" t="s">
        <v>32</v>
      </c>
      <c r="BL150" s="144" t="s">
        <v>32</v>
      </c>
      <c r="BM150" s="144" t="s">
        <v>32</v>
      </c>
      <c r="BN150" s="144" t="s">
        <v>32</v>
      </c>
      <c r="BO150" s="144" t="s">
        <v>32</v>
      </c>
      <c r="BP150" s="144" t="s">
        <v>32</v>
      </c>
      <c r="BQ150" s="144" t="s">
        <v>32</v>
      </c>
      <c r="BR150" s="144" t="s">
        <v>32</v>
      </c>
      <c r="BS150" s="144" t="s">
        <v>32</v>
      </c>
      <c r="BT150" s="144" t="s">
        <v>32</v>
      </c>
      <c r="BU150" s="144" t="s">
        <v>32</v>
      </c>
      <c r="BV150" s="144" t="s">
        <v>32</v>
      </c>
      <c r="BW150" s="144" t="s">
        <v>32</v>
      </c>
      <c r="BX150" s="144" t="s">
        <v>32</v>
      </c>
    </row>
    <row r="151" spans="1:76" x14ac:dyDescent="0.25">
      <c r="A151" s="158"/>
      <c r="B151" s="66" t="s">
        <v>181</v>
      </c>
      <c r="C151" s="139" t="str">
        <f>Input!C152</f>
        <v>P</v>
      </c>
      <c r="D151" s="144" t="s">
        <v>32</v>
      </c>
      <c r="E151" s="144" t="s">
        <v>32</v>
      </c>
      <c r="F151" s="144" t="s">
        <v>32</v>
      </c>
      <c r="G151" s="144" t="s">
        <v>32</v>
      </c>
      <c r="H151" s="144" t="s">
        <v>32</v>
      </c>
      <c r="I151" s="144" t="s">
        <v>32</v>
      </c>
      <c r="J151" s="144" t="s">
        <v>32</v>
      </c>
      <c r="K151" s="144" t="s">
        <v>32</v>
      </c>
      <c r="L151" s="144" t="s">
        <v>32</v>
      </c>
      <c r="M151" s="144" t="s">
        <v>32</v>
      </c>
      <c r="N151" s="144" t="s">
        <v>32</v>
      </c>
      <c r="O151" s="144" t="s">
        <v>32</v>
      </c>
      <c r="P151" s="144" t="s">
        <v>32</v>
      </c>
      <c r="Q151" s="144" t="s">
        <v>32</v>
      </c>
      <c r="R151" s="144" t="s">
        <v>32</v>
      </c>
      <c r="S151" s="144" t="s">
        <v>32</v>
      </c>
      <c r="T151" s="144" t="s">
        <v>32</v>
      </c>
      <c r="U151" s="144" t="s">
        <v>32</v>
      </c>
      <c r="V151" s="144" t="s">
        <v>32</v>
      </c>
      <c r="W151" s="144" t="s">
        <v>32</v>
      </c>
      <c r="X151" s="144" t="s">
        <v>32</v>
      </c>
      <c r="Y151" s="144" t="s">
        <v>32</v>
      </c>
      <c r="Z151" s="144" t="s">
        <v>32</v>
      </c>
      <c r="AA151" s="144" t="s">
        <v>32</v>
      </c>
      <c r="AB151" s="144" t="s">
        <v>32</v>
      </c>
      <c r="AC151" s="144" t="s">
        <v>32</v>
      </c>
      <c r="AD151" s="144" t="s">
        <v>32</v>
      </c>
      <c r="AE151" s="144" t="s">
        <v>32</v>
      </c>
      <c r="AF151" s="144" t="s">
        <v>32</v>
      </c>
      <c r="AG151" s="144" t="s">
        <v>32</v>
      </c>
      <c r="AH151" s="144" t="s">
        <v>32</v>
      </c>
      <c r="AI151" s="144" t="s">
        <v>32</v>
      </c>
      <c r="AJ151" s="144" t="s">
        <v>32</v>
      </c>
      <c r="AK151" s="144" t="s">
        <v>32</v>
      </c>
      <c r="AL151" s="144" t="s">
        <v>32</v>
      </c>
      <c r="AM151" s="144" t="s">
        <v>32</v>
      </c>
      <c r="AN151" s="144" t="s">
        <v>32</v>
      </c>
      <c r="AO151" s="144" t="s">
        <v>32</v>
      </c>
      <c r="AP151" s="144" t="s">
        <v>32</v>
      </c>
      <c r="AQ151" s="144" t="s">
        <v>32</v>
      </c>
      <c r="AR151" s="144" t="s">
        <v>32</v>
      </c>
      <c r="AS151" s="144" t="s">
        <v>32</v>
      </c>
      <c r="AT151" s="144" t="s">
        <v>32</v>
      </c>
      <c r="AU151" s="144" t="s">
        <v>32</v>
      </c>
      <c r="AV151" s="144" t="s">
        <v>32</v>
      </c>
      <c r="AW151" s="144" t="s">
        <v>32</v>
      </c>
      <c r="AX151" s="144" t="s">
        <v>32</v>
      </c>
      <c r="AY151" s="144" t="s">
        <v>32</v>
      </c>
      <c r="AZ151" s="144" t="s">
        <v>32</v>
      </c>
      <c r="BA151" s="144" t="s">
        <v>32</v>
      </c>
      <c r="BB151" s="144" t="s">
        <v>32</v>
      </c>
      <c r="BC151" s="144" t="s">
        <v>32</v>
      </c>
      <c r="BD151" s="144" t="s">
        <v>32</v>
      </c>
      <c r="BE151" s="144" t="s">
        <v>32</v>
      </c>
      <c r="BF151" s="144" t="s">
        <v>32</v>
      </c>
      <c r="BG151" s="144" t="s">
        <v>32</v>
      </c>
      <c r="BH151" s="144" t="s">
        <v>32</v>
      </c>
      <c r="BI151" s="144" t="s">
        <v>32</v>
      </c>
      <c r="BJ151" s="144" t="s">
        <v>32</v>
      </c>
      <c r="BK151" s="144" t="s">
        <v>32</v>
      </c>
      <c r="BL151" s="144" t="s">
        <v>32</v>
      </c>
      <c r="BM151" s="144" t="s">
        <v>32</v>
      </c>
      <c r="BN151" s="144" t="s">
        <v>32</v>
      </c>
      <c r="BO151" s="144" t="s">
        <v>32</v>
      </c>
      <c r="BP151" s="144" t="s">
        <v>32</v>
      </c>
      <c r="BQ151" s="144" t="s">
        <v>32</v>
      </c>
      <c r="BR151" s="144" t="s">
        <v>32</v>
      </c>
      <c r="BS151" s="144" t="s">
        <v>32</v>
      </c>
      <c r="BT151" s="144" t="s">
        <v>32</v>
      </c>
      <c r="BU151" s="144" t="s">
        <v>32</v>
      </c>
      <c r="BV151" s="144" t="s">
        <v>32</v>
      </c>
      <c r="BW151" s="144" t="s">
        <v>32</v>
      </c>
      <c r="BX151" s="144" t="s">
        <v>32</v>
      </c>
    </row>
    <row r="152" spans="1:76" x14ac:dyDescent="0.25">
      <c r="A152" s="158" t="s">
        <v>182</v>
      </c>
      <c r="B152" s="66" t="s">
        <v>183</v>
      </c>
      <c r="C152" s="139" t="str">
        <f>Input!C153</f>
        <v>P</v>
      </c>
      <c r="D152" s="144" t="s">
        <v>32</v>
      </c>
      <c r="E152" s="144" t="s">
        <v>32</v>
      </c>
      <c r="F152" s="144" t="s">
        <v>32</v>
      </c>
      <c r="G152" s="144" t="s">
        <v>32</v>
      </c>
      <c r="H152" s="144" t="s">
        <v>32</v>
      </c>
      <c r="I152" s="144" t="s">
        <v>32</v>
      </c>
      <c r="J152" s="144" t="s">
        <v>32</v>
      </c>
      <c r="K152" s="144" t="s">
        <v>32</v>
      </c>
      <c r="L152" s="144" t="s">
        <v>32</v>
      </c>
      <c r="M152" s="144" t="s">
        <v>32</v>
      </c>
      <c r="N152" s="144" t="s">
        <v>32</v>
      </c>
      <c r="O152" s="144" t="s">
        <v>32</v>
      </c>
      <c r="P152" s="144" t="s">
        <v>32</v>
      </c>
      <c r="Q152" s="144" t="s">
        <v>32</v>
      </c>
      <c r="R152" s="144" t="s">
        <v>32</v>
      </c>
      <c r="S152" s="144" t="s">
        <v>32</v>
      </c>
      <c r="T152" s="144" t="s">
        <v>32</v>
      </c>
      <c r="U152" s="144" t="s">
        <v>32</v>
      </c>
      <c r="V152" s="144" t="s">
        <v>32</v>
      </c>
      <c r="W152" s="144" t="s">
        <v>32</v>
      </c>
      <c r="X152" s="144" t="s">
        <v>32</v>
      </c>
      <c r="Y152" s="144" t="s">
        <v>32</v>
      </c>
      <c r="Z152" s="144" t="s">
        <v>32</v>
      </c>
      <c r="AA152" s="144" t="s">
        <v>32</v>
      </c>
      <c r="AB152" s="144" t="s">
        <v>32</v>
      </c>
      <c r="AC152" s="144" t="s">
        <v>32</v>
      </c>
      <c r="AD152" s="144" t="s">
        <v>32</v>
      </c>
      <c r="AE152" s="144" t="s">
        <v>32</v>
      </c>
      <c r="AF152" s="144" t="s">
        <v>32</v>
      </c>
      <c r="AG152" s="144" t="s">
        <v>32</v>
      </c>
      <c r="AH152" s="144" t="s">
        <v>32</v>
      </c>
      <c r="AI152" s="144" t="s">
        <v>32</v>
      </c>
      <c r="AJ152" s="144" t="s">
        <v>32</v>
      </c>
      <c r="AK152" s="144" t="s">
        <v>32</v>
      </c>
      <c r="AL152" s="144" t="s">
        <v>32</v>
      </c>
      <c r="AM152" s="144" t="s">
        <v>32</v>
      </c>
      <c r="AN152" s="144" t="s">
        <v>32</v>
      </c>
      <c r="AO152" s="144" t="s">
        <v>32</v>
      </c>
      <c r="AP152" s="144" t="s">
        <v>32</v>
      </c>
      <c r="AQ152" s="144" t="s">
        <v>32</v>
      </c>
      <c r="AR152" s="144" t="s">
        <v>32</v>
      </c>
      <c r="AS152" s="144" t="s">
        <v>32</v>
      </c>
      <c r="AT152" s="144" t="s">
        <v>32</v>
      </c>
      <c r="AU152" s="144" t="s">
        <v>32</v>
      </c>
      <c r="AV152" s="144" t="s">
        <v>32</v>
      </c>
      <c r="AW152" s="144" t="s">
        <v>32</v>
      </c>
      <c r="AX152" s="144" t="s">
        <v>32</v>
      </c>
      <c r="AY152" s="144" t="s">
        <v>32</v>
      </c>
      <c r="AZ152" s="144" t="s">
        <v>32</v>
      </c>
      <c r="BA152" s="144" t="s">
        <v>32</v>
      </c>
      <c r="BB152" s="144" t="s">
        <v>32</v>
      </c>
      <c r="BC152" s="144" t="s">
        <v>32</v>
      </c>
      <c r="BD152" s="144" t="s">
        <v>32</v>
      </c>
      <c r="BE152" s="144" t="s">
        <v>32</v>
      </c>
      <c r="BF152" s="144" t="s">
        <v>32</v>
      </c>
      <c r="BG152" s="144" t="s">
        <v>32</v>
      </c>
      <c r="BH152" s="144" t="s">
        <v>32</v>
      </c>
      <c r="BI152" s="144" t="s">
        <v>32</v>
      </c>
      <c r="BJ152" s="144" t="s">
        <v>32</v>
      </c>
      <c r="BK152" s="144" t="s">
        <v>32</v>
      </c>
      <c r="BL152" s="144" t="s">
        <v>32</v>
      </c>
      <c r="BM152" s="144" t="s">
        <v>32</v>
      </c>
      <c r="BN152" s="144" t="s">
        <v>32</v>
      </c>
      <c r="BO152" s="144" t="s">
        <v>32</v>
      </c>
      <c r="BP152" s="144" t="s">
        <v>32</v>
      </c>
      <c r="BQ152" s="144" t="s">
        <v>32</v>
      </c>
      <c r="BR152" s="144" t="s">
        <v>32</v>
      </c>
      <c r="BS152" s="144" t="s">
        <v>32</v>
      </c>
      <c r="BT152" s="144" t="s">
        <v>32</v>
      </c>
      <c r="BU152" s="144" t="s">
        <v>32</v>
      </c>
      <c r="BV152" s="144" t="s">
        <v>32</v>
      </c>
      <c r="BW152" s="144" t="s">
        <v>32</v>
      </c>
      <c r="BX152" s="144" t="s">
        <v>32</v>
      </c>
    </row>
    <row r="153" spans="1:76" x14ac:dyDescent="0.25">
      <c r="A153" s="158"/>
      <c r="B153" s="66" t="s">
        <v>184</v>
      </c>
      <c r="C153" s="139" t="str">
        <f>Input!C154</f>
        <v>C</v>
      </c>
      <c r="D153" s="144" t="s">
        <v>32</v>
      </c>
      <c r="E153" s="147">
        <f>Input!$Q154*'Cargo Density'!E$3</f>
        <v>720</v>
      </c>
      <c r="F153" s="147">
        <f>Input!$Q154*'Cargo Density'!F$3</f>
        <v>368.64</v>
      </c>
      <c r="G153" s="147">
        <f>Input!$Q154*'Cargo Density'!G$3</f>
        <v>460.8</v>
      </c>
      <c r="H153" s="147">
        <f>Input!$Q154*'Cargo Density'!H$3</f>
        <v>0</v>
      </c>
      <c r="I153" s="147">
        <f>Input!$Q154*'Cargo Density'!I$3</f>
        <v>0</v>
      </c>
      <c r="J153" s="147">
        <f>Input!$Q154*'Cargo Density'!J$3</f>
        <v>432</v>
      </c>
      <c r="K153" s="147">
        <f>Input!$Q154*'Cargo Density'!K$3</f>
        <v>432</v>
      </c>
      <c r="L153" s="147">
        <f>Input!$Q154*'Cargo Density'!L$3</f>
        <v>230.4</v>
      </c>
      <c r="M153" s="147">
        <f>Input!$Q154*'Cargo Density'!M$3</f>
        <v>0</v>
      </c>
      <c r="N153" s="147">
        <f>Input!$Q154*'Cargo Density'!N$3</f>
        <v>230.4</v>
      </c>
      <c r="O153" s="147">
        <f>Input!$Q154*'Cargo Density'!O$3</f>
        <v>161.28000000000003</v>
      </c>
      <c r="P153" s="147">
        <f>Input!$Q154*'Cargo Density'!P$3</f>
        <v>10.0512</v>
      </c>
      <c r="Q153" s="147">
        <f>Input!$Q154*'Cargo Density'!Q$3</f>
        <v>0</v>
      </c>
      <c r="R153" s="147">
        <f>Input!$Q154*'Cargo Density'!R$3</f>
        <v>662.4</v>
      </c>
      <c r="S153" s="147">
        <f>Input!$Q154*'Cargo Density'!S$3</f>
        <v>2.88</v>
      </c>
      <c r="T153" s="147">
        <f>Input!$Q154*'Cargo Density'!T$3</f>
        <v>1008</v>
      </c>
      <c r="U153" s="147">
        <f>Input!$Q154*'Cargo Density'!U$3</f>
        <v>403.2</v>
      </c>
      <c r="V153" s="147">
        <f>Input!$Q154*'Cargo Density'!V$3</f>
        <v>86.399999999999991</v>
      </c>
      <c r="W153" s="147">
        <f>Input!$Q154*'Cargo Density'!W$3</f>
        <v>144</v>
      </c>
      <c r="X153" s="147">
        <f>Input!$Q154*'Cargo Density'!X$3</f>
        <v>230.4</v>
      </c>
      <c r="Y153" s="147">
        <f>Input!$Q154*'Cargo Density'!Y$3</f>
        <v>144</v>
      </c>
      <c r="Z153" s="147">
        <f>Input!$Q154*'Cargo Density'!Z$3</f>
        <v>144</v>
      </c>
      <c r="AA153" s="147">
        <f>Input!$Q154*'Cargo Density'!AA$3</f>
        <v>153.50400000000002</v>
      </c>
      <c r="AB153" s="147">
        <f>Input!$Q154*'Cargo Density'!AB$3</f>
        <v>115.2</v>
      </c>
      <c r="AC153" s="147">
        <f>Input!$Q154*'Cargo Density'!AC$3</f>
        <v>115.2</v>
      </c>
      <c r="AD153" s="147">
        <f>Input!$Q154*'Cargo Density'!AD$3</f>
        <v>115.2</v>
      </c>
      <c r="AE153" s="147">
        <f>Input!$Q154*'Cargo Density'!AE$3</f>
        <v>0</v>
      </c>
      <c r="AF153" s="147">
        <f>Input!$Q154*'Cargo Density'!AF$3</f>
        <v>432</v>
      </c>
      <c r="AG153" s="147">
        <f>Input!$Q154*'Cargo Density'!AG$3</f>
        <v>36</v>
      </c>
      <c r="AH153" s="147">
        <f>Input!$Q154*'Cargo Density'!AH$3</f>
        <v>144</v>
      </c>
      <c r="AI153" s="147">
        <f>Input!$Q154*'Cargo Density'!AI$3</f>
        <v>230.4</v>
      </c>
      <c r="AJ153" s="147">
        <f>Input!$Q154*'Cargo Density'!AJ$3</f>
        <v>0</v>
      </c>
      <c r="AK153" s="147">
        <f>Input!$Q154*'Cargo Density'!AK$3</f>
        <v>1296</v>
      </c>
      <c r="AL153" s="147">
        <f>Input!$Q154*'Cargo Density'!AL$3</f>
        <v>403.2</v>
      </c>
      <c r="AM153" s="147">
        <f>Input!$Q154*'Cargo Density'!AM$3</f>
        <v>216</v>
      </c>
      <c r="AN153" s="147">
        <f>Input!$Q154*'Cargo Density'!AN$3</f>
        <v>72</v>
      </c>
      <c r="AO153" s="147">
        <f>Input!$Q154*'Cargo Density'!AO$3</f>
        <v>218.88</v>
      </c>
      <c r="AP153" s="147">
        <f>Input!$Q154*'Cargo Density'!AP$3</f>
        <v>86.399999999999991</v>
      </c>
      <c r="AQ153" s="147">
        <f>Input!$Q154*'Cargo Density'!AQ$3</f>
        <v>306</v>
      </c>
      <c r="AR153" s="147">
        <f>Input!$Q154*'Cargo Density'!AR$3</f>
        <v>259.2</v>
      </c>
      <c r="AS153" s="147">
        <f>Input!$Q154*'Cargo Density'!AS$3</f>
        <v>221.76</v>
      </c>
      <c r="AT153" s="147">
        <f>Input!$Q154*'Cargo Density'!AT$3</f>
        <v>345.59999999999997</v>
      </c>
      <c r="AU153" s="147">
        <f>Input!$Q154*'Cargo Density'!AU$3</f>
        <v>18</v>
      </c>
      <c r="AV153" s="147">
        <f>Input!$Q154*'Cargo Density'!AV$3</f>
        <v>234</v>
      </c>
      <c r="AW153" s="147">
        <f>Input!$Q154*'Cargo Density'!AW$3</f>
        <v>316.8</v>
      </c>
      <c r="AX153" s="147">
        <f>Input!$Q154*'Cargo Density'!AX$3</f>
        <v>316.8</v>
      </c>
      <c r="AY153" s="147">
        <f>Input!$Q154*'Cargo Density'!AY$3</f>
        <v>662.4</v>
      </c>
      <c r="AZ153" s="147">
        <f>Input!$Q154*'Cargo Density'!AZ$3</f>
        <v>276.48</v>
      </c>
      <c r="BA153" s="147">
        <f>Input!$Q154*'Cargo Density'!BA$3</f>
        <v>144</v>
      </c>
      <c r="BB153" s="147">
        <f>Input!$Q154*'Cargo Density'!BB$3</f>
        <v>270</v>
      </c>
      <c r="BC153" s="147">
        <f>Input!$Q154*'Cargo Density'!BC$3</f>
        <v>273.59999999999997</v>
      </c>
      <c r="BD153" s="147">
        <f>Input!$Q154*'Cargo Density'!BD$3</f>
        <v>460.8</v>
      </c>
      <c r="BE153" s="147">
        <f>Input!$Q154*'Cargo Density'!BE$3</f>
        <v>864</v>
      </c>
      <c r="BF153" s="147">
        <f>Input!$Q154*'Cargo Density'!BF$3</f>
        <v>0</v>
      </c>
      <c r="BG153" s="147">
        <f>Input!$Q154*'Cargo Density'!BG$3</f>
        <v>2246.4</v>
      </c>
      <c r="BH153" s="147">
        <f>Input!$Q154*'Cargo Density'!BH$3</f>
        <v>244.79999999999998</v>
      </c>
      <c r="BI153" s="147">
        <f>Input!$Q154*'Cargo Density'!BI$3</f>
        <v>207.35999999999999</v>
      </c>
      <c r="BJ153" s="147">
        <f>Input!$Q154*'Cargo Density'!BJ$3</f>
        <v>72</v>
      </c>
      <c r="BK153" s="147">
        <f>Input!$Q154*'Cargo Density'!BK$3</f>
        <v>374.40000000000003</v>
      </c>
      <c r="BL153" s="147">
        <f>Input!$Q154*'Cargo Density'!BL$3</f>
        <v>24.767999999999997</v>
      </c>
      <c r="BM153" s="147">
        <f>Input!$Q154*'Cargo Density'!BM$3</f>
        <v>24.767999999999997</v>
      </c>
      <c r="BN153" s="147">
        <f>Input!$Q154*'Cargo Density'!BN$3</f>
        <v>0</v>
      </c>
      <c r="BO153" s="147">
        <f>Input!$Q154*'Cargo Density'!BO$3</f>
        <v>115.2</v>
      </c>
      <c r="BP153" s="147">
        <f>Input!$Q154*'Cargo Density'!BP$3</f>
        <v>0</v>
      </c>
      <c r="BQ153" s="147">
        <f>Input!$Q154*'Cargo Density'!BQ$3</f>
        <v>2592</v>
      </c>
      <c r="BR153" s="147">
        <f>Input!$Q154*'Cargo Density'!BR$3</f>
        <v>720</v>
      </c>
      <c r="BS153" s="147">
        <f>Input!$Q154*'Cargo Density'!BS$3</f>
        <v>0</v>
      </c>
      <c r="BT153" s="147">
        <f>Input!$Q154*'Cargo Density'!BT$3</f>
        <v>0</v>
      </c>
      <c r="BU153" s="147">
        <f>Input!$Q154*'Cargo Density'!BU$3</f>
        <v>201.6</v>
      </c>
      <c r="BV153" s="147">
        <f>Input!$Q154*'Cargo Density'!BV$3</f>
        <v>135.35999999999999</v>
      </c>
      <c r="BW153" s="147">
        <f>Input!$Q154*'Cargo Density'!BW$3</f>
        <v>144</v>
      </c>
      <c r="BX153" s="147">
        <f>Input!$Q154*'Cargo Density'!BX$3</f>
        <v>86.399999999999991</v>
      </c>
    </row>
    <row r="154" spans="1:76" x14ac:dyDescent="0.25">
      <c r="A154" s="158"/>
      <c r="B154" s="66" t="s">
        <v>185</v>
      </c>
      <c r="C154" s="139" t="str">
        <f>Input!C155</f>
        <v>P</v>
      </c>
      <c r="D154" s="144" t="s">
        <v>32</v>
      </c>
      <c r="E154" s="144" t="s">
        <v>32</v>
      </c>
      <c r="F154" s="144" t="s">
        <v>32</v>
      </c>
      <c r="G154" s="144" t="s">
        <v>32</v>
      </c>
      <c r="H154" s="144" t="s">
        <v>32</v>
      </c>
      <c r="I154" s="144" t="s">
        <v>32</v>
      </c>
      <c r="J154" s="144" t="s">
        <v>32</v>
      </c>
      <c r="K154" s="144" t="s">
        <v>32</v>
      </c>
      <c r="L154" s="144" t="s">
        <v>32</v>
      </c>
      <c r="M154" s="144" t="s">
        <v>32</v>
      </c>
      <c r="N154" s="144" t="s">
        <v>32</v>
      </c>
      <c r="O154" s="144" t="s">
        <v>32</v>
      </c>
      <c r="P154" s="144" t="s">
        <v>32</v>
      </c>
      <c r="Q154" s="144" t="s">
        <v>32</v>
      </c>
      <c r="R154" s="144" t="s">
        <v>32</v>
      </c>
      <c r="S154" s="144" t="s">
        <v>32</v>
      </c>
      <c r="T154" s="144" t="s">
        <v>32</v>
      </c>
      <c r="U154" s="144" t="s">
        <v>32</v>
      </c>
      <c r="V154" s="144" t="s">
        <v>32</v>
      </c>
      <c r="W154" s="144" t="s">
        <v>32</v>
      </c>
      <c r="X154" s="144" t="s">
        <v>32</v>
      </c>
      <c r="Y154" s="144" t="s">
        <v>32</v>
      </c>
      <c r="Z154" s="144" t="s">
        <v>32</v>
      </c>
      <c r="AA154" s="144" t="s">
        <v>32</v>
      </c>
      <c r="AB154" s="144" t="s">
        <v>32</v>
      </c>
      <c r="AC154" s="144" t="s">
        <v>32</v>
      </c>
      <c r="AD154" s="144" t="s">
        <v>32</v>
      </c>
      <c r="AE154" s="144" t="s">
        <v>32</v>
      </c>
      <c r="AF154" s="144" t="s">
        <v>32</v>
      </c>
      <c r="AG154" s="144" t="s">
        <v>32</v>
      </c>
      <c r="AH154" s="144" t="s">
        <v>32</v>
      </c>
      <c r="AI154" s="144" t="s">
        <v>32</v>
      </c>
      <c r="AJ154" s="144" t="s">
        <v>32</v>
      </c>
      <c r="AK154" s="144" t="s">
        <v>32</v>
      </c>
      <c r="AL154" s="144" t="s">
        <v>32</v>
      </c>
      <c r="AM154" s="144" t="s">
        <v>32</v>
      </c>
      <c r="AN154" s="144" t="s">
        <v>32</v>
      </c>
      <c r="AO154" s="144" t="s">
        <v>32</v>
      </c>
      <c r="AP154" s="144" t="s">
        <v>32</v>
      </c>
      <c r="AQ154" s="144" t="s">
        <v>32</v>
      </c>
      <c r="AR154" s="144" t="s">
        <v>32</v>
      </c>
      <c r="AS154" s="144" t="s">
        <v>32</v>
      </c>
      <c r="AT154" s="144" t="s">
        <v>32</v>
      </c>
      <c r="AU154" s="144" t="s">
        <v>32</v>
      </c>
      <c r="AV154" s="144" t="s">
        <v>32</v>
      </c>
      <c r="AW154" s="144" t="s">
        <v>32</v>
      </c>
      <c r="AX154" s="144" t="s">
        <v>32</v>
      </c>
      <c r="AY154" s="144" t="s">
        <v>32</v>
      </c>
      <c r="AZ154" s="144" t="s">
        <v>32</v>
      </c>
      <c r="BA154" s="144" t="s">
        <v>32</v>
      </c>
      <c r="BB154" s="144" t="s">
        <v>32</v>
      </c>
      <c r="BC154" s="144" t="s">
        <v>32</v>
      </c>
      <c r="BD154" s="144" t="s">
        <v>32</v>
      </c>
      <c r="BE154" s="144" t="s">
        <v>32</v>
      </c>
      <c r="BF154" s="144" t="s">
        <v>32</v>
      </c>
      <c r="BG154" s="144" t="s">
        <v>32</v>
      </c>
      <c r="BH154" s="144" t="s">
        <v>32</v>
      </c>
      <c r="BI154" s="144" t="s">
        <v>32</v>
      </c>
      <c r="BJ154" s="144" t="s">
        <v>32</v>
      </c>
      <c r="BK154" s="144" t="s">
        <v>32</v>
      </c>
      <c r="BL154" s="144" t="s">
        <v>32</v>
      </c>
      <c r="BM154" s="144" t="s">
        <v>32</v>
      </c>
      <c r="BN154" s="144" t="s">
        <v>32</v>
      </c>
      <c r="BO154" s="144" t="s">
        <v>32</v>
      </c>
      <c r="BP154" s="144" t="s">
        <v>32</v>
      </c>
      <c r="BQ154" s="144" t="s">
        <v>32</v>
      </c>
      <c r="BR154" s="144" t="s">
        <v>32</v>
      </c>
      <c r="BS154" s="144" t="s">
        <v>32</v>
      </c>
      <c r="BT154" s="144" t="s">
        <v>32</v>
      </c>
      <c r="BU154" s="144" t="s">
        <v>32</v>
      </c>
      <c r="BV154" s="144" t="s">
        <v>32</v>
      </c>
      <c r="BW154" s="144" t="s">
        <v>32</v>
      </c>
      <c r="BX154" s="144" t="s">
        <v>32</v>
      </c>
    </row>
    <row r="155" spans="1:76" x14ac:dyDescent="0.25">
      <c r="A155" s="158"/>
      <c r="B155" s="66" t="s">
        <v>186</v>
      </c>
      <c r="C155" s="139" t="str">
        <f>Input!C156</f>
        <v>P</v>
      </c>
      <c r="D155" s="144" t="s">
        <v>32</v>
      </c>
      <c r="E155" s="144" t="s">
        <v>32</v>
      </c>
      <c r="F155" s="144" t="s">
        <v>32</v>
      </c>
      <c r="G155" s="144" t="s">
        <v>32</v>
      </c>
      <c r="H155" s="144" t="s">
        <v>32</v>
      </c>
      <c r="I155" s="144" t="s">
        <v>32</v>
      </c>
      <c r="J155" s="144" t="s">
        <v>32</v>
      </c>
      <c r="K155" s="144" t="s">
        <v>32</v>
      </c>
      <c r="L155" s="144" t="s">
        <v>32</v>
      </c>
      <c r="M155" s="144" t="s">
        <v>32</v>
      </c>
      <c r="N155" s="144" t="s">
        <v>32</v>
      </c>
      <c r="O155" s="144" t="s">
        <v>32</v>
      </c>
      <c r="P155" s="144" t="s">
        <v>32</v>
      </c>
      <c r="Q155" s="144" t="s">
        <v>32</v>
      </c>
      <c r="R155" s="144" t="s">
        <v>32</v>
      </c>
      <c r="S155" s="144" t="s">
        <v>32</v>
      </c>
      <c r="T155" s="144" t="s">
        <v>32</v>
      </c>
      <c r="U155" s="144" t="s">
        <v>32</v>
      </c>
      <c r="V155" s="144" t="s">
        <v>32</v>
      </c>
      <c r="W155" s="144" t="s">
        <v>32</v>
      </c>
      <c r="X155" s="144" t="s">
        <v>32</v>
      </c>
      <c r="Y155" s="144" t="s">
        <v>32</v>
      </c>
      <c r="Z155" s="144" t="s">
        <v>32</v>
      </c>
      <c r="AA155" s="144" t="s">
        <v>32</v>
      </c>
      <c r="AB155" s="144" t="s">
        <v>32</v>
      </c>
      <c r="AC155" s="144" t="s">
        <v>32</v>
      </c>
      <c r="AD155" s="144" t="s">
        <v>32</v>
      </c>
      <c r="AE155" s="144" t="s">
        <v>32</v>
      </c>
      <c r="AF155" s="144" t="s">
        <v>32</v>
      </c>
      <c r="AG155" s="144" t="s">
        <v>32</v>
      </c>
      <c r="AH155" s="144" t="s">
        <v>32</v>
      </c>
      <c r="AI155" s="144" t="s">
        <v>32</v>
      </c>
      <c r="AJ155" s="144" t="s">
        <v>32</v>
      </c>
      <c r="AK155" s="144" t="s">
        <v>32</v>
      </c>
      <c r="AL155" s="144" t="s">
        <v>32</v>
      </c>
      <c r="AM155" s="144" t="s">
        <v>32</v>
      </c>
      <c r="AN155" s="144" t="s">
        <v>32</v>
      </c>
      <c r="AO155" s="144" t="s">
        <v>32</v>
      </c>
      <c r="AP155" s="144" t="s">
        <v>32</v>
      </c>
      <c r="AQ155" s="144" t="s">
        <v>32</v>
      </c>
      <c r="AR155" s="144" t="s">
        <v>32</v>
      </c>
      <c r="AS155" s="144" t="s">
        <v>32</v>
      </c>
      <c r="AT155" s="144" t="s">
        <v>32</v>
      </c>
      <c r="AU155" s="144" t="s">
        <v>32</v>
      </c>
      <c r="AV155" s="144" t="s">
        <v>32</v>
      </c>
      <c r="AW155" s="144" t="s">
        <v>32</v>
      </c>
      <c r="AX155" s="144" t="s">
        <v>32</v>
      </c>
      <c r="AY155" s="144" t="s">
        <v>32</v>
      </c>
      <c r="AZ155" s="144" t="s">
        <v>32</v>
      </c>
      <c r="BA155" s="144" t="s">
        <v>32</v>
      </c>
      <c r="BB155" s="144" t="s">
        <v>32</v>
      </c>
      <c r="BC155" s="144" t="s">
        <v>32</v>
      </c>
      <c r="BD155" s="144" t="s">
        <v>32</v>
      </c>
      <c r="BE155" s="144" t="s">
        <v>32</v>
      </c>
      <c r="BF155" s="144" t="s">
        <v>32</v>
      </c>
      <c r="BG155" s="144" t="s">
        <v>32</v>
      </c>
      <c r="BH155" s="144" t="s">
        <v>32</v>
      </c>
      <c r="BI155" s="144" t="s">
        <v>32</v>
      </c>
      <c r="BJ155" s="144" t="s">
        <v>32</v>
      </c>
      <c r="BK155" s="144" t="s">
        <v>32</v>
      </c>
      <c r="BL155" s="144" t="s">
        <v>32</v>
      </c>
      <c r="BM155" s="144" t="s">
        <v>32</v>
      </c>
      <c r="BN155" s="144" t="s">
        <v>32</v>
      </c>
      <c r="BO155" s="144" t="s">
        <v>32</v>
      </c>
      <c r="BP155" s="144" t="s">
        <v>32</v>
      </c>
      <c r="BQ155" s="144" t="s">
        <v>32</v>
      </c>
      <c r="BR155" s="144" t="s">
        <v>32</v>
      </c>
      <c r="BS155" s="144" t="s">
        <v>32</v>
      </c>
      <c r="BT155" s="144" t="s">
        <v>32</v>
      </c>
      <c r="BU155" s="144" t="s">
        <v>32</v>
      </c>
      <c r="BV155" s="144" t="s">
        <v>32</v>
      </c>
      <c r="BW155" s="144" t="s">
        <v>32</v>
      </c>
      <c r="BX155" s="144" t="s">
        <v>32</v>
      </c>
    </row>
    <row r="156" spans="1:76" x14ac:dyDescent="0.25">
      <c r="A156" s="153"/>
      <c r="B156" s="66" t="s">
        <v>187</v>
      </c>
      <c r="C156" s="139" t="str">
        <f>Input!C157</f>
        <v>P</v>
      </c>
      <c r="D156" s="144" t="s">
        <v>32</v>
      </c>
      <c r="E156" s="144" t="s">
        <v>32</v>
      </c>
      <c r="F156" s="144" t="s">
        <v>32</v>
      </c>
      <c r="G156" s="144" t="s">
        <v>32</v>
      </c>
      <c r="H156" s="144" t="s">
        <v>32</v>
      </c>
      <c r="I156" s="144" t="s">
        <v>32</v>
      </c>
      <c r="J156" s="144" t="s">
        <v>32</v>
      </c>
      <c r="K156" s="144" t="s">
        <v>32</v>
      </c>
      <c r="L156" s="144" t="s">
        <v>32</v>
      </c>
      <c r="M156" s="144" t="s">
        <v>32</v>
      </c>
      <c r="N156" s="144" t="s">
        <v>32</v>
      </c>
      <c r="O156" s="144" t="s">
        <v>32</v>
      </c>
      <c r="P156" s="144" t="s">
        <v>32</v>
      </c>
      <c r="Q156" s="144" t="s">
        <v>32</v>
      </c>
      <c r="R156" s="144" t="s">
        <v>32</v>
      </c>
      <c r="S156" s="144" t="s">
        <v>32</v>
      </c>
      <c r="T156" s="144" t="s">
        <v>32</v>
      </c>
      <c r="U156" s="144" t="s">
        <v>32</v>
      </c>
      <c r="V156" s="144" t="s">
        <v>32</v>
      </c>
      <c r="W156" s="144" t="s">
        <v>32</v>
      </c>
      <c r="X156" s="144" t="s">
        <v>32</v>
      </c>
      <c r="Y156" s="144" t="s">
        <v>32</v>
      </c>
      <c r="Z156" s="144" t="s">
        <v>32</v>
      </c>
      <c r="AA156" s="144" t="s">
        <v>32</v>
      </c>
      <c r="AB156" s="144" t="s">
        <v>32</v>
      </c>
      <c r="AC156" s="144" t="s">
        <v>32</v>
      </c>
      <c r="AD156" s="144" t="s">
        <v>32</v>
      </c>
      <c r="AE156" s="144" t="s">
        <v>32</v>
      </c>
      <c r="AF156" s="144" t="s">
        <v>32</v>
      </c>
      <c r="AG156" s="144" t="s">
        <v>32</v>
      </c>
      <c r="AH156" s="144" t="s">
        <v>32</v>
      </c>
      <c r="AI156" s="144" t="s">
        <v>32</v>
      </c>
      <c r="AJ156" s="144" t="s">
        <v>32</v>
      </c>
      <c r="AK156" s="144" t="s">
        <v>32</v>
      </c>
      <c r="AL156" s="144" t="s">
        <v>32</v>
      </c>
      <c r="AM156" s="144" t="s">
        <v>32</v>
      </c>
      <c r="AN156" s="144" t="s">
        <v>32</v>
      </c>
      <c r="AO156" s="144" t="s">
        <v>32</v>
      </c>
      <c r="AP156" s="144" t="s">
        <v>32</v>
      </c>
      <c r="AQ156" s="144" t="s">
        <v>32</v>
      </c>
      <c r="AR156" s="144" t="s">
        <v>32</v>
      </c>
      <c r="AS156" s="144" t="s">
        <v>32</v>
      </c>
      <c r="AT156" s="144" t="s">
        <v>32</v>
      </c>
      <c r="AU156" s="144" t="s">
        <v>32</v>
      </c>
      <c r="AV156" s="144" t="s">
        <v>32</v>
      </c>
      <c r="AW156" s="144" t="s">
        <v>32</v>
      </c>
      <c r="AX156" s="144" t="s">
        <v>32</v>
      </c>
      <c r="AY156" s="144" t="s">
        <v>32</v>
      </c>
      <c r="AZ156" s="144" t="s">
        <v>32</v>
      </c>
      <c r="BA156" s="144" t="s">
        <v>32</v>
      </c>
      <c r="BB156" s="144" t="s">
        <v>32</v>
      </c>
      <c r="BC156" s="144" t="s">
        <v>32</v>
      </c>
      <c r="BD156" s="144" t="s">
        <v>32</v>
      </c>
      <c r="BE156" s="144" t="s">
        <v>32</v>
      </c>
      <c r="BF156" s="144" t="s">
        <v>32</v>
      </c>
      <c r="BG156" s="144" t="s">
        <v>32</v>
      </c>
      <c r="BH156" s="144" t="s">
        <v>32</v>
      </c>
      <c r="BI156" s="144" t="s">
        <v>32</v>
      </c>
      <c r="BJ156" s="144" t="s">
        <v>32</v>
      </c>
      <c r="BK156" s="144" t="s">
        <v>32</v>
      </c>
      <c r="BL156" s="144" t="s">
        <v>32</v>
      </c>
      <c r="BM156" s="144" t="s">
        <v>32</v>
      </c>
      <c r="BN156" s="144" t="s">
        <v>32</v>
      </c>
      <c r="BO156" s="144" t="s">
        <v>32</v>
      </c>
      <c r="BP156" s="144" t="s">
        <v>32</v>
      </c>
      <c r="BQ156" s="144" t="s">
        <v>32</v>
      </c>
      <c r="BR156" s="144" t="s">
        <v>32</v>
      </c>
      <c r="BS156" s="144" t="s">
        <v>32</v>
      </c>
      <c r="BT156" s="144" t="s">
        <v>32</v>
      </c>
      <c r="BU156" s="144" t="s">
        <v>32</v>
      </c>
      <c r="BV156" s="144" t="s">
        <v>32</v>
      </c>
      <c r="BW156" s="144" t="s">
        <v>32</v>
      </c>
      <c r="BX156" s="144" t="s">
        <v>32</v>
      </c>
    </row>
    <row r="157" spans="1:76" x14ac:dyDescent="0.25">
      <c r="A157" s="158" t="s">
        <v>188</v>
      </c>
      <c r="B157" s="64" t="s">
        <v>194</v>
      </c>
      <c r="C157" s="139" t="str">
        <f>Input!C163</f>
        <v>P</v>
      </c>
      <c r="D157" s="144" t="s">
        <v>32</v>
      </c>
      <c r="E157" s="144" t="s">
        <v>32</v>
      </c>
      <c r="F157" s="144" t="s">
        <v>32</v>
      </c>
      <c r="G157" s="144" t="s">
        <v>32</v>
      </c>
      <c r="H157" s="144" t="s">
        <v>32</v>
      </c>
      <c r="I157" s="144" t="s">
        <v>32</v>
      </c>
      <c r="J157" s="144" t="s">
        <v>32</v>
      </c>
      <c r="K157" s="144" t="s">
        <v>32</v>
      </c>
      <c r="L157" s="144" t="s">
        <v>32</v>
      </c>
      <c r="M157" s="144" t="s">
        <v>32</v>
      </c>
      <c r="N157" s="144" t="s">
        <v>32</v>
      </c>
      <c r="O157" s="144" t="s">
        <v>32</v>
      </c>
      <c r="P157" s="144" t="s">
        <v>32</v>
      </c>
      <c r="Q157" s="144" t="s">
        <v>32</v>
      </c>
      <c r="R157" s="144" t="s">
        <v>32</v>
      </c>
      <c r="S157" s="144" t="s">
        <v>32</v>
      </c>
      <c r="T157" s="144" t="s">
        <v>32</v>
      </c>
      <c r="U157" s="144" t="s">
        <v>32</v>
      </c>
      <c r="V157" s="144" t="s">
        <v>32</v>
      </c>
      <c r="W157" s="144" t="s">
        <v>32</v>
      </c>
      <c r="X157" s="144" t="s">
        <v>32</v>
      </c>
      <c r="Y157" s="144" t="s">
        <v>32</v>
      </c>
      <c r="Z157" s="144" t="s">
        <v>32</v>
      </c>
      <c r="AA157" s="144" t="s">
        <v>32</v>
      </c>
      <c r="AB157" s="144" t="s">
        <v>32</v>
      </c>
      <c r="AC157" s="144" t="s">
        <v>32</v>
      </c>
      <c r="AD157" s="144" t="s">
        <v>32</v>
      </c>
      <c r="AE157" s="144" t="s">
        <v>32</v>
      </c>
      <c r="AF157" s="144" t="s">
        <v>32</v>
      </c>
      <c r="AG157" s="144" t="s">
        <v>32</v>
      </c>
      <c r="AH157" s="144" t="s">
        <v>32</v>
      </c>
      <c r="AI157" s="144" t="s">
        <v>32</v>
      </c>
      <c r="AJ157" s="144" t="s">
        <v>32</v>
      </c>
      <c r="AK157" s="144" t="s">
        <v>32</v>
      </c>
      <c r="AL157" s="144" t="s">
        <v>32</v>
      </c>
      <c r="AM157" s="144" t="s">
        <v>32</v>
      </c>
      <c r="AN157" s="144" t="s">
        <v>32</v>
      </c>
      <c r="AO157" s="144" t="s">
        <v>32</v>
      </c>
      <c r="AP157" s="144" t="s">
        <v>32</v>
      </c>
      <c r="AQ157" s="144" t="s">
        <v>32</v>
      </c>
      <c r="AR157" s="144" t="s">
        <v>32</v>
      </c>
      <c r="AS157" s="144" t="s">
        <v>32</v>
      </c>
      <c r="AT157" s="144" t="s">
        <v>32</v>
      </c>
      <c r="AU157" s="144" t="s">
        <v>32</v>
      </c>
      <c r="AV157" s="144" t="s">
        <v>32</v>
      </c>
      <c r="AW157" s="144" t="s">
        <v>32</v>
      </c>
      <c r="AX157" s="144" t="s">
        <v>32</v>
      </c>
      <c r="AY157" s="144" t="s">
        <v>32</v>
      </c>
      <c r="AZ157" s="144" t="s">
        <v>32</v>
      </c>
      <c r="BA157" s="144" t="s">
        <v>32</v>
      </c>
      <c r="BB157" s="144" t="s">
        <v>32</v>
      </c>
      <c r="BC157" s="144" t="s">
        <v>32</v>
      </c>
      <c r="BD157" s="144" t="s">
        <v>32</v>
      </c>
      <c r="BE157" s="144" t="s">
        <v>32</v>
      </c>
      <c r="BF157" s="144" t="s">
        <v>32</v>
      </c>
      <c r="BG157" s="144" t="s">
        <v>32</v>
      </c>
      <c r="BH157" s="144" t="s">
        <v>32</v>
      </c>
      <c r="BI157" s="144" t="s">
        <v>32</v>
      </c>
      <c r="BJ157" s="144" t="s">
        <v>32</v>
      </c>
      <c r="BK157" s="144" t="s">
        <v>32</v>
      </c>
      <c r="BL157" s="144" t="s">
        <v>32</v>
      </c>
      <c r="BM157" s="144" t="s">
        <v>32</v>
      </c>
      <c r="BN157" s="144" t="s">
        <v>32</v>
      </c>
      <c r="BO157" s="144" t="s">
        <v>32</v>
      </c>
      <c r="BP157" s="144" t="s">
        <v>32</v>
      </c>
      <c r="BQ157" s="144" t="s">
        <v>32</v>
      </c>
      <c r="BR157" s="144" t="s">
        <v>32</v>
      </c>
      <c r="BS157" s="144" t="s">
        <v>32</v>
      </c>
      <c r="BT157" s="144" t="s">
        <v>32</v>
      </c>
      <c r="BU157" s="144" t="s">
        <v>32</v>
      </c>
      <c r="BV157" s="144" t="s">
        <v>32</v>
      </c>
      <c r="BW157" s="144" t="s">
        <v>32</v>
      </c>
      <c r="BX157" s="144" t="s">
        <v>32</v>
      </c>
    </row>
    <row r="158" spans="1:76" x14ac:dyDescent="0.25">
      <c r="A158" s="158"/>
      <c r="B158" s="64" t="s">
        <v>195</v>
      </c>
      <c r="C158" s="139" t="str">
        <f>Input!C164</f>
        <v>P</v>
      </c>
      <c r="D158" s="144" t="s">
        <v>32</v>
      </c>
      <c r="E158" s="144" t="s">
        <v>32</v>
      </c>
      <c r="F158" s="144" t="s">
        <v>32</v>
      </c>
      <c r="G158" s="144" t="s">
        <v>32</v>
      </c>
      <c r="H158" s="144" t="s">
        <v>32</v>
      </c>
      <c r="I158" s="144" t="s">
        <v>32</v>
      </c>
      <c r="J158" s="144" t="s">
        <v>32</v>
      </c>
      <c r="K158" s="144" t="s">
        <v>32</v>
      </c>
      <c r="L158" s="144" t="s">
        <v>32</v>
      </c>
      <c r="M158" s="144" t="s">
        <v>32</v>
      </c>
      <c r="N158" s="144" t="s">
        <v>32</v>
      </c>
      <c r="O158" s="144" t="s">
        <v>32</v>
      </c>
      <c r="P158" s="144" t="s">
        <v>32</v>
      </c>
      <c r="Q158" s="144" t="s">
        <v>32</v>
      </c>
      <c r="R158" s="144" t="s">
        <v>32</v>
      </c>
      <c r="S158" s="144" t="s">
        <v>32</v>
      </c>
      <c r="T158" s="144" t="s">
        <v>32</v>
      </c>
      <c r="U158" s="144" t="s">
        <v>32</v>
      </c>
      <c r="V158" s="144" t="s">
        <v>32</v>
      </c>
      <c r="W158" s="144" t="s">
        <v>32</v>
      </c>
      <c r="X158" s="144" t="s">
        <v>32</v>
      </c>
      <c r="Y158" s="144" t="s">
        <v>32</v>
      </c>
      <c r="Z158" s="144" t="s">
        <v>32</v>
      </c>
      <c r="AA158" s="144" t="s">
        <v>32</v>
      </c>
      <c r="AB158" s="144" t="s">
        <v>32</v>
      </c>
      <c r="AC158" s="144" t="s">
        <v>32</v>
      </c>
      <c r="AD158" s="144" t="s">
        <v>32</v>
      </c>
      <c r="AE158" s="144" t="s">
        <v>32</v>
      </c>
      <c r="AF158" s="144" t="s">
        <v>32</v>
      </c>
      <c r="AG158" s="144" t="s">
        <v>32</v>
      </c>
      <c r="AH158" s="144" t="s">
        <v>32</v>
      </c>
      <c r="AI158" s="144" t="s">
        <v>32</v>
      </c>
      <c r="AJ158" s="144" t="s">
        <v>32</v>
      </c>
      <c r="AK158" s="144" t="s">
        <v>32</v>
      </c>
      <c r="AL158" s="144" t="s">
        <v>32</v>
      </c>
      <c r="AM158" s="144" t="s">
        <v>32</v>
      </c>
      <c r="AN158" s="144" t="s">
        <v>32</v>
      </c>
      <c r="AO158" s="144" t="s">
        <v>32</v>
      </c>
      <c r="AP158" s="144" t="s">
        <v>32</v>
      </c>
      <c r="AQ158" s="144" t="s">
        <v>32</v>
      </c>
      <c r="AR158" s="144" t="s">
        <v>32</v>
      </c>
      <c r="AS158" s="144" t="s">
        <v>32</v>
      </c>
      <c r="AT158" s="144" t="s">
        <v>32</v>
      </c>
      <c r="AU158" s="144" t="s">
        <v>32</v>
      </c>
      <c r="AV158" s="144" t="s">
        <v>32</v>
      </c>
      <c r="AW158" s="144" t="s">
        <v>32</v>
      </c>
      <c r="AX158" s="144" t="s">
        <v>32</v>
      </c>
      <c r="AY158" s="144" t="s">
        <v>32</v>
      </c>
      <c r="AZ158" s="144" t="s">
        <v>32</v>
      </c>
      <c r="BA158" s="144" t="s">
        <v>32</v>
      </c>
      <c r="BB158" s="144" t="s">
        <v>32</v>
      </c>
      <c r="BC158" s="144" t="s">
        <v>32</v>
      </c>
      <c r="BD158" s="144" t="s">
        <v>32</v>
      </c>
      <c r="BE158" s="144" t="s">
        <v>32</v>
      </c>
      <c r="BF158" s="144" t="s">
        <v>32</v>
      </c>
      <c r="BG158" s="144" t="s">
        <v>32</v>
      </c>
      <c r="BH158" s="144" t="s">
        <v>32</v>
      </c>
      <c r="BI158" s="144" t="s">
        <v>32</v>
      </c>
      <c r="BJ158" s="144" t="s">
        <v>32</v>
      </c>
      <c r="BK158" s="144" t="s">
        <v>32</v>
      </c>
      <c r="BL158" s="144" t="s">
        <v>32</v>
      </c>
      <c r="BM158" s="144" t="s">
        <v>32</v>
      </c>
      <c r="BN158" s="144" t="s">
        <v>32</v>
      </c>
      <c r="BO158" s="144" t="s">
        <v>32</v>
      </c>
      <c r="BP158" s="144" t="s">
        <v>32</v>
      </c>
      <c r="BQ158" s="144" t="s">
        <v>32</v>
      </c>
      <c r="BR158" s="144" t="s">
        <v>32</v>
      </c>
      <c r="BS158" s="144" t="s">
        <v>32</v>
      </c>
      <c r="BT158" s="144" t="s">
        <v>32</v>
      </c>
      <c r="BU158" s="144" t="s">
        <v>32</v>
      </c>
      <c r="BV158" s="144" t="s">
        <v>32</v>
      </c>
      <c r="BW158" s="144" t="s">
        <v>32</v>
      </c>
      <c r="BX158" s="144" t="s">
        <v>32</v>
      </c>
    </row>
    <row r="159" spans="1:76" x14ac:dyDescent="0.25">
      <c r="A159" s="158"/>
      <c r="B159" s="64" t="s">
        <v>196</v>
      </c>
      <c r="C159" s="139" t="str">
        <f>Input!C165</f>
        <v>P</v>
      </c>
      <c r="D159" s="144" t="s">
        <v>32</v>
      </c>
      <c r="E159" s="144" t="s">
        <v>32</v>
      </c>
      <c r="F159" s="144" t="s">
        <v>32</v>
      </c>
      <c r="G159" s="144" t="s">
        <v>32</v>
      </c>
      <c r="H159" s="144" t="s">
        <v>32</v>
      </c>
      <c r="I159" s="144" t="s">
        <v>32</v>
      </c>
      <c r="J159" s="144" t="s">
        <v>32</v>
      </c>
      <c r="K159" s="144" t="s">
        <v>32</v>
      </c>
      <c r="L159" s="144" t="s">
        <v>32</v>
      </c>
      <c r="M159" s="144" t="s">
        <v>32</v>
      </c>
      <c r="N159" s="144" t="s">
        <v>32</v>
      </c>
      <c r="O159" s="144" t="s">
        <v>32</v>
      </c>
      <c r="P159" s="144" t="s">
        <v>32</v>
      </c>
      <c r="Q159" s="144" t="s">
        <v>32</v>
      </c>
      <c r="R159" s="144" t="s">
        <v>32</v>
      </c>
      <c r="S159" s="144" t="s">
        <v>32</v>
      </c>
      <c r="T159" s="144" t="s">
        <v>32</v>
      </c>
      <c r="U159" s="144" t="s">
        <v>32</v>
      </c>
      <c r="V159" s="144" t="s">
        <v>32</v>
      </c>
      <c r="W159" s="144" t="s">
        <v>32</v>
      </c>
      <c r="X159" s="144" t="s">
        <v>32</v>
      </c>
      <c r="Y159" s="144" t="s">
        <v>32</v>
      </c>
      <c r="Z159" s="144" t="s">
        <v>32</v>
      </c>
      <c r="AA159" s="144" t="s">
        <v>32</v>
      </c>
      <c r="AB159" s="144" t="s">
        <v>32</v>
      </c>
      <c r="AC159" s="144" t="s">
        <v>32</v>
      </c>
      <c r="AD159" s="144" t="s">
        <v>32</v>
      </c>
      <c r="AE159" s="144" t="s">
        <v>32</v>
      </c>
      <c r="AF159" s="144" t="s">
        <v>32</v>
      </c>
      <c r="AG159" s="144" t="s">
        <v>32</v>
      </c>
      <c r="AH159" s="144" t="s">
        <v>32</v>
      </c>
      <c r="AI159" s="144" t="s">
        <v>32</v>
      </c>
      <c r="AJ159" s="144" t="s">
        <v>32</v>
      </c>
      <c r="AK159" s="144" t="s">
        <v>32</v>
      </c>
      <c r="AL159" s="144" t="s">
        <v>32</v>
      </c>
      <c r="AM159" s="144" t="s">
        <v>32</v>
      </c>
      <c r="AN159" s="144" t="s">
        <v>32</v>
      </c>
      <c r="AO159" s="144" t="s">
        <v>32</v>
      </c>
      <c r="AP159" s="144" t="s">
        <v>32</v>
      </c>
      <c r="AQ159" s="144" t="s">
        <v>32</v>
      </c>
      <c r="AR159" s="144" t="s">
        <v>32</v>
      </c>
      <c r="AS159" s="144" t="s">
        <v>32</v>
      </c>
      <c r="AT159" s="144" t="s">
        <v>32</v>
      </c>
      <c r="AU159" s="144" t="s">
        <v>32</v>
      </c>
      <c r="AV159" s="144" t="s">
        <v>32</v>
      </c>
      <c r="AW159" s="144" t="s">
        <v>32</v>
      </c>
      <c r="AX159" s="144" t="s">
        <v>32</v>
      </c>
      <c r="AY159" s="144" t="s">
        <v>32</v>
      </c>
      <c r="AZ159" s="144" t="s">
        <v>32</v>
      </c>
      <c r="BA159" s="144" t="s">
        <v>32</v>
      </c>
      <c r="BB159" s="144" t="s">
        <v>32</v>
      </c>
      <c r="BC159" s="144" t="s">
        <v>32</v>
      </c>
      <c r="BD159" s="144" t="s">
        <v>32</v>
      </c>
      <c r="BE159" s="144" t="s">
        <v>32</v>
      </c>
      <c r="BF159" s="144" t="s">
        <v>32</v>
      </c>
      <c r="BG159" s="144" t="s">
        <v>32</v>
      </c>
      <c r="BH159" s="144" t="s">
        <v>32</v>
      </c>
      <c r="BI159" s="144" t="s">
        <v>32</v>
      </c>
      <c r="BJ159" s="144" t="s">
        <v>32</v>
      </c>
      <c r="BK159" s="144" t="s">
        <v>32</v>
      </c>
      <c r="BL159" s="144" t="s">
        <v>32</v>
      </c>
      <c r="BM159" s="144" t="s">
        <v>32</v>
      </c>
      <c r="BN159" s="144" t="s">
        <v>32</v>
      </c>
      <c r="BO159" s="144" t="s">
        <v>32</v>
      </c>
      <c r="BP159" s="144" t="s">
        <v>32</v>
      </c>
      <c r="BQ159" s="144" t="s">
        <v>32</v>
      </c>
      <c r="BR159" s="144" t="s">
        <v>32</v>
      </c>
      <c r="BS159" s="144" t="s">
        <v>32</v>
      </c>
      <c r="BT159" s="144" t="s">
        <v>32</v>
      </c>
      <c r="BU159" s="144" t="s">
        <v>32</v>
      </c>
      <c r="BV159" s="144" t="s">
        <v>32</v>
      </c>
      <c r="BW159" s="144" t="s">
        <v>32</v>
      </c>
      <c r="BX159" s="144" t="s">
        <v>32</v>
      </c>
    </row>
    <row r="160" spans="1:76" x14ac:dyDescent="0.25">
      <c r="A160" s="158"/>
      <c r="B160" s="64" t="s">
        <v>197</v>
      </c>
      <c r="C160" s="139" t="str">
        <f>Input!C166</f>
        <v>P</v>
      </c>
      <c r="D160" s="144" t="s">
        <v>32</v>
      </c>
      <c r="E160" s="144" t="s">
        <v>32</v>
      </c>
      <c r="F160" s="144" t="s">
        <v>32</v>
      </c>
      <c r="G160" s="144" t="s">
        <v>32</v>
      </c>
      <c r="H160" s="144" t="s">
        <v>32</v>
      </c>
      <c r="I160" s="144" t="s">
        <v>32</v>
      </c>
      <c r="J160" s="144" t="s">
        <v>32</v>
      </c>
      <c r="K160" s="144" t="s">
        <v>32</v>
      </c>
      <c r="L160" s="144" t="s">
        <v>32</v>
      </c>
      <c r="M160" s="144" t="s">
        <v>32</v>
      </c>
      <c r="N160" s="144" t="s">
        <v>32</v>
      </c>
      <c r="O160" s="144" t="s">
        <v>32</v>
      </c>
      <c r="P160" s="144" t="s">
        <v>32</v>
      </c>
      <c r="Q160" s="144" t="s">
        <v>32</v>
      </c>
      <c r="R160" s="144" t="s">
        <v>32</v>
      </c>
      <c r="S160" s="144" t="s">
        <v>32</v>
      </c>
      <c r="T160" s="144" t="s">
        <v>32</v>
      </c>
      <c r="U160" s="144" t="s">
        <v>32</v>
      </c>
      <c r="V160" s="144" t="s">
        <v>32</v>
      </c>
      <c r="W160" s="144" t="s">
        <v>32</v>
      </c>
      <c r="X160" s="144" t="s">
        <v>32</v>
      </c>
      <c r="Y160" s="144" t="s">
        <v>32</v>
      </c>
      <c r="Z160" s="144" t="s">
        <v>32</v>
      </c>
      <c r="AA160" s="144" t="s">
        <v>32</v>
      </c>
      <c r="AB160" s="144" t="s">
        <v>32</v>
      </c>
      <c r="AC160" s="144" t="s">
        <v>32</v>
      </c>
      <c r="AD160" s="144" t="s">
        <v>32</v>
      </c>
      <c r="AE160" s="144" t="s">
        <v>32</v>
      </c>
      <c r="AF160" s="144" t="s">
        <v>32</v>
      </c>
      <c r="AG160" s="144" t="s">
        <v>32</v>
      </c>
      <c r="AH160" s="144" t="s">
        <v>32</v>
      </c>
      <c r="AI160" s="144" t="s">
        <v>32</v>
      </c>
      <c r="AJ160" s="144" t="s">
        <v>32</v>
      </c>
      <c r="AK160" s="144" t="s">
        <v>32</v>
      </c>
      <c r="AL160" s="144" t="s">
        <v>32</v>
      </c>
      <c r="AM160" s="144" t="s">
        <v>32</v>
      </c>
      <c r="AN160" s="144" t="s">
        <v>32</v>
      </c>
      <c r="AO160" s="144" t="s">
        <v>32</v>
      </c>
      <c r="AP160" s="144" t="s">
        <v>32</v>
      </c>
      <c r="AQ160" s="144" t="s">
        <v>32</v>
      </c>
      <c r="AR160" s="144" t="s">
        <v>32</v>
      </c>
      <c r="AS160" s="144" t="s">
        <v>32</v>
      </c>
      <c r="AT160" s="144" t="s">
        <v>32</v>
      </c>
      <c r="AU160" s="144" t="s">
        <v>32</v>
      </c>
      <c r="AV160" s="144" t="s">
        <v>32</v>
      </c>
      <c r="AW160" s="144" t="s">
        <v>32</v>
      </c>
      <c r="AX160" s="144" t="s">
        <v>32</v>
      </c>
      <c r="AY160" s="144" t="s">
        <v>32</v>
      </c>
      <c r="AZ160" s="144" t="s">
        <v>32</v>
      </c>
      <c r="BA160" s="144" t="s">
        <v>32</v>
      </c>
      <c r="BB160" s="144" t="s">
        <v>32</v>
      </c>
      <c r="BC160" s="144" t="s">
        <v>32</v>
      </c>
      <c r="BD160" s="144" t="s">
        <v>32</v>
      </c>
      <c r="BE160" s="144" t="s">
        <v>32</v>
      </c>
      <c r="BF160" s="144" t="s">
        <v>32</v>
      </c>
      <c r="BG160" s="144" t="s">
        <v>32</v>
      </c>
      <c r="BH160" s="144" t="s">
        <v>32</v>
      </c>
      <c r="BI160" s="144" t="s">
        <v>32</v>
      </c>
      <c r="BJ160" s="144" t="s">
        <v>32</v>
      </c>
      <c r="BK160" s="144" t="s">
        <v>32</v>
      </c>
      <c r="BL160" s="144" t="s">
        <v>32</v>
      </c>
      <c r="BM160" s="144" t="s">
        <v>32</v>
      </c>
      <c r="BN160" s="144" t="s">
        <v>32</v>
      </c>
      <c r="BO160" s="144" t="s">
        <v>32</v>
      </c>
      <c r="BP160" s="144" t="s">
        <v>32</v>
      </c>
      <c r="BQ160" s="144" t="s">
        <v>32</v>
      </c>
      <c r="BR160" s="144" t="s">
        <v>32</v>
      </c>
      <c r="BS160" s="144" t="s">
        <v>32</v>
      </c>
      <c r="BT160" s="144" t="s">
        <v>32</v>
      </c>
      <c r="BU160" s="144" t="s">
        <v>32</v>
      </c>
      <c r="BV160" s="144" t="s">
        <v>32</v>
      </c>
      <c r="BW160" s="144" t="s">
        <v>32</v>
      </c>
      <c r="BX160" s="144" t="s">
        <v>32</v>
      </c>
    </row>
    <row r="161" spans="1:76" x14ac:dyDescent="0.25">
      <c r="A161" s="158"/>
      <c r="B161" s="64" t="s">
        <v>198</v>
      </c>
      <c r="C161" s="139" t="str">
        <f>Input!C167</f>
        <v>P</v>
      </c>
      <c r="D161" s="144" t="s">
        <v>32</v>
      </c>
      <c r="E161" s="144" t="s">
        <v>32</v>
      </c>
      <c r="F161" s="144" t="s">
        <v>32</v>
      </c>
      <c r="G161" s="144" t="s">
        <v>32</v>
      </c>
      <c r="H161" s="144" t="s">
        <v>32</v>
      </c>
      <c r="I161" s="144" t="s">
        <v>32</v>
      </c>
      <c r="J161" s="144" t="s">
        <v>32</v>
      </c>
      <c r="K161" s="144" t="s">
        <v>32</v>
      </c>
      <c r="L161" s="144" t="s">
        <v>32</v>
      </c>
      <c r="M161" s="144" t="s">
        <v>32</v>
      </c>
      <c r="N161" s="144" t="s">
        <v>32</v>
      </c>
      <c r="O161" s="144" t="s">
        <v>32</v>
      </c>
      <c r="P161" s="144" t="s">
        <v>32</v>
      </c>
      <c r="Q161" s="144" t="s">
        <v>32</v>
      </c>
      <c r="R161" s="144" t="s">
        <v>32</v>
      </c>
      <c r="S161" s="144" t="s">
        <v>32</v>
      </c>
      <c r="T161" s="144" t="s">
        <v>32</v>
      </c>
      <c r="U161" s="144" t="s">
        <v>32</v>
      </c>
      <c r="V161" s="144" t="s">
        <v>32</v>
      </c>
      <c r="W161" s="144" t="s">
        <v>32</v>
      </c>
      <c r="X161" s="144" t="s">
        <v>32</v>
      </c>
      <c r="Y161" s="144" t="s">
        <v>32</v>
      </c>
      <c r="Z161" s="144" t="s">
        <v>32</v>
      </c>
      <c r="AA161" s="144" t="s">
        <v>32</v>
      </c>
      <c r="AB161" s="144" t="s">
        <v>32</v>
      </c>
      <c r="AC161" s="144" t="s">
        <v>32</v>
      </c>
      <c r="AD161" s="144" t="s">
        <v>32</v>
      </c>
      <c r="AE161" s="144" t="s">
        <v>32</v>
      </c>
      <c r="AF161" s="144" t="s">
        <v>32</v>
      </c>
      <c r="AG161" s="144" t="s">
        <v>32</v>
      </c>
      <c r="AH161" s="144" t="s">
        <v>32</v>
      </c>
      <c r="AI161" s="144" t="s">
        <v>32</v>
      </c>
      <c r="AJ161" s="144" t="s">
        <v>32</v>
      </c>
      <c r="AK161" s="144" t="s">
        <v>32</v>
      </c>
      <c r="AL161" s="144" t="s">
        <v>32</v>
      </c>
      <c r="AM161" s="144" t="s">
        <v>32</v>
      </c>
      <c r="AN161" s="144" t="s">
        <v>32</v>
      </c>
      <c r="AO161" s="144" t="s">
        <v>32</v>
      </c>
      <c r="AP161" s="144" t="s">
        <v>32</v>
      </c>
      <c r="AQ161" s="144" t="s">
        <v>32</v>
      </c>
      <c r="AR161" s="144" t="s">
        <v>32</v>
      </c>
      <c r="AS161" s="144" t="s">
        <v>32</v>
      </c>
      <c r="AT161" s="144" t="s">
        <v>32</v>
      </c>
      <c r="AU161" s="144" t="s">
        <v>32</v>
      </c>
      <c r="AV161" s="144" t="s">
        <v>32</v>
      </c>
      <c r="AW161" s="144" t="s">
        <v>32</v>
      </c>
      <c r="AX161" s="144" t="s">
        <v>32</v>
      </c>
      <c r="AY161" s="144" t="s">
        <v>32</v>
      </c>
      <c r="AZ161" s="144" t="s">
        <v>32</v>
      </c>
      <c r="BA161" s="144" t="s">
        <v>32</v>
      </c>
      <c r="BB161" s="144" t="s">
        <v>32</v>
      </c>
      <c r="BC161" s="144" t="s">
        <v>32</v>
      </c>
      <c r="BD161" s="144" t="s">
        <v>32</v>
      </c>
      <c r="BE161" s="144" t="s">
        <v>32</v>
      </c>
      <c r="BF161" s="144" t="s">
        <v>32</v>
      </c>
      <c r="BG161" s="144" t="s">
        <v>32</v>
      </c>
      <c r="BH161" s="144" t="s">
        <v>32</v>
      </c>
      <c r="BI161" s="144" t="s">
        <v>32</v>
      </c>
      <c r="BJ161" s="144" t="s">
        <v>32</v>
      </c>
      <c r="BK161" s="144" t="s">
        <v>32</v>
      </c>
      <c r="BL161" s="144" t="s">
        <v>32</v>
      </c>
      <c r="BM161" s="144" t="s">
        <v>32</v>
      </c>
      <c r="BN161" s="144" t="s">
        <v>32</v>
      </c>
      <c r="BO161" s="144" t="s">
        <v>32</v>
      </c>
      <c r="BP161" s="144" t="s">
        <v>32</v>
      </c>
      <c r="BQ161" s="144" t="s">
        <v>32</v>
      </c>
      <c r="BR161" s="144" t="s">
        <v>32</v>
      </c>
      <c r="BS161" s="144" t="s">
        <v>32</v>
      </c>
      <c r="BT161" s="144" t="s">
        <v>32</v>
      </c>
      <c r="BU161" s="144" t="s">
        <v>32</v>
      </c>
      <c r="BV161" s="144" t="s">
        <v>32</v>
      </c>
      <c r="BW161" s="144" t="s">
        <v>32</v>
      </c>
      <c r="BX161" s="144" t="s">
        <v>32</v>
      </c>
    </row>
    <row r="162" spans="1:76" x14ac:dyDescent="0.25">
      <c r="A162" s="158"/>
      <c r="B162" s="64" t="s">
        <v>199</v>
      </c>
      <c r="C162" s="139" t="str">
        <f>Input!C168</f>
        <v>P</v>
      </c>
      <c r="D162" s="144" t="s">
        <v>32</v>
      </c>
      <c r="E162" s="144" t="s">
        <v>32</v>
      </c>
      <c r="F162" s="144" t="s">
        <v>32</v>
      </c>
      <c r="G162" s="144" t="s">
        <v>32</v>
      </c>
      <c r="H162" s="144" t="s">
        <v>32</v>
      </c>
      <c r="I162" s="144" t="s">
        <v>32</v>
      </c>
      <c r="J162" s="144" t="s">
        <v>32</v>
      </c>
      <c r="K162" s="144" t="s">
        <v>32</v>
      </c>
      <c r="L162" s="144" t="s">
        <v>32</v>
      </c>
      <c r="M162" s="144" t="s">
        <v>32</v>
      </c>
      <c r="N162" s="144" t="s">
        <v>32</v>
      </c>
      <c r="O162" s="144" t="s">
        <v>32</v>
      </c>
      <c r="P162" s="144" t="s">
        <v>32</v>
      </c>
      <c r="Q162" s="144" t="s">
        <v>32</v>
      </c>
      <c r="R162" s="144" t="s">
        <v>32</v>
      </c>
      <c r="S162" s="144" t="s">
        <v>32</v>
      </c>
      <c r="T162" s="144" t="s">
        <v>32</v>
      </c>
      <c r="U162" s="144" t="s">
        <v>32</v>
      </c>
      <c r="V162" s="144" t="s">
        <v>32</v>
      </c>
      <c r="W162" s="144" t="s">
        <v>32</v>
      </c>
      <c r="X162" s="144" t="s">
        <v>32</v>
      </c>
      <c r="Y162" s="144" t="s">
        <v>32</v>
      </c>
      <c r="Z162" s="144" t="s">
        <v>32</v>
      </c>
      <c r="AA162" s="144" t="s">
        <v>32</v>
      </c>
      <c r="AB162" s="144" t="s">
        <v>32</v>
      </c>
      <c r="AC162" s="144" t="s">
        <v>32</v>
      </c>
      <c r="AD162" s="144" t="s">
        <v>32</v>
      </c>
      <c r="AE162" s="144" t="s">
        <v>32</v>
      </c>
      <c r="AF162" s="144" t="s">
        <v>32</v>
      </c>
      <c r="AG162" s="144" t="s">
        <v>32</v>
      </c>
      <c r="AH162" s="144" t="s">
        <v>32</v>
      </c>
      <c r="AI162" s="144" t="s">
        <v>32</v>
      </c>
      <c r="AJ162" s="144" t="s">
        <v>32</v>
      </c>
      <c r="AK162" s="144" t="s">
        <v>32</v>
      </c>
      <c r="AL162" s="144" t="s">
        <v>32</v>
      </c>
      <c r="AM162" s="144" t="s">
        <v>32</v>
      </c>
      <c r="AN162" s="144" t="s">
        <v>32</v>
      </c>
      <c r="AO162" s="144" t="s">
        <v>32</v>
      </c>
      <c r="AP162" s="144" t="s">
        <v>32</v>
      </c>
      <c r="AQ162" s="144" t="s">
        <v>32</v>
      </c>
      <c r="AR162" s="144" t="s">
        <v>32</v>
      </c>
      <c r="AS162" s="144" t="s">
        <v>32</v>
      </c>
      <c r="AT162" s="144" t="s">
        <v>32</v>
      </c>
      <c r="AU162" s="144" t="s">
        <v>32</v>
      </c>
      <c r="AV162" s="144" t="s">
        <v>32</v>
      </c>
      <c r="AW162" s="144" t="s">
        <v>32</v>
      </c>
      <c r="AX162" s="144" t="s">
        <v>32</v>
      </c>
      <c r="AY162" s="144" t="s">
        <v>32</v>
      </c>
      <c r="AZ162" s="144" t="s">
        <v>32</v>
      </c>
      <c r="BA162" s="144" t="s">
        <v>32</v>
      </c>
      <c r="BB162" s="144" t="s">
        <v>32</v>
      </c>
      <c r="BC162" s="144" t="s">
        <v>32</v>
      </c>
      <c r="BD162" s="144" t="s">
        <v>32</v>
      </c>
      <c r="BE162" s="144" t="s">
        <v>32</v>
      </c>
      <c r="BF162" s="144" t="s">
        <v>32</v>
      </c>
      <c r="BG162" s="144" t="s">
        <v>32</v>
      </c>
      <c r="BH162" s="144" t="s">
        <v>32</v>
      </c>
      <c r="BI162" s="144" t="s">
        <v>32</v>
      </c>
      <c r="BJ162" s="144" t="s">
        <v>32</v>
      </c>
      <c r="BK162" s="144" t="s">
        <v>32</v>
      </c>
      <c r="BL162" s="144" t="s">
        <v>32</v>
      </c>
      <c r="BM162" s="144" t="s">
        <v>32</v>
      </c>
      <c r="BN162" s="144" t="s">
        <v>32</v>
      </c>
      <c r="BO162" s="144" t="s">
        <v>32</v>
      </c>
      <c r="BP162" s="144" t="s">
        <v>32</v>
      </c>
      <c r="BQ162" s="144" t="s">
        <v>32</v>
      </c>
      <c r="BR162" s="144" t="s">
        <v>32</v>
      </c>
      <c r="BS162" s="144" t="s">
        <v>32</v>
      </c>
      <c r="BT162" s="144" t="s">
        <v>32</v>
      </c>
      <c r="BU162" s="144" t="s">
        <v>32</v>
      </c>
      <c r="BV162" s="144" t="s">
        <v>32</v>
      </c>
      <c r="BW162" s="144" t="s">
        <v>32</v>
      </c>
      <c r="BX162" s="144" t="s">
        <v>32</v>
      </c>
    </row>
    <row r="163" spans="1:76" x14ac:dyDescent="0.25">
      <c r="A163" s="158"/>
      <c r="B163" s="64" t="s">
        <v>200</v>
      </c>
      <c r="C163" s="139" t="str">
        <f>Input!C169</f>
        <v>P</v>
      </c>
      <c r="D163" s="144" t="s">
        <v>32</v>
      </c>
      <c r="E163" s="144" t="s">
        <v>32</v>
      </c>
      <c r="F163" s="144" t="s">
        <v>32</v>
      </c>
      <c r="G163" s="144" t="s">
        <v>32</v>
      </c>
      <c r="H163" s="144" t="s">
        <v>32</v>
      </c>
      <c r="I163" s="144" t="s">
        <v>32</v>
      </c>
      <c r="J163" s="144" t="s">
        <v>32</v>
      </c>
      <c r="K163" s="144" t="s">
        <v>32</v>
      </c>
      <c r="L163" s="144" t="s">
        <v>32</v>
      </c>
      <c r="M163" s="144" t="s">
        <v>32</v>
      </c>
      <c r="N163" s="144" t="s">
        <v>32</v>
      </c>
      <c r="O163" s="144" t="s">
        <v>32</v>
      </c>
      <c r="P163" s="144" t="s">
        <v>32</v>
      </c>
      <c r="Q163" s="144" t="s">
        <v>32</v>
      </c>
      <c r="R163" s="144" t="s">
        <v>32</v>
      </c>
      <c r="S163" s="144" t="s">
        <v>32</v>
      </c>
      <c r="T163" s="144" t="s">
        <v>32</v>
      </c>
      <c r="U163" s="144" t="s">
        <v>32</v>
      </c>
      <c r="V163" s="144" t="s">
        <v>32</v>
      </c>
      <c r="W163" s="144" t="s">
        <v>32</v>
      </c>
      <c r="X163" s="144" t="s">
        <v>32</v>
      </c>
      <c r="Y163" s="144" t="s">
        <v>32</v>
      </c>
      <c r="Z163" s="144" t="s">
        <v>32</v>
      </c>
      <c r="AA163" s="144" t="s">
        <v>32</v>
      </c>
      <c r="AB163" s="144" t="s">
        <v>32</v>
      </c>
      <c r="AC163" s="144" t="s">
        <v>32</v>
      </c>
      <c r="AD163" s="144" t="s">
        <v>32</v>
      </c>
      <c r="AE163" s="144" t="s">
        <v>32</v>
      </c>
      <c r="AF163" s="144" t="s">
        <v>32</v>
      </c>
      <c r="AG163" s="144" t="s">
        <v>32</v>
      </c>
      <c r="AH163" s="144" t="s">
        <v>32</v>
      </c>
      <c r="AI163" s="144" t="s">
        <v>32</v>
      </c>
      <c r="AJ163" s="144" t="s">
        <v>32</v>
      </c>
      <c r="AK163" s="144" t="s">
        <v>32</v>
      </c>
      <c r="AL163" s="144" t="s">
        <v>32</v>
      </c>
      <c r="AM163" s="144" t="s">
        <v>32</v>
      </c>
      <c r="AN163" s="144" t="s">
        <v>32</v>
      </c>
      <c r="AO163" s="144" t="s">
        <v>32</v>
      </c>
      <c r="AP163" s="144" t="s">
        <v>32</v>
      </c>
      <c r="AQ163" s="144" t="s">
        <v>32</v>
      </c>
      <c r="AR163" s="144" t="s">
        <v>32</v>
      </c>
      <c r="AS163" s="144" t="s">
        <v>32</v>
      </c>
      <c r="AT163" s="144" t="s">
        <v>32</v>
      </c>
      <c r="AU163" s="144" t="s">
        <v>32</v>
      </c>
      <c r="AV163" s="144" t="s">
        <v>32</v>
      </c>
      <c r="AW163" s="144" t="s">
        <v>32</v>
      </c>
      <c r="AX163" s="144" t="s">
        <v>32</v>
      </c>
      <c r="AY163" s="144" t="s">
        <v>32</v>
      </c>
      <c r="AZ163" s="144" t="s">
        <v>32</v>
      </c>
      <c r="BA163" s="144" t="s">
        <v>32</v>
      </c>
      <c r="BB163" s="144" t="s">
        <v>32</v>
      </c>
      <c r="BC163" s="144" t="s">
        <v>32</v>
      </c>
      <c r="BD163" s="144" t="s">
        <v>32</v>
      </c>
      <c r="BE163" s="144" t="s">
        <v>32</v>
      </c>
      <c r="BF163" s="144" t="s">
        <v>32</v>
      </c>
      <c r="BG163" s="144" t="s">
        <v>32</v>
      </c>
      <c r="BH163" s="144" t="s">
        <v>32</v>
      </c>
      <c r="BI163" s="144" t="s">
        <v>32</v>
      </c>
      <c r="BJ163" s="144" t="s">
        <v>32</v>
      </c>
      <c r="BK163" s="144" t="s">
        <v>32</v>
      </c>
      <c r="BL163" s="144" t="s">
        <v>32</v>
      </c>
      <c r="BM163" s="144" t="s">
        <v>32</v>
      </c>
      <c r="BN163" s="144" t="s">
        <v>32</v>
      </c>
      <c r="BO163" s="144" t="s">
        <v>32</v>
      </c>
      <c r="BP163" s="144" t="s">
        <v>32</v>
      </c>
      <c r="BQ163" s="144" t="s">
        <v>32</v>
      </c>
      <c r="BR163" s="144" t="s">
        <v>32</v>
      </c>
      <c r="BS163" s="144" t="s">
        <v>32</v>
      </c>
      <c r="BT163" s="144" t="s">
        <v>32</v>
      </c>
      <c r="BU163" s="144" t="s">
        <v>32</v>
      </c>
      <c r="BV163" s="144" t="s">
        <v>32</v>
      </c>
      <c r="BW163" s="144" t="s">
        <v>32</v>
      </c>
      <c r="BX163" s="144" t="s">
        <v>32</v>
      </c>
    </row>
    <row r="164" spans="1:76" x14ac:dyDescent="0.25">
      <c r="A164" s="158"/>
      <c r="B164" s="64" t="s">
        <v>201</v>
      </c>
      <c r="C164" s="139" t="str">
        <f>Input!C170</f>
        <v>P</v>
      </c>
      <c r="D164" s="144" t="s">
        <v>32</v>
      </c>
      <c r="E164" s="144" t="s">
        <v>32</v>
      </c>
      <c r="F164" s="144" t="s">
        <v>32</v>
      </c>
      <c r="G164" s="144" t="s">
        <v>32</v>
      </c>
      <c r="H164" s="144" t="s">
        <v>32</v>
      </c>
      <c r="I164" s="144" t="s">
        <v>32</v>
      </c>
      <c r="J164" s="144" t="s">
        <v>32</v>
      </c>
      <c r="K164" s="144" t="s">
        <v>32</v>
      </c>
      <c r="L164" s="144" t="s">
        <v>32</v>
      </c>
      <c r="M164" s="144" t="s">
        <v>32</v>
      </c>
      <c r="N164" s="144" t="s">
        <v>32</v>
      </c>
      <c r="O164" s="144" t="s">
        <v>32</v>
      </c>
      <c r="P164" s="144" t="s">
        <v>32</v>
      </c>
      <c r="Q164" s="144" t="s">
        <v>32</v>
      </c>
      <c r="R164" s="144" t="s">
        <v>32</v>
      </c>
      <c r="S164" s="144" t="s">
        <v>32</v>
      </c>
      <c r="T164" s="144" t="s">
        <v>32</v>
      </c>
      <c r="U164" s="144" t="s">
        <v>32</v>
      </c>
      <c r="V164" s="144" t="s">
        <v>32</v>
      </c>
      <c r="W164" s="144" t="s">
        <v>32</v>
      </c>
      <c r="X164" s="144" t="s">
        <v>32</v>
      </c>
      <c r="Y164" s="144" t="s">
        <v>32</v>
      </c>
      <c r="Z164" s="144" t="s">
        <v>32</v>
      </c>
      <c r="AA164" s="144" t="s">
        <v>32</v>
      </c>
      <c r="AB164" s="144" t="s">
        <v>32</v>
      </c>
      <c r="AC164" s="144" t="s">
        <v>32</v>
      </c>
      <c r="AD164" s="144" t="s">
        <v>32</v>
      </c>
      <c r="AE164" s="144" t="s">
        <v>32</v>
      </c>
      <c r="AF164" s="144" t="s">
        <v>32</v>
      </c>
      <c r="AG164" s="144" t="s">
        <v>32</v>
      </c>
      <c r="AH164" s="144" t="s">
        <v>32</v>
      </c>
      <c r="AI164" s="144" t="s">
        <v>32</v>
      </c>
      <c r="AJ164" s="144" t="s">
        <v>32</v>
      </c>
      <c r="AK164" s="144" t="s">
        <v>32</v>
      </c>
      <c r="AL164" s="144" t="s">
        <v>32</v>
      </c>
      <c r="AM164" s="144" t="s">
        <v>32</v>
      </c>
      <c r="AN164" s="144" t="s">
        <v>32</v>
      </c>
      <c r="AO164" s="144" t="s">
        <v>32</v>
      </c>
      <c r="AP164" s="144" t="s">
        <v>32</v>
      </c>
      <c r="AQ164" s="144" t="s">
        <v>32</v>
      </c>
      <c r="AR164" s="144" t="s">
        <v>32</v>
      </c>
      <c r="AS164" s="144" t="s">
        <v>32</v>
      </c>
      <c r="AT164" s="144" t="s">
        <v>32</v>
      </c>
      <c r="AU164" s="144" t="s">
        <v>32</v>
      </c>
      <c r="AV164" s="144" t="s">
        <v>32</v>
      </c>
      <c r="AW164" s="144" t="s">
        <v>32</v>
      </c>
      <c r="AX164" s="144" t="s">
        <v>32</v>
      </c>
      <c r="AY164" s="144" t="s">
        <v>32</v>
      </c>
      <c r="AZ164" s="144" t="s">
        <v>32</v>
      </c>
      <c r="BA164" s="144" t="s">
        <v>32</v>
      </c>
      <c r="BB164" s="144" t="s">
        <v>32</v>
      </c>
      <c r="BC164" s="144" t="s">
        <v>32</v>
      </c>
      <c r="BD164" s="144" t="s">
        <v>32</v>
      </c>
      <c r="BE164" s="144" t="s">
        <v>32</v>
      </c>
      <c r="BF164" s="144" t="s">
        <v>32</v>
      </c>
      <c r="BG164" s="144" t="s">
        <v>32</v>
      </c>
      <c r="BH164" s="144" t="s">
        <v>32</v>
      </c>
      <c r="BI164" s="144" t="s">
        <v>32</v>
      </c>
      <c r="BJ164" s="144" t="s">
        <v>32</v>
      </c>
      <c r="BK164" s="144" t="s">
        <v>32</v>
      </c>
      <c r="BL164" s="144" t="s">
        <v>32</v>
      </c>
      <c r="BM164" s="144" t="s">
        <v>32</v>
      </c>
      <c r="BN164" s="144" t="s">
        <v>32</v>
      </c>
      <c r="BO164" s="144" t="s">
        <v>32</v>
      </c>
      <c r="BP164" s="144" t="s">
        <v>32</v>
      </c>
      <c r="BQ164" s="144" t="s">
        <v>32</v>
      </c>
      <c r="BR164" s="144" t="s">
        <v>32</v>
      </c>
      <c r="BS164" s="144" t="s">
        <v>32</v>
      </c>
      <c r="BT164" s="144" t="s">
        <v>32</v>
      </c>
      <c r="BU164" s="144" t="s">
        <v>32</v>
      </c>
      <c r="BV164" s="144" t="s">
        <v>32</v>
      </c>
      <c r="BW164" s="144" t="s">
        <v>32</v>
      </c>
      <c r="BX164" s="144" t="s">
        <v>32</v>
      </c>
    </row>
    <row r="165" spans="1:76" x14ac:dyDescent="0.25">
      <c r="A165" s="158"/>
      <c r="B165" s="64" t="s">
        <v>202</v>
      </c>
      <c r="C165" s="139" t="str">
        <f>Input!C171</f>
        <v>P</v>
      </c>
      <c r="D165" s="144" t="s">
        <v>32</v>
      </c>
      <c r="E165" s="144" t="s">
        <v>32</v>
      </c>
      <c r="F165" s="144" t="s">
        <v>32</v>
      </c>
      <c r="G165" s="144" t="s">
        <v>32</v>
      </c>
      <c r="H165" s="144" t="s">
        <v>32</v>
      </c>
      <c r="I165" s="144" t="s">
        <v>32</v>
      </c>
      <c r="J165" s="144" t="s">
        <v>32</v>
      </c>
      <c r="K165" s="144" t="s">
        <v>32</v>
      </c>
      <c r="L165" s="144" t="s">
        <v>32</v>
      </c>
      <c r="M165" s="144" t="s">
        <v>32</v>
      </c>
      <c r="N165" s="144" t="s">
        <v>32</v>
      </c>
      <c r="O165" s="144" t="s">
        <v>32</v>
      </c>
      <c r="P165" s="144" t="s">
        <v>32</v>
      </c>
      <c r="Q165" s="144" t="s">
        <v>32</v>
      </c>
      <c r="R165" s="144" t="s">
        <v>32</v>
      </c>
      <c r="S165" s="144" t="s">
        <v>32</v>
      </c>
      <c r="T165" s="144" t="s">
        <v>32</v>
      </c>
      <c r="U165" s="144" t="s">
        <v>32</v>
      </c>
      <c r="V165" s="144" t="s">
        <v>32</v>
      </c>
      <c r="W165" s="144" t="s">
        <v>32</v>
      </c>
      <c r="X165" s="144" t="s">
        <v>32</v>
      </c>
      <c r="Y165" s="144" t="s">
        <v>32</v>
      </c>
      <c r="Z165" s="144" t="s">
        <v>32</v>
      </c>
      <c r="AA165" s="144" t="s">
        <v>32</v>
      </c>
      <c r="AB165" s="144" t="s">
        <v>32</v>
      </c>
      <c r="AC165" s="144" t="s">
        <v>32</v>
      </c>
      <c r="AD165" s="144" t="s">
        <v>32</v>
      </c>
      <c r="AE165" s="144" t="s">
        <v>32</v>
      </c>
      <c r="AF165" s="144" t="s">
        <v>32</v>
      </c>
      <c r="AG165" s="144" t="s">
        <v>32</v>
      </c>
      <c r="AH165" s="144" t="s">
        <v>32</v>
      </c>
      <c r="AI165" s="144" t="s">
        <v>32</v>
      </c>
      <c r="AJ165" s="144" t="s">
        <v>32</v>
      </c>
      <c r="AK165" s="144" t="s">
        <v>32</v>
      </c>
      <c r="AL165" s="144" t="s">
        <v>32</v>
      </c>
      <c r="AM165" s="144" t="s">
        <v>32</v>
      </c>
      <c r="AN165" s="144" t="s">
        <v>32</v>
      </c>
      <c r="AO165" s="144" t="s">
        <v>32</v>
      </c>
      <c r="AP165" s="144" t="s">
        <v>32</v>
      </c>
      <c r="AQ165" s="144" t="s">
        <v>32</v>
      </c>
      <c r="AR165" s="144" t="s">
        <v>32</v>
      </c>
      <c r="AS165" s="144" t="s">
        <v>32</v>
      </c>
      <c r="AT165" s="144" t="s">
        <v>32</v>
      </c>
      <c r="AU165" s="144" t="s">
        <v>32</v>
      </c>
      <c r="AV165" s="144" t="s">
        <v>32</v>
      </c>
      <c r="AW165" s="144" t="s">
        <v>32</v>
      </c>
      <c r="AX165" s="144" t="s">
        <v>32</v>
      </c>
      <c r="AY165" s="144" t="s">
        <v>32</v>
      </c>
      <c r="AZ165" s="144" t="s">
        <v>32</v>
      </c>
      <c r="BA165" s="144" t="s">
        <v>32</v>
      </c>
      <c r="BB165" s="144" t="s">
        <v>32</v>
      </c>
      <c r="BC165" s="144" t="s">
        <v>32</v>
      </c>
      <c r="BD165" s="144" t="s">
        <v>32</v>
      </c>
      <c r="BE165" s="144" t="s">
        <v>32</v>
      </c>
      <c r="BF165" s="144" t="s">
        <v>32</v>
      </c>
      <c r="BG165" s="144" t="s">
        <v>32</v>
      </c>
      <c r="BH165" s="144" t="s">
        <v>32</v>
      </c>
      <c r="BI165" s="144" t="s">
        <v>32</v>
      </c>
      <c r="BJ165" s="144" t="s">
        <v>32</v>
      </c>
      <c r="BK165" s="144" t="s">
        <v>32</v>
      </c>
      <c r="BL165" s="144" t="s">
        <v>32</v>
      </c>
      <c r="BM165" s="144" t="s">
        <v>32</v>
      </c>
      <c r="BN165" s="144" t="s">
        <v>32</v>
      </c>
      <c r="BO165" s="144" t="s">
        <v>32</v>
      </c>
      <c r="BP165" s="144" t="s">
        <v>32</v>
      </c>
      <c r="BQ165" s="144" t="s">
        <v>32</v>
      </c>
      <c r="BR165" s="144" t="s">
        <v>32</v>
      </c>
      <c r="BS165" s="144" t="s">
        <v>32</v>
      </c>
      <c r="BT165" s="144" t="s">
        <v>32</v>
      </c>
      <c r="BU165" s="144" t="s">
        <v>32</v>
      </c>
      <c r="BV165" s="144" t="s">
        <v>32</v>
      </c>
      <c r="BW165" s="144" t="s">
        <v>32</v>
      </c>
      <c r="BX165" s="144" t="s">
        <v>32</v>
      </c>
    </row>
    <row r="166" spans="1:76" x14ac:dyDescent="0.25">
      <c r="A166" s="158"/>
      <c r="B166" s="64" t="s">
        <v>203</v>
      </c>
      <c r="C166" s="139" t="str">
        <f>Input!C172</f>
        <v>C</v>
      </c>
      <c r="D166" s="144" t="s">
        <v>32</v>
      </c>
      <c r="E166" s="147">
        <f>Input!$Q172*'Cargo Density'!E$3</f>
        <v>1250</v>
      </c>
      <c r="F166" s="147">
        <f>Input!$Q172*'Cargo Density'!F$3</f>
        <v>640</v>
      </c>
      <c r="G166" s="147">
        <f>Input!$Q172*'Cargo Density'!G$3</f>
        <v>800</v>
      </c>
      <c r="H166" s="147">
        <f>Input!$Q172*'Cargo Density'!H$3</f>
        <v>0</v>
      </c>
      <c r="I166" s="147">
        <f>Input!$Q172*'Cargo Density'!I$3</f>
        <v>0</v>
      </c>
      <c r="J166" s="147">
        <f>Input!$Q172*'Cargo Density'!J$3</f>
        <v>750</v>
      </c>
      <c r="K166" s="147">
        <f>Input!$Q172*'Cargo Density'!K$3</f>
        <v>750</v>
      </c>
      <c r="L166" s="147">
        <f>Input!$Q172*'Cargo Density'!L$3</f>
        <v>400</v>
      </c>
      <c r="M166" s="147">
        <f>Input!$Q172*'Cargo Density'!M$3</f>
        <v>0</v>
      </c>
      <c r="N166" s="147">
        <f>Input!$Q172*'Cargo Density'!N$3</f>
        <v>400</v>
      </c>
      <c r="O166" s="147">
        <f>Input!$Q172*'Cargo Density'!O$3</f>
        <v>280</v>
      </c>
      <c r="P166" s="147">
        <f>Input!$Q172*'Cargo Density'!P$3</f>
        <v>17.45</v>
      </c>
      <c r="Q166" s="147">
        <f>Input!$Q172*'Cargo Density'!Q$3</f>
        <v>0</v>
      </c>
      <c r="R166" s="147">
        <f>Input!$Q172*'Cargo Density'!R$3</f>
        <v>1150</v>
      </c>
      <c r="S166" s="147">
        <f>Input!$Q172*'Cargo Density'!S$3</f>
        <v>5</v>
      </c>
      <c r="T166" s="147">
        <f>Input!$Q172*'Cargo Density'!T$3</f>
        <v>1750</v>
      </c>
      <c r="U166" s="147">
        <f>Input!$Q172*'Cargo Density'!U$3</f>
        <v>700</v>
      </c>
      <c r="V166" s="147">
        <f>Input!$Q172*'Cargo Density'!V$3</f>
        <v>150</v>
      </c>
      <c r="W166" s="147">
        <f>Input!$Q172*'Cargo Density'!W$3</f>
        <v>250</v>
      </c>
      <c r="X166" s="147">
        <f>Input!$Q172*'Cargo Density'!X$3</f>
        <v>400</v>
      </c>
      <c r="Y166" s="147">
        <f>Input!$Q172*'Cargo Density'!Y$3</f>
        <v>250</v>
      </c>
      <c r="Z166" s="147">
        <f>Input!$Q172*'Cargo Density'!Z$3</f>
        <v>250</v>
      </c>
      <c r="AA166" s="147">
        <f>Input!$Q172*'Cargo Density'!AA$3</f>
        <v>266.5</v>
      </c>
      <c r="AB166" s="147">
        <f>Input!$Q172*'Cargo Density'!AB$3</f>
        <v>200</v>
      </c>
      <c r="AC166" s="147">
        <f>Input!$Q172*'Cargo Density'!AC$3</f>
        <v>200</v>
      </c>
      <c r="AD166" s="147">
        <f>Input!$Q172*'Cargo Density'!AD$3</f>
        <v>200</v>
      </c>
      <c r="AE166" s="147">
        <f>Input!$Q172*'Cargo Density'!AE$3</f>
        <v>0</v>
      </c>
      <c r="AF166" s="147">
        <f>Input!$Q172*'Cargo Density'!AF$3</f>
        <v>750</v>
      </c>
      <c r="AG166" s="147">
        <f>Input!$Q172*'Cargo Density'!AG$3</f>
        <v>62.5</v>
      </c>
      <c r="AH166" s="147">
        <f>Input!$Q172*'Cargo Density'!AH$3</f>
        <v>250</v>
      </c>
      <c r="AI166" s="147">
        <f>Input!$Q172*'Cargo Density'!AI$3</f>
        <v>400</v>
      </c>
      <c r="AJ166" s="147">
        <f>Input!$Q172*'Cargo Density'!AJ$3</f>
        <v>0</v>
      </c>
      <c r="AK166" s="147">
        <f>Input!$Q172*'Cargo Density'!AK$3</f>
        <v>2250</v>
      </c>
      <c r="AL166" s="147">
        <f>Input!$Q172*'Cargo Density'!AL$3</f>
        <v>700</v>
      </c>
      <c r="AM166" s="147">
        <f>Input!$Q172*'Cargo Density'!AM$3</f>
        <v>375</v>
      </c>
      <c r="AN166" s="147">
        <f>Input!$Q172*'Cargo Density'!AN$3</f>
        <v>125</v>
      </c>
      <c r="AO166" s="147">
        <f>Input!$Q172*'Cargo Density'!AO$3</f>
        <v>380</v>
      </c>
      <c r="AP166" s="147">
        <f>Input!$Q172*'Cargo Density'!AP$3</f>
        <v>150</v>
      </c>
      <c r="AQ166" s="147">
        <f>Input!$Q172*'Cargo Density'!AQ$3</f>
        <v>531.25</v>
      </c>
      <c r="AR166" s="147">
        <f>Input!$Q172*'Cargo Density'!AR$3</f>
        <v>450</v>
      </c>
      <c r="AS166" s="147">
        <f>Input!$Q172*'Cargo Density'!AS$3</f>
        <v>385</v>
      </c>
      <c r="AT166" s="147">
        <f>Input!$Q172*'Cargo Density'!AT$3</f>
        <v>600</v>
      </c>
      <c r="AU166" s="147">
        <f>Input!$Q172*'Cargo Density'!AU$3</f>
        <v>31.25</v>
      </c>
      <c r="AV166" s="147">
        <f>Input!$Q172*'Cargo Density'!AV$3</f>
        <v>406.25</v>
      </c>
      <c r="AW166" s="147">
        <f>Input!$Q172*'Cargo Density'!AW$3</f>
        <v>550</v>
      </c>
      <c r="AX166" s="147">
        <f>Input!$Q172*'Cargo Density'!AX$3</f>
        <v>550</v>
      </c>
      <c r="AY166" s="147">
        <f>Input!$Q172*'Cargo Density'!AY$3</f>
        <v>1150</v>
      </c>
      <c r="AZ166" s="147">
        <f>Input!$Q172*'Cargo Density'!AZ$3</f>
        <v>480</v>
      </c>
      <c r="BA166" s="147">
        <f>Input!$Q172*'Cargo Density'!BA$3</f>
        <v>250</v>
      </c>
      <c r="BB166" s="147">
        <f>Input!$Q172*'Cargo Density'!BB$3</f>
        <v>468.75</v>
      </c>
      <c r="BC166" s="147">
        <f>Input!$Q172*'Cargo Density'!BC$3</f>
        <v>475</v>
      </c>
      <c r="BD166" s="147">
        <f>Input!$Q172*'Cargo Density'!BD$3</f>
        <v>800</v>
      </c>
      <c r="BE166" s="147">
        <f>Input!$Q172*'Cargo Density'!BE$3</f>
        <v>1500</v>
      </c>
      <c r="BF166" s="147">
        <f>Input!$Q172*'Cargo Density'!BF$3</f>
        <v>0</v>
      </c>
      <c r="BG166" s="147">
        <f>Input!$Q172*'Cargo Density'!BG$3</f>
        <v>3900</v>
      </c>
      <c r="BH166" s="147">
        <f>Input!$Q172*'Cargo Density'!BH$3</f>
        <v>425</v>
      </c>
      <c r="BI166" s="147">
        <f>Input!$Q172*'Cargo Density'!BI$3</f>
        <v>360</v>
      </c>
      <c r="BJ166" s="147">
        <f>Input!$Q172*'Cargo Density'!BJ$3</f>
        <v>125</v>
      </c>
      <c r="BK166" s="147">
        <f>Input!$Q172*'Cargo Density'!BK$3</f>
        <v>650</v>
      </c>
      <c r="BL166" s="147">
        <f>Input!$Q172*'Cargo Density'!BL$3</f>
        <v>43</v>
      </c>
      <c r="BM166" s="147">
        <f>Input!$Q172*'Cargo Density'!BM$3</f>
        <v>43</v>
      </c>
      <c r="BN166" s="147">
        <f>Input!$Q172*'Cargo Density'!BN$3</f>
        <v>0</v>
      </c>
      <c r="BO166" s="147">
        <f>Input!$Q172*'Cargo Density'!BO$3</f>
        <v>200</v>
      </c>
      <c r="BP166" s="147">
        <f>Input!$Q172*'Cargo Density'!BP$3</f>
        <v>0</v>
      </c>
      <c r="BQ166" s="147">
        <f>Input!$Q172*'Cargo Density'!BQ$3</f>
        <v>4500</v>
      </c>
      <c r="BR166" s="147">
        <f>Input!$Q172*'Cargo Density'!BR$3</f>
        <v>1250</v>
      </c>
      <c r="BS166" s="147">
        <f>Input!$Q172*'Cargo Density'!BS$3</f>
        <v>0</v>
      </c>
      <c r="BT166" s="147">
        <f>Input!$Q172*'Cargo Density'!BT$3</f>
        <v>0</v>
      </c>
      <c r="BU166" s="147">
        <f>Input!$Q172*'Cargo Density'!BU$3</f>
        <v>350</v>
      </c>
      <c r="BV166" s="147">
        <f>Input!$Q172*'Cargo Density'!BV$3</f>
        <v>235</v>
      </c>
      <c r="BW166" s="147">
        <f>Input!$Q172*'Cargo Density'!BW$3</f>
        <v>250</v>
      </c>
      <c r="BX166" s="147">
        <f>Input!$Q172*'Cargo Density'!BX$3</f>
        <v>150</v>
      </c>
    </row>
    <row r="167" spans="1:76" x14ac:dyDescent="0.25">
      <c r="A167" s="158"/>
      <c r="B167" s="64" t="s">
        <v>204</v>
      </c>
      <c r="C167" s="139" t="str">
        <f>Input!C173</f>
        <v>P</v>
      </c>
      <c r="D167" s="144" t="s">
        <v>32</v>
      </c>
      <c r="E167" s="145" t="s">
        <v>32</v>
      </c>
      <c r="F167" s="145" t="s">
        <v>32</v>
      </c>
      <c r="G167" s="145" t="s">
        <v>32</v>
      </c>
      <c r="H167" s="145" t="s">
        <v>32</v>
      </c>
      <c r="I167" s="145" t="s">
        <v>32</v>
      </c>
      <c r="J167" s="145" t="s">
        <v>32</v>
      </c>
      <c r="K167" s="145" t="s">
        <v>32</v>
      </c>
      <c r="L167" s="145" t="s">
        <v>32</v>
      </c>
      <c r="M167" s="145" t="s">
        <v>32</v>
      </c>
      <c r="N167" s="145" t="s">
        <v>32</v>
      </c>
      <c r="O167" s="145" t="s">
        <v>32</v>
      </c>
      <c r="P167" s="145" t="s">
        <v>32</v>
      </c>
      <c r="Q167" s="145" t="s">
        <v>32</v>
      </c>
      <c r="R167" s="145" t="s">
        <v>32</v>
      </c>
      <c r="S167" s="145" t="s">
        <v>32</v>
      </c>
      <c r="T167" s="145" t="s">
        <v>32</v>
      </c>
      <c r="U167" s="145" t="s">
        <v>32</v>
      </c>
      <c r="V167" s="145" t="s">
        <v>32</v>
      </c>
      <c r="W167" s="145" t="s">
        <v>32</v>
      </c>
      <c r="X167" s="145" t="s">
        <v>32</v>
      </c>
      <c r="Y167" s="145" t="s">
        <v>32</v>
      </c>
      <c r="Z167" s="145" t="s">
        <v>32</v>
      </c>
      <c r="AA167" s="145" t="s">
        <v>32</v>
      </c>
      <c r="AB167" s="145" t="s">
        <v>32</v>
      </c>
      <c r="AC167" s="145" t="s">
        <v>32</v>
      </c>
      <c r="AD167" s="145" t="s">
        <v>32</v>
      </c>
      <c r="AE167" s="145" t="s">
        <v>32</v>
      </c>
      <c r="AF167" s="145" t="s">
        <v>32</v>
      </c>
      <c r="AG167" s="145" t="s">
        <v>32</v>
      </c>
      <c r="AH167" s="145" t="s">
        <v>32</v>
      </c>
      <c r="AI167" s="145" t="s">
        <v>32</v>
      </c>
      <c r="AJ167" s="145" t="s">
        <v>32</v>
      </c>
      <c r="AK167" s="145" t="s">
        <v>32</v>
      </c>
      <c r="AL167" s="145" t="s">
        <v>32</v>
      </c>
      <c r="AM167" s="145" t="s">
        <v>32</v>
      </c>
      <c r="AN167" s="145" t="s">
        <v>32</v>
      </c>
      <c r="AO167" s="145" t="s">
        <v>32</v>
      </c>
      <c r="AP167" s="145" t="s">
        <v>32</v>
      </c>
      <c r="AQ167" s="145" t="s">
        <v>32</v>
      </c>
      <c r="AR167" s="145" t="s">
        <v>32</v>
      </c>
      <c r="AS167" s="145" t="s">
        <v>32</v>
      </c>
      <c r="AT167" s="145" t="s">
        <v>32</v>
      </c>
      <c r="AU167" s="145" t="s">
        <v>32</v>
      </c>
      <c r="AV167" s="145" t="s">
        <v>32</v>
      </c>
      <c r="AW167" s="145" t="s">
        <v>32</v>
      </c>
      <c r="AX167" s="145" t="s">
        <v>32</v>
      </c>
      <c r="AY167" s="145" t="s">
        <v>32</v>
      </c>
      <c r="AZ167" s="145" t="s">
        <v>32</v>
      </c>
      <c r="BA167" s="145" t="s">
        <v>32</v>
      </c>
      <c r="BB167" s="145" t="s">
        <v>32</v>
      </c>
      <c r="BC167" s="145" t="s">
        <v>32</v>
      </c>
      <c r="BD167" s="145" t="s">
        <v>32</v>
      </c>
      <c r="BE167" s="145" t="s">
        <v>32</v>
      </c>
      <c r="BF167" s="145" t="s">
        <v>32</v>
      </c>
      <c r="BG167" s="145" t="s">
        <v>32</v>
      </c>
      <c r="BH167" s="145" t="s">
        <v>32</v>
      </c>
      <c r="BI167" s="145" t="s">
        <v>32</v>
      </c>
      <c r="BJ167" s="145" t="s">
        <v>32</v>
      </c>
      <c r="BK167" s="145" t="s">
        <v>32</v>
      </c>
      <c r="BL167" s="145" t="s">
        <v>32</v>
      </c>
      <c r="BM167" s="145" t="s">
        <v>32</v>
      </c>
      <c r="BN167" s="145" t="s">
        <v>32</v>
      </c>
      <c r="BO167" s="145" t="s">
        <v>32</v>
      </c>
      <c r="BP167" s="145" t="s">
        <v>32</v>
      </c>
      <c r="BQ167" s="145" t="s">
        <v>32</v>
      </c>
      <c r="BR167" s="145" t="s">
        <v>32</v>
      </c>
      <c r="BS167" s="145" t="s">
        <v>32</v>
      </c>
      <c r="BT167" s="145" t="s">
        <v>32</v>
      </c>
      <c r="BU167" s="145" t="s">
        <v>32</v>
      </c>
      <c r="BV167" s="145" t="s">
        <v>32</v>
      </c>
      <c r="BW167" s="145" t="s">
        <v>32</v>
      </c>
      <c r="BX167" s="145" t="s">
        <v>32</v>
      </c>
    </row>
    <row r="168" spans="1:76" x14ac:dyDescent="0.25">
      <c r="A168" s="158"/>
      <c r="B168" s="64" t="s">
        <v>205</v>
      </c>
      <c r="C168" s="139" t="str">
        <f>Input!C174</f>
        <v>P</v>
      </c>
      <c r="D168" s="144" t="s">
        <v>32</v>
      </c>
      <c r="E168" s="145" t="s">
        <v>32</v>
      </c>
      <c r="F168" s="145" t="s">
        <v>32</v>
      </c>
      <c r="G168" s="145" t="s">
        <v>32</v>
      </c>
      <c r="H168" s="145" t="s">
        <v>32</v>
      </c>
      <c r="I168" s="145" t="s">
        <v>32</v>
      </c>
      <c r="J168" s="145" t="s">
        <v>32</v>
      </c>
      <c r="K168" s="145" t="s">
        <v>32</v>
      </c>
      <c r="L168" s="145" t="s">
        <v>32</v>
      </c>
      <c r="M168" s="145" t="s">
        <v>32</v>
      </c>
      <c r="N168" s="145" t="s">
        <v>32</v>
      </c>
      <c r="O168" s="145" t="s">
        <v>32</v>
      </c>
      <c r="P168" s="145" t="s">
        <v>32</v>
      </c>
      <c r="Q168" s="145" t="s">
        <v>32</v>
      </c>
      <c r="R168" s="145" t="s">
        <v>32</v>
      </c>
      <c r="S168" s="145" t="s">
        <v>32</v>
      </c>
      <c r="T168" s="145" t="s">
        <v>32</v>
      </c>
      <c r="U168" s="145" t="s">
        <v>32</v>
      </c>
      <c r="V168" s="145" t="s">
        <v>32</v>
      </c>
      <c r="W168" s="145" t="s">
        <v>32</v>
      </c>
      <c r="X168" s="145" t="s">
        <v>32</v>
      </c>
      <c r="Y168" s="145" t="s">
        <v>32</v>
      </c>
      <c r="Z168" s="145" t="s">
        <v>32</v>
      </c>
      <c r="AA168" s="145" t="s">
        <v>32</v>
      </c>
      <c r="AB168" s="145" t="s">
        <v>32</v>
      </c>
      <c r="AC168" s="145" t="s">
        <v>32</v>
      </c>
      <c r="AD168" s="145" t="s">
        <v>32</v>
      </c>
      <c r="AE168" s="145" t="s">
        <v>32</v>
      </c>
      <c r="AF168" s="145" t="s">
        <v>32</v>
      </c>
      <c r="AG168" s="145" t="s">
        <v>32</v>
      </c>
      <c r="AH168" s="145" t="s">
        <v>32</v>
      </c>
      <c r="AI168" s="145" t="s">
        <v>32</v>
      </c>
      <c r="AJ168" s="145" t="s">
        <v>32</v>
      </c>
      <c r="AK168" s="145" t="s">
        <v>32</v>
      </c>
      <c r="AL168" s="145" t="s">
        <v>32</v>
      </c>
      <c r="AM168" s="145" t="s">
        <v>32</v>
      </c>
      <c r="AN168" s="145" t="s">
        <v>32</v>
      </c>
      <c r="AO168" s="145" t="s">
        <v>32</v>
      </c>
      <c r="AP168" s="145" t="s">
        <v>32</v>
      </c>
      <c r="AQ168" s="145" t="s">
        <v>32</v>
      </c>
      <c r="AR168" s="145" t="s">
        <v>32</v>
      </c>
      <c r="AS168" s="145" t="s">
        <v>32</v>
      </c>
      <c r="AT168" s="145" t="s">
        <v>32</v>
      </c>
      <c r="AU168" s="145" t="s">
        <v>32</v>
      </c>
      <c r="AV168" s="145" t="s">
        <v>32</v>
      </c>
      <c r="AW168" s="145" t="s">
        <v>32</v>
      </c>
      <c r="AX168" s="145" t="s">
        <v>32</v>
      </c>
      <c r="AY168" s="145" t="s">
        <v>32</v>
      </c>
      <c r="AZ168" s="145" t="s">
        <v>32</v>
      </c>
      <c r="BA168" s="145" t="s">
        <v>32</v>
      </c>
      <c r="BB168" s="145" t="s">
        <v>32</v>
      </c>
      <c r="BC168" s="145" t="s">
        <v>32</v>
      </c>
      <c r="BD168" s="145" t="s">
        <v>32</v>
      </c>
      <c r="BE168" s="145" t="s">
        <v>32</v>
      </c>
      <c r="BF168" s="145" t="s">
        <v>32</v>
      </c>
      <c r="BG168" s="145" t="s">
        <v>32</v>
      </c>
      <c r="BH168" s="145" t="s">
        <v>32</v>
      </c>
      <c r="BI168" s="145" t="s">
        <v>32</v>
      </c>
      <c r="BJ168" s="145" t="s">
        <v>32</v>
      </c>
      <c r="BK168" s="145" t="s">
        <v>32</v>
      </c>
      <c r="BL168" s="145" t="s">
        <v>32</v>
      </c>
      <c r="BM168" s="145" t="s">
        <v>32</v>
      </c>
      <c r="BN168" s="145" t="s">
        <v>32</v>
      </c>
      <c r="BO168" s="145" t="s">
        <v>32</v>
      </c>
      <c r="BP168" s="145" t="s">
        <v>32</v>
      </c>
      <c r="BQ168" s="145" t="s">
        <v>32</v>
      </c>
      <c r="BR168" s="145" t="s">
        <v>32</v>
      </c>
      <c r="BS168" s="145" t="s">
        <v>32</v>
      </c>
      <c r="BT168" s="145" t="s">
        <v>32</v>
      </c>
      <c r="BU168" s="145" t="s">
        <v>32</v>
      </c>
      <c r="BV168" s="145" t="s">
        <v>32</v>
      </c>
      <c r="BW168" s="145" t="s">
        <v>32</v>
      </c>
      <c r="BX168" s="145" t="s">
        <v>32</v>
      </c>
    </row>
    <row r="169" spans="1:76" x14ac:dyDescent="0.25">
      <c r="A169" s="158"/>
      <c r="B169" s="64" t="s">
        <v>206</v>
      </c>
      <c r="C169" s="139" t="str">
        <f>Input!C175</f>
        <v>P</v>
      </c>
      <c r="D169" s="144" t="s">
        <v>32</v>
      </c>
      <c r="E169" s="145" t="s">
        <v>32</v>
      </c>
      <c r="F169" s="145" t="s">
        <v>32</v>
      </c>
      <c r="G169" s="145" t="s">
        <v>32</v>
      </c>
      <c r="H169" s="145" t="s">
        <v>32</v>
      </c>
      <c r="I169" s="145" t="s">
        <v>32</v>
      </c>
      <c r="J169" s="145" t="s">
        <v>32</v>
      </c>
      <c r="K169" s="145" t="s">
        <v>32</v>
      </c>
      <c r="L169" s="145" t="s">
        <v>32</v>
      </c>
      <c r="M169" s="145" t="s">
        <v>32</v>
      </c>
      <c r="N169" s="145" t="s">
        <v>32</v>
      </c>
      <c r="O169" s="145" t="s">
        <v>32</v>
      </c>
      <c r="P169" s="145" t="s">
        <v>32</v>
      </c>
      <c r="Q169" s="145" t="s">
        <v>32</v>
      </c>
      <c r="R169" s="145" t="s">
        <v>32</v>
      </c>
      <c r="S169" s="145" t="s">
        <v>32</v>
      </c>
      <c r="T169" s="145" t="s">
        <v>32</v>
      </c>
      <c r="U169" s="145" t="s">
        <v>32</v>
      </c>
      <c r="V169" s="145" t="s">
        <v>32</v>
      </c>
      <c r="W169" s="145" t="s">
        <v>32</v>
      </c>
      <c r="X169" s="145" t="s">
        <v>32</v>
      </c>
      <c r="Y169" s="145" t="s">
        <v>32</v>
      </c>
      <c r="Z169" s="145" t="s">
        <v>32</v>
      </c>
      <c r="AA169" s="145" t="s">
        <v>32</v>
      </c>
      <c r="AB169" s="145" t="s">
        <v>32</v>
      </c>
      <c r="AC169" s="145" t="s">
        <v>32</v>
      </c>
      <c r="AD169" s="145" t="s">
        <v>32</v>
      </c>
      <c r="AE169" s="145" t="s">
        <v>32</v>
      </c>
      <c r="AF169" s="145" t="s">
        <v>32</v>
      </c>
      <c r="AG169" s="145" t="s">
        <v>32</v>
      </c>
      <c r="AH169" s="145" t="s">
        <v>32</v>
      </c>
      <c r="AI169" s="145" t="s">
        <v>32</v>
      </c>
      <c r="AJ169" s="145" t="s">
        <v>32</v>
      </c>
      <c r="AK169" s="145" t="s">
        <v>32</v>
      </c>
      <c r="AL169" s="145" t="s">
        <v>32</v>
      </c>
      <c r="AM169" s="145" t="s">
        <v>32</v>
      </c>
      <c r="AN169" s="145" t="s">
        <v>32</v>
      </c>
      <c r="AO169" s="145" t="s">
        <v>32</v>
      </c>
      <c r="AP169" s="145" t="s">
        <v>32</v>
      </c>
      <c r="AQ169" s="145" t="s">
        <v>32</v>
      </c>
      <c r="AR169" s="145" t="s">
        <v>32</v>
      </c>
      <c r="AS169" s="145" t="s">
        <v>32</v>
      </c>
      <c r="AT169" s="145" t="s">
        <v>32</v>
      </c>
      <c r="AU169" s="145" t="s">
        <v>32</v>
      </c>
      <c r="AV169" s="145" t="s">
        <v>32</v>
      </c>
      <c r="AW169" s="145" t="s">
        <v>32</v>
      </c>
      <c r="AX169" s="145" t="s">
        <v>32</v>
      </c>
      <c r="AY169" s="145" t="s">
        <v>32</v>
      </c>
      <c r="AZ169" s="145" t="s">
        <v>32</v>
      </c>
      <c r="BA169" s="145" t="s">
        <v>32</v>
      </c>
      <c r="BB169" s="145" t="s">
        <v>32</v>
      </c>
      <c r="BC169" s="145" t="s">
        <v>32</v>
      </c>
      <c r="BD169" s="145" t="s">
        <v>32</v>
      </c>
      <c r="BE169" s="145" t="s">
        <v>32</v>
      </c>
      <c r="BF169" s="145" t="s">
        <v>32</v>
      </c>
      <c r="BG169" s="145" t="s">
        <v>32</v>
      </c>
      <c r="BH169" s="145" t="s">
        <v>32</v>
      </c>
      <c r="BI169" s="145" t="s">
        <v>32</v>
      </c>
      <c r="BJ169" s="145" t="s">
        <v>32</v>
      </c>
      <c r="BK169" s="145" t="s">
        <v>32</v>
      </c>
      <c r="BL169" s="145" t="s">
        <v>32</v>
      </c>
      <c r="BM169" s="145" t="s">
        <v>32</v>
      </c>
      <c r="BN169" s="145" t="s">
        <v>32</v>
      </c>
      <c r="BO169" s="145" t="s">
        <v>32</v>
      </c>
      <c r="BP169" s="145" t="s">
        <v>32</v>
      </c>
      <c r="BQ169" s="145" t="s">
        <v>32</v>
      </c>
      <c r="BR169" s="145" t="s">
        <v>32</v>
      </c>
      <c r="BS169" s="145" t="s">
        <v>32</v>
      </c>
      <c r="BT169" s="145" t="s">
        <v>32</v>
      </c>
      <c r="BU169" s="145" t="s">
        <v>32</v>
      </c>
      <c r="BV169" s="145" t="s">
        <v>32</v>
      </c>
      <c r="BW169" s="145" t="s">
        <v>32</v>
      </c>
      <c r="BX169" s="145" t="s">
        <v>32</v>
      </c>
    </row>
    <row r="170" spans="1:76" x14ac:dyDescent="0.25">
      <c r="A170" s="158"/>
      <c r="B170" s="64" t="s">
        <v>207</v>
      </c>
      <c r="C170" s="139" t="str">
        <f>Input!C176</f>
        <v>P</v>
      </c>
      <c r="D170" s="144" t="s">
        <v>32</v>
      </c>
      <c r="E170" s="145" t="s">
        <v>32</v>
      </c>
      <c r="F170" s="145" t="s">
        <v>32</v>
      </c>
      <c r="G170" s="145" t="s">
        <v>32</v>
      </c>
      <c r="H170" s="145" t="s">
        <v>32</v>
      </c>
      <c r="I170" s="145" t="s">
        <v>32</v>
      </c>
      <c r="J170" s="145" t="s">
        <v>32</v>
      </c>
      <c r="K170" s="145" t="s">
        <v>32</v>
      </c>
      <c r="L170" s="145" t="s">
        <v>32</v>
      </c>
      <c r="M170" s="145" t="s">
        <v>32</v>
      </c>
      <c r="N170" s="145" t="s">
        <v>32</v>
      </c>
      <c r="O170" s="145" t="s">
        <v>32</v>
      </c>
      <c r="P170" s="145" t="s">
        <v>32</v>
      </c>
      <c r="Q170" s="145" t="s">
        <v>32</v>
      </c>
      <c r="R170" s="145" t="s">
        <v>32</v>
      </c>
      <c r="S170" s="145" t="s">
        <v>32</v>
      </c>
      <c r="T170" s="145" t="s">
        <v>32</v>
      </c>
      <c r="U170" s="145" t="s">
        <v>32</v>
      </c>
      <c r="V170" s="145" t="s">
        <v>32</v>
      </c>
      <c r="W170" s="145" t="s">
        <v>32</v>
      </c>
      <c r="X170" s="145" t="s">
        <v>32</v>
      </c>
      <c r="Y170" s="145" t="s">
        <v>32</v>
      </c>
      <c r="Z170" s="145" t="s">
        <v>32</v>
      </c>
      <c r="AA170" s="145" t="s">
        <v>32</v>
      </c>
      <c r="AB170" s="145" t="s">
        <v>32</v>
      </c>
      <c r="AC170" s="145" t="s">
        <v>32</v>
      </c>
      <c r="AD170" s="145" t="s">
        <v>32</v>
      </c>
      <c r="AE170" s="145" t="s">
        <v>32</v>
      </c>
      <c r="AF170" s="145" t="s">
        <v>32</v>
      </c>
      <c r="AG170" s="145" t="s">
        <v>32</v>
      </c>
      <c r="AH170" s="145" t="s">
        <v>32</v>
      </c>
      <c r="AI170" s="145" t="s">
        <v>32</v>
      </c>
      <c r="AJ170" s="145" t="s">
        <v>32</v>
      </c>
      <c r="AK170" s="145" t="s">
        <v>32</v>
      </c>
      <c r="AL170" s="145" t="s">
        <v>32</v>
      </c>
      <c r="AM170" s="145" t="s">
        <v>32</v>
      </c>
      <c r="AN170" s="145" t="s">
        <v>32</v>
      </c>
      <c r="AO170" s="145" t="s">
        <v>32</v>
      </c>
      <c r="AP170" s="145" t="s">
        <v>32</v>
      </c>
      <c r="AQ170" s="145" t="s">
        <v>32</v>
      </c>
      <c r="AR170" s="145" t="s">
        <v>32</v>
      </c>
      <c r="AS170" s="145" t="s">
        <v>32</v>
      </c>
      <c r="AT170" s="145" t="s">
        <v>32</v>
      </c>
      <c r="AU170" s="145" t="s">
        <v>32</v>
      </c>
      <c r="AV170" s="145" t="s">
        <v>32</v>
      </c>
      <c r="AW170" s="145" t="s">
        <v>32</v>
      </c>
      <c r="AX170" s="145" t="s">
        <v>32</v>
      </c>
      <c r="AY170" s="145" t="s">
        <v>32</v>
      </c>
      <c r="AZ170" s="145" t="s">
        <v>32</v>
      </c>
      <c r="BA170" s="145" t="s">
        <v>32</v>
      </c>
      <c r="BB170" s="145" t="s">
        <v>32</v>
      </c>
      <c r="BC170" s="145" t="s">
        <v>32</v>
      </c>
      <c r="BD170" s="145" t="s">
        <v>32</v>
      </c>
      <c r="BE170" s="145" t="s">
        <v>32</v>
      </c>
      <c r="BF170" s="145" t="s">
        <v>32</v>
      </c>
      <c r="BG170" s="145" t="s">
        <v>32</v>
      </c>
      <c r="BH170" s="145" t="s">
        <v>32</v>
      </c>
      <c r="BI170" s="145" t="s">
        <v>32</v>
      </c>
      <c r="BJ170" s="145" t="s">
        <v>32</v>
      </c>
      <c r="BK170" s="145" t="s">
        <v>32</v>
      </c>
      <c r="BL170" s="145" t="s">
        <v>32</v>
      </c>
      <c r="BM170" s="145" t="s">
        <v>32</v>
      </c>
      <c r="BN170" s="145" t="s">
        <v>32</v>
      </c>
      <c r="BO170" s="145" t="s">
        <v>32</v>
      </c>
      <c r="BP170" s="145" t="s">
        <v>32</v>
      </c>
      <c r="BQ170" s="145" t="s">
        <v>32</v>
      </c>
      <c r="BR170" s="145" t="s">
        <v>32</v>
      </c>
      <c r="BS170" s="145" t="s">
        <v>32</v>
      </c>
      <c r="BT170" s="145" t="s">
        <v>32</v>
      </c>
      <c r="BU170" s="145" t="s">
        <v>32</v>
      </c>
      <c r="BV170" s="145" t="s">
        <v>32</v>
      </c>
      <c r="BW170" s="145" t="s">
        <v>32</v>
      </c>
      <c r="BX170" s="145" t="s">
        <v>32</v>
      </c>
    </row>
    <row r="171" spans="1:76" x14ac:dyDescent="0.25">
      <c r="A171" s="158"/>
      <c r="B171" s="64" t="s">
        <v>208</v>
      </c>
      <c r="C171" s="139" t="str">
        <f>Input!C177</f>
        <v>P</v>
      </c>
      <c r="D171" s="144" t="s">
        <v>32</v>
      </c>
      <c r="E171" s="145" t="s">
        <v>32</v>
      </c>
      <c r="F171" s="145" t="s">
        <v>32</v>
      </c>
      <c r="G171" s="145" t="s">
        <v>32</v>
      </c>
      <c r="H171" s="145" t="s">
        <v>32</v>
      </c>
      <c r="I171" s="145" t="s">
        <v>32</v>
      </c>
      <c r="J171" s="145" t="s">
        <v>32</v>
      </c>
      <c r="K171" s="145" t="s">
        <v>32</v>
      </c>
      <c r="L171" s="145" t="s">
        <v>32</v>
      </c>
      <c r="M171" s="145" t="s">
        <v>32</v>
      </c>
      <c r="N171" s="145" t="s">
        <v>32</v>
      </c>
      <c r="O171" s="145" t="s">
        <v>32</v>
      </c>
      <c r="P171" s="145" t="s">
        <v>32</v>
      </c>
      <c r="Q171" s="145" t="s">
        <v>32</v>
      </c>
      <c r="R171" s="145" t="s">
        <v>32</v>
      </c>
      <c r="S171" s="145" t="s">
        <v>32</v>
      </c>
      <c r="T171" s="145" t="s">
        <v>32</v>
      </c>
      <c r="U171" s="145" t="s">
        <v>32</v>
      </c>
      <c r="V171" s="145" t="s">
        <v>32</v>
      </c>
      <c r="W171" s="145" t="s">
        <v>32</v>
      </c>
      <c r="X171" s="145" t="s">
        <v>32</v>
      </c>
      <c r="Y171" s="145" t="s">
        <v>32</v>
      </c>
      <c r="Z171" s="145" t="s">
        <v>32</v>
      </c>
      <c r="AA171" s="145" t="s">
        <v>32</v>
      </c>
      <c r="AB171" s="145" t="s">
        <v>32</v>
      </c>
      <c r="AC171" s="145" t="s">
        <v>32</v>
      </c>
      <c r="AD171" s="145" t="s">
        <v>32</v>
      </c>
      <c r="AE171" s="145" t="s">
        <v>32</v>
      </c>
      <c r="AF171" s="145" t="s">
        <v>32</v>
      </c>
      <c r="AG171" s="145" t="s">
        <v>32</v>
      </c>
      <c r="AH171" s="145" t="s">
        <v>32</v>
      </c>
      <c r="AI171" s="145" t="s">
        <v>32</v>
      </c>
      <c r="AJ171" s="145" t="s">
        <v>32</v>
      </c>
      <c r="AK171" s="145" t="s">
        <v>32</v>
      </c>
      <c r="AL171" s="145" t="s">
        <v>32</v>
      </c>
      <c r="AM171" s="145" t="s">
        <v>32</v>
      </c>
      <c r="AN171" s="145" t="s">
        <v>32</v>
      </c>
      <c r="AO171" s="145" t="s">
        <v>32</v>
      </c>
      <c r="AP171" s="145" t="s">
        <v>32</v>
      </c>
      <c r="AQ171" s="145" t="s">
        <v>32</v>
      </c>
      <c r="AR171" s="145" t="s">
        <v>32</v>
      </c>
      <c r="AS171" s="145" t="s">
        <v>32</v>
      </c>
      <c r="AT171" s="145" t="s">
        <v>32</v>
      </c>
      <c r="AU171" s="145" t="s">
        <v>32</v>
      </c>
      <c r="AV171" s="145" t="s">
        <v>32</v>
      </c>
      <c r="AW171" s="145" t="s">
        <v>32</v>
      </c>
      <c r="AX171" s="145" t="s">
        <v>32</v>
      </c>
      <c r="AY171" s="145" t="s">
        <v>32</v>
      </c>
      <c r="AZ171" s="145" t="s">
        <v>32</v>
      </c>
      <c r="BA171" s="145" t="s">
        <v>32</v>
      </c>
      <c r="BB171" s="145" t="s">
        <v>32</v>
      </c>
      <c r="BC171" s="145" t="s">
        <v>32</v>
      </c>
      <c r="BD171" s="145" t="s">
        <v>32</v>
      </c>
      <c r="BE171" s="145" t="s">
        <v>32</v>
      </c>
      <c r="BF171" s="145" t="s">
        <v>32</v>
      </c>
      <c r="BG171" s="145" t="s">
        <v>32</v>
      </c>
      <c r="BH171" s="145" t="s">
        <v>32</v>
      </c>
      <c r="BI171" s="145" t="s">
        <v>32</v>
      </c>
      <c r="BJ171" s="145" t="s">
        <v>32</v>
      </c>
      <c r="BK171" s="145" t="s">
        <v>32</v>
      </c>
      <c r="BL171" s="145" t="s">
        <v>32</v>
      </c>
      <c r="BM171" s="145" t="s">
        <v>32</v>
      </c>
      <c r="BN171" s="145" t="s">
        <v>32</v>
      </c>
      <c r="BO171" s="145" t="s">
        <v>32</v>
      </c>
      <c r="BP171" s="145" t="s">
        <v>32</v>
      </c>
      <c r="BQ171" s="145" t="s">
        <v>32</v>
      </c>
      <c r="BR171" s="145" t="s">
        <v>32</v>
      </c>
      <c r="BS171" s="145" t="s">
        <v>32</v>
      </c>
      <c r="BT171" s="145" t="s">
        <v>32</v>
      </c>
      <c r="BU171" s="145" t="s">
        <v>32</v>
      </c>
      <c r="BV171" s="145" t="s">
        <v>32</v>
      </c>
      <c r="BW171" s="145" t="s">
        <v>32</v>
      </c>
      <c r="BX171" s="145" t="s">
        <v>32</v>
      </c>
    </row>
    <row r="172" spans="1:76" x14ac:dyDescent="0.25">
      <c r="A172" s="158"/>
      <c r="B172" s="64" t="s">
        <v>209</v>
      </c>
      <c r="C172" s="139" t="str">
        <f>Input!C178</f>
        <v>P</v>
      </c>
      <c r="D172" s="144" t="s">
        <v>32</v>
      </c>
      <c r="E172" s="145" t="s">
        <v>32</v>
      </c>
      <c r="F172" s="145" t="s">
        <v>32</v>
      </c>
      <c r="G172" s="145" t="s">
        <v>32</v>
      </c>
      <c r="H172" s="145" t="s">
        <v>32</v>
      </c>
      <c r="I172" s="145" t="s">
        <v>32</v>
      </c>
      <c r="J172" s="145" t="s">
        <v>32</v>
      </c>
      <c r="K172" s="145" t="s">
        <v>32</v>
      </c>
      <c r="L172" s="145" t="s">
        <v>32</v>
      </c>
      <c r="M172" s="145" t="s">
        <v>32</v>
      </c>
      <c r="N172" s="145" t="s">
        <v>32</v>
      </c>
      <c r="O172" s="145" t="s">
        <v>32</v>
      </c>
      <c r="P172" s="145" t="s">
        <v>32</v>
      </c>
      <c r="Q172" s="145" t="s">
        <v>32</v>
      </c>
      <c r="R172" s="145" t="s">
        <v>32</v>
      </c>
      <c r="S172" s="145" t="s">
        <v>32</v>
      </c>
      <c r="T172" s="145" t="s">
        <v>32</v>
      </c>
      <c r="U172" s="145" t="s">
        <v>32</v>
      </c>
      <c r="V172" s="145" t="s">
        <v>32</v>
      </c>
      <c r="W172" s="145" t="s">
        <v>32</v>
      </c>
      <c r="X172" s="145" t="s">
        <v>32</v>
      </c>
      <c r="Y172" s="145" t="s">
        <v>32</v>
      </c>
      <c r="Z172" s="145" t="s">
        <v>32</v>
      </c>
      <c r="AA172" s="145" t="s">
        <v>32</v>
      </c>
      <c r="AB172" s="145" t="s">
        <v>32</v>
      </c>
      <c r="AC172" s="145" t="s">
        <v>32</v>
      </c>
      <c r="AD172" s="145" t="s">
        <v>32</v>
      </c>
      <c r="AE172" s="145" t="s">
        <v>32</v>
      </c>
      <c r="AF172" s="145" t="s">
        <v>32</v>
      </c>
      <c r="AG172" s="145" t="s">
        <v>32</v>
      </c>
      <c r="AH172" s="145" t="s">
        <v>32</v>
      </c>
      <c r="AI172" s="145" t="s">
        <v>32</v>
      </c>
      <c r="AJ172" s="145" t="s">
        <v>32</v>
      </c>
      <c r="AK172" s="145" t="s">
        <v>32</v>
      </c>
      <c r="AL172" s="145" t="s">
        <v>32</v>
      </c>
      <c r="AM172" s="145" t="s">
        <v>32</v>
      </c>
      <c r="AN172" s="145" t="s">
        <v>32</v>
      </c>
      <c r="AO172" s="145" t="s">
        <v>32</v>
      </c>
      <c r="AP172" s="145" t="s">
        <v>32</v>
      </c>
      <c r="AQ172" s="145" t="s">
        <v>32</v>
      </c>
      <c r="AR172" s="145" t="s">
        <v>32</v>
      </c>
      <c r="AS172" s="145" t="s">
        <v>32</v>
      </c>
      <c r="AT172" s="145" t="s">
        <v>32</v>
      </c>
      <c r="AU172" s="145" t="s">
        <v>32</v>
      </c>
      <c r="AV172" s="145" t="s">
        <v>32</v>
      </c>
      <c r="AW172" s="145" t="s">
        <v>32</v>
      </c>
      <c r="AX172" s="145" t="s">
        <v>32</v>
      </c>
      <c r="AY172" s="145" t="s">
        <v>32</v>
      </c>
      <c r="AZ172" s="145" t="s">
        <v>32</v>
      </c>
      <c r="BA172" s="145" t="s">
        <v>32</v>
      </c>
      <c r="BB172" s="145" t="s">
        <v>32</v>
      </c>
      <c r="BC172" s="145" t="s">
        <v>32</v>
      </c>
      <c r="BD172" s="145" t="s">
        <v>32</v>
      </c>
      <c r="BE172" s="145" t="s">
        <v>32</v>
      </c>
      <c r="BF172" s="145" t="s">
        <v>32</v>
      </c>
      <c r="BG172" s="145" t="s">
        <v>32</v>
      </c>
      <c r="BH172" s="145" t="s">
        <v>32</v>
      </c>
      <c r="BI172" s="145" t="s">
        <v>32</v>
      </c>
      <c r="BJ172" s="145" t="s">
        <v>32</v>
      </c>
      <c r="BK172" s="145" t="s">
        <v>32</v>
      </c>
      <c r="BL172" s="145" t="s">
        <v>32</v>
      </c>
      <c r="BM172" s="145" t="s">
        <v>32</v>
      </c>
      <c r="BN172" s="145" t="s">
        <v>32</v>
      </c>
      <c r="BO172" s="145" t="s">
        <v>32</v>
      </c>
      <c r="BP172" s="145" t="s">
        <v>32</v>
      </c>
      <c r="BQ172" s="145" t="s">
        <v>32</v>
      </c>
      <c r="BR172" s="145" t="s">
        <v>32</v>
      </c>
      <c r="BS172" s="145" t="s">
        <v>32</v>
      </c>
      <c r="BT172" s="145" t="s">
        <v>32</v>
      </c>
      <c r="BU172" s="145" t="s">
        <v>32</v>
      </c>
      <c r="BV172" s="145" t="s">
        <v>32</v>
      </c>
      <c r="BW172" s="145" t="s">
        <v>32</v>
      </c>
      <c r="BX172" s="145" t="s">
        <v>32</v>
      </c>
    </row>
    <row r="173" spans="1:76" x14ac:dyDescent="0.25">
      <c r="A173" s="153"/>
      <c r="B173" s="69" t="s">
        <v>210</v>
      </c>
      <c r="C173" s="139" t="str">
        <f>Input!C179</f>
        <v>P</v>
      </c>
      <c r="D173" s="144" t="s">
        <v>32</v>
      </c>
      <c r="E173" s="145" t="s">
        <v>32</v>
      </c>
      <c r="F173" s="145" t="s">
        <v>32</v>
      </c>
      <c r="G173" s="145" t="s">
        <v>32</v>
      </c>
      <c r="H173" s="145" t="s">
        <v>32</v>
      </c>
      <c r="I173" s="145" t="s">
        <v>32</v>
      </c>
      <c r="J173" s="145" t="s">
        <v>32</v>
      </c>
      <c r="K173" s="145" t="s">
        <v>32</v>
      </c>
      <c r="L173" s="145" t="s">
        <v>32</v>
      </c>
      <c r="M173" s="145" t="s">
        <v>32</v>
      </c>
      <c r="N173" s="145" t="s">
        <v>32</v>
      </c>
      <c r="O173" s="145" t="s">
        <v>32</v>
      </c>
      <c r="P173" s="145" t="s">
        <v>32</v>
      </c>
      <c r="Q173" s="145" t="s">
        <v>32</v>
      </c>
      <c r="R173" s="145" t="s">
        <v>32</v>
      </c>
      <c r="S173" s="145" t="s">
        <v>32</v>
      </c>
      <c r="T173" s="145" t="s">
        <v>32</v>
      </c>
      <c r="U173" s="145" t="s">
        <v>32</v>
      </c>
      <c r="V173" s="145" t="s">
        <v>32</v>
      </c>
      <c r="W173" s="145" t="s">
        <v>32</v>
      </c>
      <c r="X173" s="145" t="s">
        <v>32</v>
      </c>
      <c r="Y173" s="145" t="s">
        <v>32</v>
      </c>
      <c r="Z173" s="145" t="s">
        <v>32</v>
      </c>
      <c r="AA173" s="145" t="s">
        <v>32</v>
      </c>
      <c r="AB173" s="145" t="s">
        <v>32</v>
      </c>
      <c r="AC173" s="145" t="s">
        <v>32</v>
      </c>
      <c r="AD173" s="145" t="s">
        <v>32</v>
      </c>
      <c r="AE173" s="145" t="s">
        <v>32</v>
      </c>
      <c r="AF173" s="145" t="s">
        <v>32</v>
      </c>
      <c r="AG173" s="145" t="s">
        <v>32</v>
      </c>
      <c r="AH173" s="145" t="s">
        <v>32</v>
      </c>
      <c r="AI173" s="145" t="s">
        <v>32</v>
      </c>
      <c r="AJ173" s="145" t="s">
        <v>32</v>
      </c>
      <c r="AK173" s="145" t="s">
        <v>32</v>
      </c>
      <c r="AL173" s="145" t="s">
        <v>32</v>
      </c>
      <c r="AM173" s="145" t="s">
        <v>32</v>
      </c>
      <c r="AN173" s="145" t="s">
        <v>32</v>
      </c>
      <c r="AO173" s="145" t="s">
        <v>32</v>
      </c>
      <c r="AP173" s="145" t="s">
        <v>32</v>
      </c>
      <c r="AQ173" s="145" t="s">
        <v>32</v>
      </c>
      <c r="AR173" s="145" t="s">
        <v>32</v>
      </c>
      <c r="AS173" s="145" t="s">
        <v>32</v>
      </c>
      <c r="AT173" s="145" t="s">
        <v>32</v>
      </c>
      <c r="AU173" s="145" t="s">
        <v>32</v>
      </c>
      <c r="AV173" s="145" t="s">
        <v>32</v>
      </c>
      <c r="AW173" s="145" t="s">
        <v>32</v>
      </c>
      <c r="AX173" s="145" t="s">
        <v>32</v>
      </c>
      <c r="AY173" s="145" t="s">
        <v>32</v>
      </c>
      <c r="AZ173" s="145" t="s">
        <v>32</v>
      </c>
      <c r="BA173" s="145" t="s">
        <v>32</v>
      </c>
      <c r="BB173" s="145" t="s">
        <v>32</v>
      </c>
      <c r="BC173" s="145" t="s">
        <v>32</v>
      </c>
      <c r="BD173" s="145" t="s">
        <v>32</v>
      </c>
      <c r="BE173" s="145" t="s">
        <v>32</v>
      </c>
      <c r="BF173" s="145" t="s">
        <v>32</v>
      </c>
      <c r="BG173" s="145" t="s">
        <v>32</v>
      </c>
      <c r="BH173" s="145" t="s">
        <v>32</v>
      </c>
      <c r="BI173" s="145" t="s">
        <v>32</v>
      </c>
      <c r="BJ173" s="145" t="s">
        <v>32</v>
      </c>
      <c r="BK173" s="145" t="s">
        <v>32</v>
      </c>
      <c r="BL173" s="145" t="s">
        <v>32</v>
      </c>
      <c r="BM173" s="145" t="s">
        <v>32</v>
      </c>
      <c r="BN173" s="145" t="s">
        <v>32</v>
      </c>
      <c r="BO173" s="145" t="s">
        <v>32</v>
      </c>
      <c r="BP173" s="145" t="s">
        <v>32</v>
      </c>
      <c r="BQ173" s="145" t="s">
        <v>32</v>
      </c>
      <c r="BR173" s="145" t="s">
        <v>32</v>
      </c>
      <c r="BS173" s="145" t="s">
        <v>32</v>
      </c>
      <c r="BT173" s="145" t="s">
        <v>32</v>
      </c>
      <c r="BU173" s="145" t="s">
        <v>32</v>
      </c>
      <c r="BV173" s="145" t="s">
        <v>32</v>
      </c>
      <c r="BW173" s="145" t="s">
        <v>32</v>
      </c>
      <c r="BX173" s="145" t="s">
        <v>32</v>
      </c>
    </row>
    <row r="174" spans="1:76" x14ac:dyDescent="0.25">
      <c r="A174" s="158" t="s">
        <v>211</v>
      </c>
      <c r="B174" s="69" t="s">
        <v>212</v>
      </c>
      <c r="C174" s="139" t="str">
        <f>Input!C180</f>
        <v>P</v>
      </c>
      <c r="D174" s="144" t="s">
        <v>32</v>
      </c>
      <c r="E174" s="145" t="s">
        <v>32</v>
      </c>
      <c r="F174" s="145" t="s">
        <v>32</v>
      </c>
      <c r="G174" s="145" t="s">
        <v>32</v>
      </c>
      <c r="H174" s="145" t="s">
        <v>32</v>
      </c>
      <c r="I174" s="145" t="s">
        <v>32</v>
      </c>
      <c r="J174" s="145" t="s">
        <v>32</v>
      </c>
      <c r="K174" s="145" t="s">
        <v>32</v>
      </c>
      <c r="L174" s="145" t="s">
        <v>32</v>
      </c>
      <c r="M174" s="145" t="s">
        <v>32</v>
      </c>
      <c r="N174" s="145" t="s">
        <v>32</v>
      </c>
      <c r="O174" s="145" t="s">
        <v>32</v>
      </c>
      <c r="P174" s="145" t="s">
        <v>32</v>
      </c>
      <c r="Q174" s="145" t="s">
        <v>32</v>
      </c>
      <c r="R174" s="145" t="s">
        <v>32</v>
      </c>
      <c r="S174" s="145" t="s">
        <v>32</v>
      </c>
      <c r="T174" s="145" t="s">
        <v>32</v>
      </c>
      <c r="U174" s="145" t="s">
        <v>32</v>
      </c>
      <c r="V174" s="145" t="s">
        <v>32</v>
      </c>
      <c r="W174" s="145" t="s">
        <v>32</v>
      </c>
      <c r="X174" s="145" t="s">
        <v>32</v>
      </c>
      <c r="Y174" s="145" t="s">
        <v>32</v>
      </c>
      <c r="Z174" s="145" t="s">
        <v>32</v>
      </c>
      <c r="AA174" s="145" t="s">
        <v>32</v>
      </c>
      <c r="AB174" s="145" t="s">
        <v>32</v>
      </c>
      <c r="AC174" s="145" t="s">
        <v>32</v>
      </c>
      <c r="AD174" s="145" t="s">
        <v>32</v>
      </c>
      <c r="AE174" s="145" t="s">
        <v>32</v>
      </c>
      <c r="AF174" s="145" t="s">
        <v>32</v>
      </c>
      <c r="AG174" s="145" t="s">
        <v>32</v>
      </c>
      <c r="AH174" s="145" t="s">
        <v>32</v>
      </c>
      <c r="AI174" s="145" t="s">
        <v>32</v>
      </c>
      <c r="AJ174" s="145" t="s">
        <v>32</v>
      </c>
      <c r="AK174" s="145" t="s">
        <v>32</v>
      </c>
      <c r="AL174" s="145" t="s">
        <v>32</v>
      </c>
      <c r="AM174" s="145" t="s">
        <v>32</v>
      </c>
      <c r="AN174" s="145" t="s">
        <v>32</v>
      </c>
      <c r="AO174" s="145" t="s">
        <v>32</v>
      </c>
      <c r="AP174" s="145" t="s">
        <v>32</v>
      </c>
      <c r="AQ174" s="145" t="s">
        <v>32</v>
      </c>
      <c r="AR174" s="145" t="s">
        <v>32</v>
      </c>
      <c r="AS174" s="145" t="s">
        <v>32</v>
      </c>
      <c r="AT174" s="145" t="s">
        <v>32</v>
      </c>
      <c r="AU174" s="145" t="s">
        <v>32</v>
      </c>
      <c r="AV174" s="145" t="s">
        <v>32</v>
      </c>
      <c r="AW174" s="145" t="s">
        <v>32</v>
      </c>
      <c r="AX174" s="145" t="s">
        <v>32</v>
      </c>
      <c r="AY174" s="145" t="s">
        <v>32</v>
      </c>
      <c r="AZ174" s="145" t="s">
        <v>32</v>
      </c>
      <c r="BA174" s="145" t="s">
        <v>32</v>
      </c>
      <c r="BB174" s="145" t="s">
        <v>32</v>
      </c>
      <c r="BC174" s="145" t="s">
        <v>32</v>
      </c>
      <c r="BD174" s="145" t="s">
        <v>32</v>
      </c>
      <c r="BE174" s="145" t="s">
        <v>32</v>
      </c>
      <c r="BF174" s="145" t="s">
        <v>32</v>
      </c>
      <c r="BG174" s="145" t="s">
        <v>32</v>
      </c>
      <c r="BH174" s="145" t="s">
        <v>32</v>
      </c>
      <c r="BI174" s="145" t="s">
        <v>32</v>
      </c>
      <c r="BJ174" s="145" t="s">
        <v>32</v>
      </c>
      <c r="BK174" s="145" t="s">
        <v>32</v>
      </c>
      <c r="BL174" s="145" t="s">
        <v>32</v>
      </c>
      <c r="BM174" s="145" t="s">
        <v>32</v>
      </c>
      <c r="BN174" s="145" t="s">
        <v>32</v>
      </c>
      <c r="BO174" s="145" t="s">
        <v>32</v>
      </c>
      <c r="BP174" s="145" t="s">
        <v>32</v>
      </c>
      <c r="BQ174" s="145" t="s">
        <v>32</v>
      </c>
      <c r="BR174" s="145" t="s">
        <v>32</v>
      </c>
      <c r="BS174" s="145" t="s">
        <v>32</v>
      </c>
      <c r="BT174" s="145" t="s">
        <v>32</v>
      </c>
      <c r="BU174" s="145" t="s">
        <v>32</v>
      </c>
      <c r="BV174" s="145" t="s">
        <v>32</v>
      </c>
      <c r="BW174" s="145" t="s">
        <v>32</v>
      </c>
      <c r="BX174" s="145" t="s">
        <v>32</v>
      </c>
    </row>
    <row r="175" spans="1:76" x14ac:dyDescent="0.25">
      <c r="A175" s="158"/>
      <c r="B175" s="69" t="s">
        <v>213</v>
      </c>
      <c r="C175" s="139" t="str">
        <f>Input!C181</f>
        <v>P</v>
      </c>
      <c r="D175" s="144" t="s">
        <v>32</v>
      </c>
      <c r="E175" s="145" t="s">
        <v>32</v>
      </c>
      <c r="F175" s="145" t="s">
        <v>32</v>
      </c>
      <c r="G175" s="145" t="s">
        <v>32</v>
      </c>
      <c r="H175" s="145" t="s">
        <v>32</v>
      </c>
      <c r="I175" s="145" t="s">
        <v>32</v>
      </c>
      <c r="J175" s="145" t="s">
        <v>32</v>
      </c>
      <c r="K175" s="145" t="s">
        <v>32</v>
      </c>
      <c r="L175" s="145" t="s">
        <v>32</v>
      </c>
      <c r="M175" s="145" t="s">
        <v>32</v>
      </c>
      <c r="N175" s="145" t="s">
        <v>32</v>
      </c>
      <c r="O175" s="145" t="s">
        <v>32</v>
      </c>
      <c r="P175" s="145" t="s">
        <v>32</v>
      </c>
      <c r="Q175" s="145" t="s">
        <v>32</v>
      </c>
      <c r="R175" s="145" t="s">
        <v>32</v>
      </c>
      <c r="S175" s="145" t="s">
        <v>32</v>
      </c>
      <c r="T175" s="145" t="s">
        <v>32</v>
      </c>
      <c r="U175" s="145" t="s">
        <v>32</v>
      </c>
      <c r="V175" s="145" t="s">
        <v>32</v>
      </c>
      <c r="W175" s="145" t="s">
        <v>32</v>
      </c>
      <c r="X175" s="145" t="s">
        <v>32</v>
      </c>
      <c r="Y175" s="145" t="s">
        <v>32</v>
      </c>
      <c r="Z175" s="145" t="s">
        <v>32</v>
      </c>
      <c r="AA175" s="145" t="s">
        <v>32</v>
      </c>
      <c r="AB175" s="145" t="s">
        <v>32</v>
      </c>
      <c r="AC175" s="145" t="s">
        <v>32</v>
      </c>
      <c r="AD175" s="145" t="s">
        <v>32</v>
      </c>
      <c r="AE175" s="145" t="s">
        <v>32</v>
      </c>
      <c r="AF175" s="145" t="s">
        <v>32</v>
      </c>
      <c r="AG175" s="145" t="s">
        <v>32</v>
      </c>
      <c r="AH175" s="145" t="s">
        <v>32</v>
      </c>
      <c r="AI175" s="145" t="s">
        <v>32</v>
      </c>
      <c r="AJ175" s="145" t="s">
        <v>32</v>
      </c>
      <c r="AK175" s="145" t="s">
        <v>32</v>
      </c>
      <c r="AL175" s="145" t="s">
        <v>32</v>
      </c>
      <c r="AM175" s="145" t="s">
        <v>32</v>
      </c>
      <c r="AN175" s="145" t="s">
        <v>32</v>
      </c>
      <c r="AO175" s="145" t="s">
        <v>32</v>
      </c>
      <c r="AP175" s="145" t="s">
        <v>32</v>
      </c>
      <c r="AQ175" s="145" t="s">
        <v>32</v>
      </c>
      <c r="AR175" s="145" t="s">
        <v>32</v>
      </c>
      <c r="AS175" s="145" t="s">
        <v>32</v>
      </c>
      <c r="AT175" s="145" t="s">
        <v>32</v>
      </c>
      <c r="AU175" s="145" t="s">
        <v>32</v>
      </c>
      <c r="AV175" s="145" t="s">
        <v>32</v>
      </c>
      <c r="AW175" s="145" t="s">
        <v>32</v>
      </c>
      <c r="AX175" s="145" t="s">
        <v>32</v>
      </c>
      <c r="AY175" s="145" t="s">
        <v>32</v>
      </c>
      <c r="AZ175" s="145" t="s">
        <v>32</v>
      </c>
      <c r="BA175" s="145" t="s">
        <v>32</v>
      </c>
      <c r="BB175" s="145" t="s">
        <v>32</v>
      </c>
      <c r="BC175" s="145" t="s">
        <v>32</v>
      </c>
      <c r="BD175" s="145" t="s">
        <v>32</v>
      </c>
      <c r="BE175" s="145" t="s">
        <v>32</v>
      </c>
      <c r="BF175" s="145" t="s">
        <v>32</v>
      </c>
      <c r="BG175" s="145" t="s">
        <v>32</v>
      </c>
      <c r="BH175" s="145" t="s">
        <v>32</v>
      </c>
      <c r="BI175" s="145" t="s">
        <v>32</v>
      </c>
      <c r="BJ175" s="145" t="s">
        <v>32</v>
      </c>
      <c r="BK175" s="145" t="s">
        <v>32</v>
      </c>
      <c r="BL175" s="145" t="s">
        <v>32</v>
      </c>
      <c r="BM175" s="145" t="s">
        <v>32</v>
      </c>
      <c r="BN175" s="145" t="s">
        <v>32</v>
      </c>
      <c r="BO175" s="145" t="s">
        <v>32</v>
      </c>
      <c r="BP175" s="145" t="s">
        <v>32</v>
      </c>
      <c r="BQ175" s="145" t="s">
        <v>32</v>
      </c>
      <c r="BR175" s="145" t="s">
        <v>32</v>
      </c>
      <c r="BS175" s="145" t="s">
        <v>32</v>
      </c>
      <c r="BT175" s="145" t="s">
        <v>32</v>
      </c>
      <c r="BU175" s="145" t="s">
        <v>32</v>
      </c>
      <c r="BV175" s="145" t="s">
        <v>32</v>
      </c>
      <c r="BW175" s="145" t="s">
        <v>32</v>
      </c>
      <c r="BX175" s="145" t="s">
        <v>32</v>
      </c>
    </row>
    <row r="176" spans="1:76" x14ac:dyDescent="0.25">
      <c r="A176" s="158"/>
      <c r="B176" s="69" t="s">
        <v>214</v>
      </c>
      <c r="C176" s="139" t="str">
        <f>Input!C182</f>
        <v>P</v>
      </c>
      <c r="D176" s="144" t="s">
        <v>32</v>
      </c>
      <c r="E176" s="145" t="s">
        <v>32</v>
      </c>
      <c r="F176" s="145" t="s">
        <v>32</v>
      </c>
      <c r="G176" s="145" t="s">
        <v>32</v>
      </c>
      <c r="H176" s="145" t="s">
        <v>32</v>
      </c>
      <c r="I176" s="145" t="s">
        <v>32</v>
      </c>
      <c r="J176" s="145" t="s">
        <v>32</v>
      </c>
      <c r="K176" s="145" t="s">
        <v>32</v>
      </c>
      <c r="L176" s="145" t="s">
        <v>32</v>
      </c>
      <c r="M176" s="145" t="s">
        <v>32</v>
      </c>
      <c r="N176" s="145" t="s">
        <v>32</v>
      </c>
      <c r="O176" s="145" t="s">
        <v>32</v>
      </c>
      <c r="P176" s="145" t="s">
        <v>32</v>
      </c>
      <c r="Q176" s="145" t="s">
        <v>32</v>
      </c>
      <c r="R176" s="145" t="s">
        <v>32</v>
      </c>
      <c r="S176" s="145" t="s">
        <v>32</v>
      </c>
      <c r="T176" s="145" t="s">
        <v>32</v>
      </c>
      <c r="U176" s="145" t="s">
        <v>32</v>
      </c>
      <c r="V176" s="145" t="s">
        <v>32</v>
      </c>
      <c r="W176" s="145" t="s">
        <v>32</v>
      </c>
      <c r="X176" s="145" t="s">
        <v>32</v>
      </c>
      <c r="Y176" s="145" t="s">
        <v>32</v>
      </c>
      <c r="Z176" s="145" t="s">
        <v>32</v>
      </c>
      <c r="AA176" s="145" t="s">
        <v>32</v>
      </c>
      <c r="AB176" s="145" t="s">
        <v>32</v>
      </c>
      <c r="AC176" s="145" t="s">
        <v>32</v>
      </c>
      <c r="AD176" s="145" t="s">
        <v>32</v>
      </c>
      <c r="AE176" s="145" t="s">
        <v>32</v>
      </c>
      <c r="AF176" s="145" t="s">
        <v>32</v>
      </c>
      <c r="AG176" s="145" t="s">
        <v>32</v>
      </c>
      <c r="AH176" s="145" t="s">
        <v>32</v>
      </c>
      <c r="AI176" s="145" t="s">
        <v>32</v>
      </c>
      <c r="AJ176" s="145" t="s">
        <v>32</v>
      </c>
      <c r="AK176" s="145" t="s">
        <v>32</v>
      </c>
      <c r="AL176" s="145" t="s">
        <v>32</v>
      </c>
      <c r="AM176" s="145" t="s">
        <v>32</v>
      </c>
      <c r="AN176" s="145" t="s">
        <v>32</v>
      </c>
      <c r="AO176" s="145" t="s">
        <v>32</v>
      </c>
      <c r="AP176" s="145" t="s">
        <v>32</v>
      </c>
      <c r="AQ176" s="145" t="s">
        <v>32</v>
      </c>
      <c r="AR176" s="145" t="s">
        <v>32</v>
      </c>
      <c r="AS176" s="145" t="s">
        <v>32</v>
      </c>
      <c r="AT176" s="145" t="s">
        <v>32</v>
      </c>
      <c r="AU176" s="145" t="s">
        <v>32</v>
      </c>
      <c r="AV176" s="145" t="s">
        <v>32</v>
      </c>
      <c r="AW176" s="145" t="s">
        <v>32</v>
      </c>
      <c r="AX176" s="145" t="s">
        <v>32</v>
      </c>
      <c r="AY176" s="145" t="s">
        <v>32</v>
      </c>
      <c r="AZ176" s="145" t="s">
        <v>32</v>
      </c>
      <c r="BA176" s="145" t="s">
        <v>32</v>
      </c>
      <c r="BB176" s="145" t="s">
        <v>32</v>
      </c>
      <c r="BC176" s="145" t="s">
        <v>32</v>
      </c>
      <c r="BD176" s="145" t="s">
        <v>32</v>
      </c>
      <c r="BE176" s="145" t="s">
        <v>32</v>
      </c>
      <c r="BF176" s="145" t="s">
        <v>32</v>
      </c>
      <c r="BG176" s="145" t="s">
        <v>32</v>
      </c>
      <c r="BH176" s="145" t="s">
        <v>32</v>
      </c>
      <c r="BI176" s="145" t="s">
        <v>32</v>
      </c>
      <c r="BJ176" s="145" t="s">
        <v>32</v>
      </c>
      <c r="BK176" s="145" t="s">
        <v>32</v>
      </c>
      <c r="BL176" s="145" t="s">
        <v>32</v>
      </c>
      <c r="BM176" s="145" t="s">
        <v>32</v>
      </c>
      <c r="BN176" s="145" t="s">
        <v>32</v>
      </c>
      <c r="BO176" s="145" t="s">
        <v>32</v>
      </c>
      <c r="BP176" s="145" t="s">
        <v>32</v>
      </c>
      <c r="BQ176" s="145" t="s">
        <v>32</v>
      </c>
      <c r="BR176" s="145" t="s">
        <v>32</v>
      </c>
      <c r="BS176" s="145" t="s">
        <v>32</v>
      </c>
      <c r="BT176" s="145" t="s">
        <v>32</v>
      </c>
      <c r="BU176" s="145" t="s">
        <v>32</v>
      </c>
      <c r="BV176" s="145" t="s">
        <v>32</v>
      </c>
      <c r="BW176" s="145" t="s">
        <v>32</v>
      </c>
      <c r="BX176" s="145" t="s">
        <v>32</v>
      </c>
    </row>
    <row r="177" spans="1:76" x14ac:dyDescent="0.25">
      <c r="A177" s="158"/>
      <c r="B177" s="69" t="s">
        <v>215</v>
      </c>
      <c r="C177" s="139" t="str">
        <f>Input!C183</f>
        <v>P</v>
      </c>
      <c r="D177" s="144" t="s">
        <v>32</v>
      </c>
      <c r="E177" s="145" t="s">
        <v>32</v>
      </c>
      <c r="F177" s="145" t="s">
        <v>32</v>
      </c>
      <c r="G177" s="145" t="s">
        <v>32</v>
      </c>
      <c r="H177" s="145" t="s">
        <v>32</v>
      </c>
      <c r="I177" s="145" t="s">
        <v>32</v>
      </c>
      <c r="J177" s="145" t="s">
        <v>32</v>
      </c>
      <c r="K177" s="145" t="s">
        <v>32</v>
      </c>
      <c r="L177" s="145" t="s">
        <v>32</v>
      </c>
      <c r="M177" s="145" t="s">
        <v>32</v>
      </c>
      <c r="N177" s="145" t="s">
        <v>32</v>
      </c>
      <c r="O177" s="145" t="s">
        <v>32</v>
      </c>
      <c r="P177" s="145" t="s">
        <v>32</v>
      </c>
      <c r="Q177" s="145" t="s">
        <v>32</v>
      </c>
      <c r="R177" s="145" t="s">
        <v>32</v>
      </c>
      <c r="S177" s="145" t="s">
        <v>32</v>
      </c>
      <c r="T177" s="145" t="s">
        <v>32</v>
      </c>
      <c r="U177" s="145" t="s">
        <v>32</v>
      </c>
      <c r="V177" s="145" t="s">
        <v>32</v>
      </c>
      <c r="W177" s="145" t="s">
        <v>32</v>
      </c>
      <c r="X177" s="145" t="s">
        <v>32</v>
      </c>
      <c r="Y177" s="145" t="s">
        <v>32</v>
      </c>
      <c r="Z177" s="145" t="s">
        <v>32</v>
      </c>
      <c r="AA177" s="145" t="s">
        <v>32</v>
      </c>
      <c r="AB177" s="145" t="s">
        <v>32</v>
      </c>
      <c r="AC177" s="145" t="s">
        <v>32</v>
      </c>
      <c r="AD177" s="145" t="s">
        <v>32</v>
      </c>
      <c r="AE177" s="145" t="s">
        <v>32</v>
      </c>
      <c r="AF177" s="145" t="s">
        <v>32</v>
      </c>
      <c r="AG177" s="145" t="s">
        <v>32</v>
      </c>
      <c r="AH177" s="145" t="s">
        <v>32</v>
      </c>
      <c r="AI177" s="145" t="s">
        <v>32</v>
      </c>
      <c r="AJ177" s="145" t="s">
        <v>32</v>
      </c>
      <c r="AK177" s="145" t="s">
        <v>32</v>
      </c>
      <c r="AL177" s="145" t="s">
        <v>32</v>
      </c>
      <c r="AM177" s="145" t="s">
        <v>32</v>
      </c>
      <c r="AN177" s="145" t="s">
        <v>32</v>
      </c>
      <c r="AO177" s="145" t="s">
        <v>32</v>
      </c>
      <c r="AP177" s="145" t="s">
        <v>32</v>
      </c>
      <c r="AQ177" s="145" t="s">
        <v>32</v>
      </c>
      <c r="AR177" s="145" t="s">
        <v>32</v>
      </c>
      <c r="AS177" s="145" t="s">
        <v>32</v>
      </c>
      <c r="AT177" s="145" t="s">
        <v>32</v>
      </c>
      <c r="AU177" s="145" t="s">
        <v>32</v>
      </c>
      <c r="AV177" s="145" t="s">
        <v>32</v>
      </c>
      <c r="AW177" s="145" t="s">
        <v>32</v>
      </c>
      <c r="AX177" s="145" t="s">
        <v>32</v>
      </c>
      <c r="AY177" s="145" t="s">
        <v>32</v>
      </c>
      <c r="AZ177" s="145" t="s">
        <v>32</v>
      </c>
      <c r="BA177" s="145" t="s">
        <v>32</v>
      </c>
      <c r="BB177" s="145" t="s">
        <v>32</v>
      </c>
      <c r="BC177" s="145" t="s">
        <v>32</v>
      </c>
      <c r="BD177" s="145" t="s">
        <v>32</v>
      </c>
      <c r="BE177" s="145" t="s">
        <v>32</v>
      </c>
      <c r="BF177" s="145" t="s">
        <v>32</v>
      </c>
      <c r="BG177" s="145" t="s">
        <v>32</v>
      </c>
      <c r="BH177" s="145" t="s">
        <v>32</v>
      </c>
      <c r="BI177" s="145" t="s">
        <v>32</v>
      </c>
      <c r="BJ177" s="145" t="s">
        <v>32</v>
      </c>
      <c r="BK177" s="145" t="s">
        <v>32</v>
      </c>
      <c r="BL177" s="145" t="s">
        <v>32</v>
      </c>
      <c r="BM177" s="145" t="s">
        <v>32</v>
      </c>
      <c r="BN177" s="145" t="s">
        <v>32</v>
      </c>
      <c r="BO177" s="145" t="s">
        <v>32</v>
      </c>
      <c r="BP177" s="145" t="s">
        <v>32</v>
      </c>
      <c r="BQ177" s="145" t="s">
        <v>32</v>
      </c>
      <c r="BR177" s="145" t="s">
        <v>32</v>
      </c>
      <c r="BS177" s="145" t="s">
        <v>32</v>
      </c>
      <c r="BT177" s="145" t="s">
        <v>32</v>
      </c>
      <c r="BU177" s="145" t="s">
        <v>32</v>
      </c>
      <c r="BV177" s="145" t="s">
        <v>32</v>
      </c>
      <c r="BW177" s="145" t="s">
        <v>32</v>
      </c>
      <c r="BX177" s="145" t="s">
        <v>32</v>
      </c>
    </row>
    <row r="178" spans="1:76" x14ac:dyDescent="0.25">
      <c r="A178" s="158"/>
      <c r="B178" s="69" t="s">
        <v>216</v>
      </c>
      <c r="C178" s="139" t="str">
        <f>Input!C184</f>
        <v>P</v>
      </c>
      <c r="D178" s="144" t="s">
        <v>32</v>
      </c>
      <c r="E178" s="145" t="s">
        <v>32</v>
      </c>
      <c r="F178" s="145" t="s">
        <v>32</v>
      </c>
      <c r="G178" s="145" t="s">
        <v>32</v>
      </c>
      <c r="H178" s="145" t="s">
        <v>32</v>
      </c>
      <c r="I178" s="145" t="s">
        <v>32</v>
      </c>
      <c r="J178" s="145" t="s">
        <v>32</v>
      </c>
      <c r="K178" s="145" t="s">
        <v>32</v>
      </c>
      <c r="L178" s="145" t="s">
        <v>32</v>
      </c>
      <c r="M178" s="145" t="s">
        <v>32</v>
      </c>
      <c r="N178" s="145" t="s">
        <v>32</v>
      </c>
      <c r="O178" s="145" t="s">
        <v>32</v>
      </c>
      <c r="P178" s="145" t="s">
        <v>32</v>
      </c>
      <c r="Q178" s="145" t="s">
        <v>32</v>
      </c>
      <c r="R178" s="145" t="s">
        <v>32</v>
      </c>
      <c r="S178" s="145" t="s">
        <v>32</v>
      </c>
      <c r="T178" s="145" t="s">
        <v>32</v>
      </c>
      <c r="U178" s="145" t="s">
        <v>32</v>
      </c>
      <c r="V178" s="145" t="s">
        <v>32</v>
      </c>
      <c r="W178" s="145" t="s">
        <v>32</v>
      </c>
      <c r="X178" s="145" t="s">
        <v>32</v>
      </c>
      <c r="Y178" s="145" t="s">
        <v>32</v>
      </c>
      <c r="Z178" s="145" t="s">
        <v>32</v>
      </c>
      <c r="AA178" s="145" t="s">
        <v>32</v>
      </c>
      <c r="AB178" s="145" t="s">
        <v>32</v>
      </c>
      <c r="AC178" s="145" t="s">
        <v>32</v>
      </c>
      <c r="AD178" s="145" t="s">
        <v>32</v>
      </c>
      <c r="AE178" s="145" t="s">
        <v>32</v>
      </c>
      <c r="AF178" s="145" t="s">
        <v>32</v>
      </c>
      <c r="AG178" s="145" t="s">
        <v>32</v>
      </c>
      <c r="AH178" s="145" t="s">
        <v>32</v>
      </c>
      <c r="AI178" s="145" t="s">
        <v>32</v>
      </c>
      <c r="AJ178" s="145" t="s">
        <v>32</v>
      </c>
      <c r="AK178" s="145" t="s">
        <v>32</v>
      </c>
      <c r="AL178" s="145" t="s">
        <v>32</v>
      </c>
      <c r="AM178" s="145" t="s">
        <v>32</v>
      </c>
      <c r="AN178" s="145" t="s">
        <v>32</v>
      </c>
      <c r="AO178" s="145" t="s">
        <v>32</v>
      </c>
      <c r="AP178" s="145" t="s">
        <v>32</v>
      </c>
      <c r="AQ178" s="145" t="s">
        <v>32</v>
      </c>
      <c r="AR178" s="145" t="s">
        <v>32</v>
      </c>
      <c r="AS178" s="145" t="s">
        <v>32</v>
      </c>
      <c r="AT178" s="145" t="s">
        <v>32</v>
      </c>
      <c r="AU178" s="145" t="s">
        <v>32</v>
      </c>
      <c r="AV178" s="145" t="s">
        <v>32</v>
      </c>
      <c r="AW178" s="145" t="s">
        <v>32</v>
      </c>
      <c r="AX178" s="145" t="s">
        <v>32</v>
      </c>
      <c r="AY178" s="145" t="s">
        <v>32</v>
      </c>
      <c r="AZ178" s="145" t="s">
        <v>32</v>
      </c>
      <c r="BA178" s="145" t="s">
        <v>32</v>
      </c>
      <c r="BB178" s="145" t="s">
        <v>32</v>
      </c>
      <c r="BC178" s="145" t="s">
        <v>32</v>
      </c>
      <c r="BD178" s="145" t="s">
        <v>32</v>
      </c>
      <c r="BE178" s="145" t="s">
        <v>32</v>
      </c>
      <c r="BF178" s="145" t="s">
        <v>32</v>
      </c>
      <c r="BG178" s="145" t="s">
        <v>32</v>
      </c>
      <c r="BH178" s="145" t="s">
        <v>32</v>
      </c>
      <c r="BI178" s="145" t="s">
        <v>32</v>
      </c>
      <c r="BJ178" s="145" t="s">
        <v>32</v>
      </c>
      <c r="BK178" s="145" t="s">
        <v>32</v>
      </c>
      <c r="BL178" s="145" t="s">
        <v>32</v>
      </c>
      <c r="BM178" s="145" t="s">
        <v>32</v>
      </c>
      <c r="BN178" s="145" t="s">
        <v>32</v>
      </c>
      <c r="BO178" s="145" t="s">
        <v>32</v>
      </c>
      <c r="BP178" s="145" t="s">
        <v>32</v>
      </c>
      <c r="BQ178" s="145" t="s">
        <v>32</v>
      </c>
      <c r="BR178" s="145" t="s">
        <v>32</v>
      </c>
      <c r="BS178" s="145" t="s">
        <v>32</v>
      </c>
      <c r="BT178" s="145" t="s">
        <v>32</v>
      </c>
      <c r="BU178" s="145" t="s">
        <v>32</v>
      </c>
      <c r="BV178" s="145" t="s">
        <v>32</v>
      </c>
      <c r="BW178" s="145" t="s">
        <v>32</v>
      </c>
      <c r="BX178" s="145" t="s">
        <v>32</v>
      </c>
    </row>
    <row r="179" spans="1:76" x14ac:dyDescent="0.25">
      <c r="A179" s="158"/>
      <c r="B179" s="69" t="s">
        <v>217</v>
      </c>
      <c r="C179" s="139" t="str">
        <f>Input!C185</f>
        <v>P</v>
      </c>
      <c r="D179" s="144" t="s">
        <v>32</v>
      </c>
      <c r="E179" s="145" t="s">
        <v>32</v>
      </c>
      <c r="F179" s="145" t="s">
        <v>32</v>
      </c>
      <c r="G179" s="145" t="s">
        <v>32</v>
      </c>
      <c r="H179" s="145" t="s">
        <v>32</v>
      </c>
      <c r="I179" s="145" t="s">
        <v>32</v>
      </c>
      <c r="J179" s="145" t="s">
        <v>32</v>
      </c>
      <c r="K179" s="145" t="s">
        <v>32</v>
      </c>
      <c r="L179" s="145" t="s">
        <v>32</v>
      </c>
      <c r="M179" s="145" t="s">
        <v>32</v>
      </c>
      <c r="N179" s="145" t="s">
        <v>32</v>
      </c>
      <c r="O179" s="145" t="s">
        <v>32</v>
      </c>
      <c r="P179" s="145" t="s">
        <v>32</v>
      </c>
      <c r="Q179" s="145" t="s">
        <v>32</v>
      </c>
      <c r="R179" s="145" t="s">
        <v>32</v>
      </c>
      <c r="S179" s="145" t="s">
        <v>32</v>
      </c>
      <c r="T179" s="145" t="s">
        <v>32</v>
      </c>
      <c r="U179" s="145" t="s">
        <v>32</v>
      </c>
      <c r="V179" s="145" t="s">
        <v>32</v>
      </c>
      <c r="W179" s="145" t="s">
        <v>32</v>
      </c>
      <c r="X179" s="145" t="s">
        <v>32</v>
      </c>
      <c r="Y179" s="145" t="s">
        <v>32</v>
      </c>
      <c r="Z179" s="145" t="s">
        <v>32</v>
      </c>
      <c r="AA179" s="145" t="s">
        <v>32</v>
      </c>
      <c r="AB179" s="145" t="s">
        <v>32</v>
      </c>
      <c r="AC179" s="145" t="s">
        <v>32</v>
      </c>
      <c r="AD179" s="145" t="s">
        <v>32</v>
      </c>
      <c r="AE179" s="145" t="s">
        <v>32</v>
      </c>
      <c r="AF179" s="145" t="s">
        <v>32</v>
      </c>
      <c r="AG179" s="145" t="s">
        <v>32</v>
      </c>
      <c r="AH179" s="145" t="s">
        <v>32</v>
      </c>
      <c r="AI179" s="145" t="s">
        <v>32</v>
      </c>
      <c r="AJ179" s="145" t="s">
        <v>32</v>
      </c>
      <c r="AK179" s="145" t="s">
        <v>32</v>
      </c>
      <c r="AL179" s="145" t="s">
        <v>32</v>
      </c>
      <c r="AM179" s="145" t="s">
        <v>32</v>
      </c>
      <c r="AN179" s="145" t="s">
        <v>32</v>
      </c>
      <c r="AO179" s="145" t="s">
        <v>32</v>
      </c>
      <c r="AP179" s="145" t="s">
        <v>32</v>
      </c>
      <c r="AQ179" s="145" t="s">
        <v>32</v>
      </c>
      <c r="AR179" s="145" t="s">
        <v>32</v>
      </c>
      <c r="AS179" s="145" t="s">
        <v>32</v>
      </c>
      <c r="AT179" s="145" t="s">
        <v>32</v>
      </c>
      <c r="AU179" s="145" t="s">
        <v>32</v>
      </c>
      <c r="AV179" s="145" t="s">
        <v>32</v>
      </c>
      <c r="AW179" s="145" t="s">
        <v>32</v>
      </c>
      <c r="AX179" s="145" t="s">
        <v>32</v>
      </c>
      <c r="AY179" s="145" t="s">
        <v>32</v>
      </c>
      <c r="AZ179" s="145" t="s">
        <v>32</v>
      </c>
      <c r="BA179" s="145" t="s">
        <v>32</v>
      </c>
      <c r="BB179" s="145" t="s">
        <v>32</v>
      </c>
      <c r="BC179" s="145" t="s">
        <v>32</v>
      </c>
      <c r="BD179" s="145" t="s">
        <v>32</v>
      </c>
      <c r="BE179" s="145" t="s">
        <v>32</v>
      </c>
      <c r="BF179" s="145" t="s">
        <v>32</v>
      </c>
      <c r="BG179" s="145" t="s">
        <v>32</v>
      </c>
      <c r="BH179" s="145" t="s">
        <v>32</v>
      </c>
      <c r="BI179" s="145" t="s">
        <v>32</v>
      </c>
      <c r="BJ179" s="145" t="s">
        <v>32</v>
      </c>
      <c r="BK179" s="145" t="s">
        <v>32</v>
      </c>
      <c r="BL179" s="145" t="s">
        <v>32</v>
      </c>
      <c r="BM179" s="145" t="s">
        <v>32</v>
      </c>
      <c r="BN179" s="145" t="s">
        <v>32</v>
      </c>
      <c r="BO179" s="145" t="s">
        <v>32</v>
      </c>
      <c r="BP179" s="145" t="s">
        <v>32</v>
      </c>
      <c r="BQ179" s="145" t="s">
        <v>32</v>
      </c>
      <c r="BR179" s="145" t="s">
        <v>32</v>
      </c>
      <c r="BS179" s="145" t="s">
        <v>32</v>
      </c>
      <c r="BT179" s="145" t="s">
        <v>32</v>
      </c>
      <c r="BU179" s="145" t="s">
        <v>32</v>
      </c>
      <c r="BV179" s="145" t="s">
        <v>32</v>
      </c>
      <c r="BW179" s="145" t="s">
        <v>32</v>
      </c>
      <c r="BX179" s="145" t="s">
        <v>32</v>
      </c>
    </row>
    <row r="180" spans="1:76" x14ac:dyDescent="0.25">
      <c r="A180" s="158"/>
      <c r="B180" s="69" t="s">
        <v>218</v>
      </c>
      <c r="C180" s="139" t="str">
        <f>Input!C186</f>
        <v>P</v>
      </c>
      <c r="D180" s="144" t="s">
        <v>32</v>
      </c>
      <c r="E180" s="145" t="s">
        <v>32</v>
      </c>
      <c r="F180" s="145" t="s">
        <v>32</v>
      </c>
      <c r="G180" s="145" t="s">
        <v>32</v>
      </c>
      <c r="H180" s="145" t="s">
        <v>32</v>
      </c>
      <c r="I180" s="145" t="s">
        <v>32</v>
      </c>
      <c r="J180" s="145" t="s">
        <v>32</v>
      </c>
      <c r="K180" s="145" t="s">
        <v>32</v>
      </c>
      <c r="L180" s="145" t="s">
        <v>32</v>
      </c>
      <c r="M180" s="145" t="s">
        <v>32</v>
      </c>
      <c r="N180" s="145" t="s">
        <v>32</v>
      </c>
      <c r="O180" s="145" t="s">
        <v>32</v>
      </c>
      <c r="P180" s="145" t="s">
        <v>32</v>
      </c>
      <c r="Q180" s="145" t="s">
        <v>32</v>
      </c>
      <c r="R180" s="145" t="s">
        <v>32</v>
      </c>
      <c r="S180" s="145" t="s">
        <v>32</v>
      </c>
      <c r="T180" s="145" t="s">
        <v>32</v>
      </c>
      <c r="U180" s="145" t="s">
        <v>32</v>
      </c>
      <c r="V180" s="145" t="s">
        <v>32</v>
      </c>
      <c r="W180" s="145" t="s">
        <v>32</v>
      </c>
      <c r="X180" s="145" t="s">
        <v>32</v>
      </c>
      <c r="Y180" s="145" t="s">
        <v>32</v>
      </c>
      <c r="Z180" s="145" t="s">
        <v>32</v>
      </c>
      <c r="AA180" s="145" t="s">
        <v>32</v>
      </c>
      <c r="AB180" s="145" t="s">
        <v>32</v>
      </c>
      <c r="AC180" s="145" t="s">
        <v>32</v>
      </c>
      <c r="AD180" s="145" t="s">
        <v>32</v>
      </c>
      <c r="AE180" s="145" t="s">
        <v>32</v>
      </c>
      <c r="AF180" s="145" t="s">
        <v>32</v>
      </c>
      <c r="AG180" s="145" t="s">
        <v>32</v>
      </c>
      <c r="AH180" s="145" t="s">
        <v>32</v>
      </c>
      <c r="AI180" s="145" t="s">
        <v>32</v>
      </c>
      <c r="AJ180" s="145" t="s">
        <v>32</v>
      </c>
      <c r="AK180" s="145" t="s">
        <v>32</v>
      </c>
      <c r="AL180" s="145" t="s">
        <v>32</v>
      </c>
      <c r="AM180" s="145" t="s">
        <v>32</v>
      </c>
      <c r="AN180" s="145" t="s">
        <v>32</v>
      </c>
      <c r="AO180" s="145" t="s">
        <v>32</v>
      </c>
      <c r="AP180" s="145" t="s">
        <v>32</v>
      </c>
      <c r="AQ180" s="145" t="s">
        <v>32</v>
      </c>
      <c r="AR180" s="145" t="s">
        <v>32</v>
      </c>
      <c r="AS180" s="145" t="s">
        <v>32</v>
      </c>
      <c r="AT180" s="145" t="s">
        <v>32</v>
      </c>
      <c r="AU180" s="145" t="s">
        <v>32</v>
      </c>
      <c r="AV180" s="145" t="s">
        <v>32</v>
      </c>
      <c r="AW180" s="145" t="s">
        <v>32</v>
      </c>
      <c r="AX180" s="145" t="s">
        <v>32</v>
      </c>
      <c r="AY180" s="145" t="s">
        <v>32</v>
      </c>
      <c r="AZ180" s="145" t="s">
        <v>32</v>
      </c>
      <c r="BA180" s="145" t="s">
        <v>32</v>
      </c>
      <c r="BB180" s="145" t="s">
        <v>32</v>
      </c>
      <c r="BC180" s="145" t="s">
        <v>32</v>
      </c>
      <c r="BD180" s="145" t="s">
        <v>32</v>
      </c>
      <c r="BE180" s="145" t="s">
        <v>32</v>
      </c>
      <c r="BF180" s="145" t="s">
        <v>32</v>
      </c>
      <c r="BG180" s="145" t="s">
        <v>32</v>
      </c>
      <c r="BH180" s="145" t="s">
        <v>32</v>
      </c>
      <c r="BI180" s="145" t="s">
        <v>32</v>
      </c>
      <c r="BJ180" s="145" t="s">
        <v>32</v>
      </c>
      <c r="BK180" s="145" t="s">
        <v>32</v>
      </c>
      <c r="BL180" s="145" t="s">
        <v>32</v>
      </c>
      <c r="BM180" s="145" t="s">
        <v>32</v>
      </c>
      <c r="BN180" s="145" t="s">
        <v>32</v>
      </c>
      <c r="BO180" s="145" t="s">
        <v>32</v>
      </c>
      <c r="BP180" s="145" t="s">
        <v>32</v>
      </c>
      <c r="BQ180" s="145" t="s">
        <v>32</v>
      </c>
      <c r="BR180" s="145" t="s">
        <v>32</v>
      </c>
      <c r="BS180" s="145" t="s">
        <v>32</v>
      </c>
      <c r="BT180" s="145" t="s">
        <v>32</v>
      </c>
      <c r="BU180" s="145" t="s">
        <v>32</v>
      </c>
      <c r="BV180" s="145" t="s">
        <v>32</v>
      </c>
      <c r="BW180" s="145" t="s">
        <v>32</v>
      </c>
      <c r="BX180" s="145" t="s">
        <v>32</v>
      </c>
    </row>
  </sheetData>
  <mergeCells count="12">
    <mergeCell ref="A174:A180"/>
    <mergeCell ref="A4:A9"/>
    <mergeCell ref="A10:A44"/>
    <mergeCell ref="A45:A46"/>
    <mergeCell ref="A47:A51"/>
    <mergeCell ref="A60:A114"/>
    <mergeCell ref="A115:A131"/>
    <mergeCell ref="A149:A151"/>
    <mergeCell ref="A152:A155"/>
    <mergeCell ref="A157:A172"/>
    <mergeCell ref="A132:A148"/>
    <mergeCell ref="A52:A56"/>
  </mergeCells>
  <conditionalFormatting sqref="B156">
    <cfRule type="expression" dxfId="0" priority="1">
      <formula>AND(D156="√",F156="√",G156="√",H156="√")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38" sqref="C38"/>
    </sheetView>
  </sheetViews>
  <sheetFormatPr defaultColWidth="8.85546875" defaultRowHeight="15" x14ac:dyDescent="0.25"/>
  <cols>
    <col min="1" max="1" width="23.140625" bestFit="1" customWidth="1"/>
    <col min="2" max="2" width="30.85546875" bestFit="1" customWidth="1"/>
    <col min="3" max="3" width="92.42578125" bestFit="1" customWidth="1"/>
    <col min="4" max="4" width="6.28515625" bestFit="1" customWidth="1"/>
    <col min="5" max="5" width="4.7109375" bestFit="1" customWidth="1"/>
    <col min="6" max="6" width="93.7109375" bestFit="1" customWidth="1"/>
  </cols>
  <sheetData>
    <row r="1" spans="1:6" x14ac:dyDescent="0.25">
      <c r="A1" s="114" t="s">
        <v>458</v>
      </c>
      <c r="B1" s="114" t="s">
        <v>459</v>
      </c>
      <c r="C1" s="115" t="s">
        <v>460</v>
      </c>
      <c r="D1" s="116" t="s">
        <v>461</v>
      </c>
      <c r="E1" s="116"/>
      <c r="F1" s="116"/>
    </row>
    <row r="2" spans="1:6" ht="30" customHeight="1" x14ac:dyDescent="0.25">
      <c r="A2" s="116" t="s">
        <v>462</v>
      </c>
      <c r="B2" s="116"/>
      <c r="C2" s="117" t="s">
        <v>463</v>
      </c>
      <c r="D2" s="117"/>
      <c r="E2" s="117"/>
      <c r="F2" s="117"/>
    </row>
    <row r="3" spans="1:6" s="113" customFormat="1" x14ac:dyDescent="0.25">
      <c r="A3" s="121" t="s">
        <v>385</v>
      </c>
      <c r="B3" s="121" t="s">
        <v>316</v>
      </c>
      <c r="C3" s="121" t="s">
        <v>464</v>
      </c>
      <c r="D3" s="121"/>
      <c r="E3" s="123" t="s">
        <v>465</v>
      </c>
      <c r="F3" s="121"/>
    </row>
    <row r="4" spans="1:6" s="113" customFormat="1" x14ac:dyDescent="0.25">
      <c r="A4" s="117" t="s">
        <v>386</v>
      </c>
      <c r="B4" s="117" t="s">
        <v>317</v>
      </c>
      <c r="C4" s="117" t="s">
        <v>466</v>
      </c>
      <c r="D4" s="117"/>
      <c r="E4" s="117"/>
      <c r="F4" s="117" t="s">
        <v>467</v>
      </c>
    </row>
    <row r="5" spans="1:6" x14ac:dyDescent="0.25">
      <c r="A5" s="121" t="s">
        <v>387</v>
      </c>
      <c r="B5" s="121" t="s">
        <v>318</v>
      </c>
      <c r="C5" s="121" t="s">
        <v>468</v>
      </c>
      <c r="D5" s="122" t="s">
        <v>469</v>
      </c>
      <c r="E5" s="123" t="s">
        <v>465</v>
      </c>
      <c r="F5" s="121"/>
    </row>
    <row r="6" spans="1:6" x14ac:dyDescent="0.25">
      <c r="A6" s="121" t="s">
        <v>388</v>
      </c>
      <c r="B6" s="121" t="s">
        <v>319</v>
      </c>
      <c r="C6" s="121" t="s">
        <v>466</v>
      </c>
      <c r="D6" s="122" t="s">
        <v>469</v>
      </c>
      <c r="E6" s="121"/>
      <c r="F6" s="121"/>
    </row>
    <row r="7" spans="1:6" s="113" customFormat="1" x14ac:dyDescent="0.25">
      <c r="A7" s="121" t="s">
        <v>389</v>
      </c>
      <c r="B7" s="121" t="s">
        <v>320</v>
      </c>
      <c r="C7" s="121" t="s">
        <v>466</v>
      </c>
      <c r="D7" s="121"/>
      <c r="E7" s="121"/>
      <c r="F7" s="121" t="s">
        <v>467</v>
      </c>
    </row>
    <row r="8" spans="1:6" s="113" customFormat="1" x14ac:dyDescent="0.25">
      <c r="A8" s="121" t="s">
        <v>390</v>
      </c>
      <c r="B8" s="121" t="s">
        <v>321</v>
      </c>
      <c r="C8" s="121" t="s">
        <v>470</v>
      </c>
      <c r="D8" s="122" t="s">
        <v>469</v>
      </c>
      <c r="E8" s="123" t="s">
        <v>465</v>
      </c>
      <c r="F8" s="121" t="s">
        <v>471</v>
      </c>
    </row>
    <row r="9" spans="1:6" x14ac:dyDescent="0.25">
      <c r="A9" s="121" t="s">
        <v>391</v>
      </c>
      <c r="B9" s="121" t="s">
        <v>322</v>
      </c>
      <c r="C9" s="121" t="s">
        <v>472</v>
      </c>
      <c r="D9" s="122" t="s">
        <v>469</v>
      </c>
      <c r="E9" s="121"/>
      <c r="F9" s="121"/>
    </row>
    <row r="10" spans="1:6" s="113" customFormat="1" x14ac:dyDescent="0.25">
      <c r="A10" s="121" t="s">
        <v>392</v>
      </c>
      <c r="B10" s="121" t="s">
        <v>323</v>
      </c>
      <c r="C10" s="121" t="s">
        <v>466</v>
      </c>
      <c r="D10" s="122" t="s">
        <v>469</v>
      </c>
      <c r="E10" s="121"/>
      <c r="F10" s="121"/>
    </row>
    <row r="11" spans="1:6" s="113" customFormat="1" x14ac:dyDescent="0.25">
      <c r="A11" s="117" t="s">
        <v>393</v>
      </c>
      <c r="B11" s="117" t="s">
        <v>324</v>
      </c>
      <c r="C11" s="117" t="s">
        <v>473</v>
      </c>
      <c r="D11" s="118" t="s">
        <v>469</v>
      </c>
      <c r="E11" s="117"/>
      <c r="F11" s="120" t="s">
        <v>474</v>
      </c>
    </row>
    <row r="12" spans="1:6" x14ac:dyDescent="0.25">
      <c r="A12" s="121" t="s">
        <v>394</v>
      </c>
      <c r="B12" s="121" t="s">
        <v>325</v>
      </c>
      <c r="C12" s="121" t="s">
        <v>472</v>
      </c>
      <c r="D12" s="121"/>
      <c r="E12" s="123" t="s">
        <v>465</v>
      </c>
      <c r="F12" s="121"/>
    </row>
    <row r="13" spans="1:6" x14ac:dyDescent="0.25">
      <c r="A13" s="121" t="s">
        <v>395</v>
      </c>
      <c r="B13" s="121" t="s">
        <v>326</v>
      </c>
      <c r="C13" s="121" t="s">
        <v>468</v>
      </c>
      <c r="D13" s="122" t="s">
        <v>469</v>
      </c>
      <c r="E13" s="123" t="s">
        <v>465</v>
      </c>
      <c r="F13" s="121"/>
    </row>
    <row r="14" spans="1:6" x14ac:dyDescent="0.25">
      <c r="A14" s="117" t="s">
        <v>396</v>
      </c>
      <c r="B14" s="117" t="s">
        <v>327</v>
      </c>
      <c r="C14" s="117" t="s">
        <v>475</v>
      </c>
      <c r="D14" s="117"/>
      <c r="E14" s="119" t="s">
        <v>465</v>
      </c>
      <c r="F14" s="117" t="s">
        <v>476</v>
      </c>
    </row>
    <row r="15" spans="1:6" x14ac:dyDescent="0.25">
      <c r="A15" s="117" t="s">
        <v>397</v>
      </c>
      <c r="B15" s="117" t="s">
        <v>328</v>
      </c>
      <c r="C15" s="117" t="s">
        <v>477</v>
      </c>
      <c r="D15" s="117"/>
      <c r="E15" s="117"/>
      <c r="F15" s="117" t="s">
        <v>467</v>
      </c>
    </row>
    <row r="16" spans="1:6" x14ac:dyDescent="0.25">
      <c r="A16" s="121" t="s">
        <v>398</v>
      </c>
      <c r="B16" s="121" t="s">
        <v>329</v>
      </c>
      <c r="C16" s="121" t="s">
        <v>466</v>
      </c>
      <c r="D16" s="121"/>
      <c r="E16" s="121"/>
      <c r="F16" s="121"/>
    </row>
    <row r="17" spans="1:6" x14ac:dyDescent="0.25">
      <c r="A17" s="121" t="s">
        <v>399</v>
      </c>
      <c r="B17" s="121" t="s">
        <v>330</v>
      </c>
      <c r="C17" s="121" t="s">
        <v>468</v>
      </c>
      <c r="D17" s="122" t="s">
        <v>469</v>
      </c>
      <c r="E17" s="123" t="s">
        <v>465</v>
      </c>
      <c r="F17" s="121"/>
    </row>
    <row r="18" spans="1:6" x14ac:dyDescent="0.25">
      <c r="A18" s="117" t="s">
        <v>400</v>
      </c>
      <c r="B18" s="117" t="s">
        <v>331</v>
      </c>
      <c r="C18" s="117" t="s">
        <v>468</v>
      </c>
      <c r="D18" s="117"/>
      <c r="E18" s="117"/>
      <c r="F18" s="117" t="s">
        <v>467</v>
      </c>
    </row>
    <row r="19" spans="1:6" x14ac:dyDescent="0.25">
      <c r="A19" s="117" t="s">
        <v>401</v>
      </c>
      <c r="B19" s="117" t="s">
        <v>332</v>
      </c>
      <c r="C19" s="117" t="s">
        <v>478</v>
      </c>
      <c r="D19" s="118" t="s">
        <v>469</v>
      </c>
      <c r="E19" s="119" t="s">
        <v>465</v>
      </c>
      <c r="F19" s="117" t="s">
        <v>479</v>
      </c>
    </row>
    <row r="20" spans="1:6" x14ac:dyDescent="0.25">
      <c r="A20" s="117" t="s">
        <v>402</v>
      </c>
      <c r="B20" s="117" t="s">
        <v>333</v>
      </c>
      <c r="C20" s="117" t="s">
        <v>480</v>
      </c>
      <c r="D20" s="118" t="s">
        <v>469</v>
      </c>
      <c r="E20" s="117"/>
      <c r="F20" s="117"/>
    </row>
    <row r="21" spans="1:6" s="113" customFormat="1" x14ac:dyDescent="0.25">
      <c r="A21" s="117" t="s">
        <v>403</v>
      </c>
      <c r="B21" s="117" t="s">
        <v>334</v>
      </c>
      <c r="C21" s="117" t="s">
        <v>481</v>
      </c>
      <c r="D21" s="117"/>
      <c r="E21" s="119" t="s">
        <v>465</v>
      </c>
      <c r="F21" s="117"/>
    </row>
    <row r="22" spans="1:6" s="113" customFormat="1" x14ac:dyDescent="0.25">
      <c r="A22" s="117" t="s">
        <v>404</v>
      </c>
      <c r="B22" s="117" t="s">
        <v>335</v>
      </c>
      <c r="C22" s="117" t="s">
        <v>481</v>
      </c>
      <c r="D22" s="117"/>
      <c r="E22" s="119" t="s">
        <v>465</v>
      </c>
      <c r="F22" s="117"/>
    </row>
    <row r="23" spans="1:6" x14ac:dyDescent="0.25">
      <c r="A23" s="117" t="s">
        <v>405</v>
      </c>
      <c r="B23" s="117" t="s">
        <v>336</v>
      </c>
      <c r="C23" s="117" t="s">
        <v>482</v>
      </c>
      <c r="D23" s="118" t="s">
        <v>469</v>
      </c>
      <c r="E23" s="117"/>
      <c r="F23" s="120" t="s">
        <v>474</v>
      </c>
    </row>
    <row r="24" spans="1:6" x14ac:dyDescent="0.25">
      <c r="A24" s="117" t="s">
        <v>406</v>
      </c>
      <c r="B24" s="117" t="s">
        <v>337</v>
      </c>
      <c r="C24" s="117" t="s">
        <v>482</v>
      </c>
      <c r="D24" s="118" t="s">
        <v>469</v>
      </c>
      <c r="E24" s="119" t="s">
        <v>465</v>
      </c>
      <c r="F24" s="117"/>
    </row>
    <row r="25" spans="1:6" x14ac:dyDescent="0.25">
      <c r="A25" s="117" t="s">
        <v>407</v>
      </c>
      <c r="B25" s="117" t="s">
        <v>338</v>
      </c>
      <c r="C25" s="117" t="s">
        <v>483</v>
      </c>
      <c r="D25" s="118" t="s">
        <v>469</v>
      </c>
      <c r="E25" s="119" t="s">
        <v>465</v>
      </c>
      <c r="F25" s="117"/>
    </row>
    <row r="26" spans="1:6" x14ac:dyDescent="0.25">
      <c r="A26" s="117" t="s">
        <v>408</v>
      </c>
      <c r="B26" s="117" t="s">
        <v>339</v>
      </c>
      <c r="C26" s="117" t="s">
        <v>466</v>
      </c>
      <c r="D26" s="117"/>
      <c r="E26" s="117"/>
      <c r="F26" s="117" t="s">
        <v>467</v>
      </c>
    </row>
    <row r="27" spans="1:6" x14ac:dyDescent="0.25">
      <c r="A27" s="117" t="s">
        <v>409</v>
      </c>
      <c r="B27" s="117" t="s">
        <v>340</v>
      </c>
      <c r="C27" s="117" t="s">
        <v>483</v>
      </c>
      <c r="D27" s="118" t="s">
        <v>469</v>
      </c>
      <c r="E27" s="119" t="s">
        <v>465</v>
      </c>
      <c r="F27" s="117"/>
    </row>
    <row r="28" spans="1:6" x14ac:dyDescent="0.25">
      <c r="A28" s="117" t="s">
        <v>410</v>
      </c>
      <c r="B28" s="117" t="s">
        <v>341</v>
      </c>
      <c r="C28" s="117" t="s">
        <v>484</v>
      </c>
      <c r="D28" s="118" t="s">
        <v>469</v>
      </c>
      <c r="E28" s="119" t="s">
        <v>465</v>
      </c>
      <c r="F28" s="117" t="s">
        <v>485</v>
      </c>
    </row>
    <row r="29" spans="1:6" x14ac:dyDescent="0.25">
      <c r="A29" s="117" t="s">
        <v>411</v>
      </c>
      <c r="B29" s="117" t="s">
        <v>342</v>
      </c>
      <c r="C29" s="117" t="s">
        <v>486</v>
      </c>
      <c r="D29" s="117"/>
      <c r="E29" s="117"/>
      <c r="F29" s="117" t="s">
        <v>487</v>
      </c>
    </row>
    <row r="30" spans="1:6" s="113" customFormat="1" x14ac:dyDescent="0.25">
      <c r="A30" s="121" t="s">
        <v>412</v>
      </c>
      <c r="B30" s="121" t="s">
        <v>343</v>
      </c>
      <c r="C30" s="121" t="s">
        <v>477</v>
      </c>
      <c r="D30" s="121"/>
      <c r="E30" s="121"/>
      <c r="F30" s="121" t="s">
        <v>488</v>
      </c>
    </row>
    <row r="31" spans="1:6" x14ac:dyDescent="0.25">
      <c r="A31" s="117" t="s">
        <v>413</v>
      </c>
      <c r="B31" s="117" t="s">
        <v>344</v>
      </c>
      <c r="C31" s="117" t="s">
        <v>489</v>
      </c>
      <c r="D31" s="118" t="s">
        <v>469</v>
      </c>
      <c r="E31" s="117"/>
      <c r="F31" s="117"/>
    </row>
    <row r="32" spans="1:6" x14ac:dyDescent="0.25">
      <c r="A32" s="117" t="s">
        <v>414</v>
      </c>
      <c r="B32" s="117" t="s">
        <v>345</v>
      </c>
      <c r="C32" s="117" t="s">
        <v>478</v>
      </c>
      <c r="D32" s="118" t="s">
        <v>469</v>
      </c>
      <c r="E32" s="117"/>
      <c r="F32" s="117" t="s">
        <v>490</v>
      </c>
    </row>
    <row r="33" spans="1:6" x14ac:dyDescent="0.25">
      <c r="A33" s="117" t="s">
        <v>415</v>
      </c>
      <c r="B33" s="117" t="s">
        <v>346</v>
      </c>
      <c r="C33" s="117" t="s">
        <v>491</v>
      </c>
      <c r="D33" s="118" t="s">
        <v>469</v>
      </c>
      <c r="E33" s="119" t="s">
        <v>465</v>
      </c>
      <c r="F33" s="117"/>
    </row>
    <row r="34" spans="1:6" s="113" customFormat="1" x14ac:dyDescent="0.25">
      <c r="A34" s="121" t="s">
        <v>416</v>
      </c>
      <c r="B34" s="121" t="s">
        <v>347</v>
      </c>
      <c r="C34" s="121" t="s">
        <v>468</v>
      </c>
      <c r="D34" s="121"/>
      <c r="E34" s="123" t="s">
        <v>465</v>
      </c>
      <c r="F34" s="121" t="s">
        <v>492</v>
      </c>
    </row>
    <row r="35" spans="1:6" x14ac:dyDescent="0.25">
      <c r="A35" s="121" t="s">
        <v>417</v>
      </c>
      <c r="B35" s="121" t="s">
        <v>348</v>
      </c>
      <c r="C35" s="121" t="s">
        <v>468</v>
      </c>
      <c r="D35" s="121"/>
      <c r="E35" s="123" t="s">
        <v>465</v>
      </c>
      <c r="F35" s="121"/>
    </row>
    <row r="36" spans="1:6" x14ac:dyDescent="0.25">
      <c r="A36" s="121" t="s">
        <v>418</v>
      </c>
      <c r="B36" s="121" t="s">
        <v>349</v>
      </c>
      <c r="C36" s="121" t="s">
        <v>468</v>
      </c>
      <c r="D36" s="122" t="s">
        <v>469</v>
      </c>
      <c r="E36" s="123" t="s">
        <v>465</v>
      </c>
      <c r="F36" s="121"/>
    </row>
    <row r="37" spans="1:6" s="113" customFormat="1" x14ac:dyDescent="0.25">
      <c r="A37" s="121" t="s">
        <v>419</v>
      </c>
      <c r="B37" s="121" t="s">
        <v>350</v>
      </c>
      <c r="C37" s="121" t="s">
        <v>468</v>
      </c>
      <c r="D37" s="122" t="s">
        <v>469</v>
      </c>
      <c r="E37" s="121"/>
      <c r="F37" s="121"/>
    </row>
    <row r="38" spans="1:6" s="113" customFormat="1" x14ac:dyDescent="0.25">
      <c r="A38" s="117" t="s">
        <v>420</v>
      </c>
      <c r="B38" s="117" t="s">
        <v>351</v>
      </c>
      <c r="C38" s="117" t="s">
        <v>466</v>
      </c>
      <c r="D38" s="118" t="s">
        <v>469</v>
      </c>
      <c r="E38" s="119" t="s">
        <v>465</v>
      </c>
      <c r="F38" s="117"/>
    </row>
    <row r="39" spans="1:6" x14ac:dyDescent="0.25">
      <c r="A39" s="117" t="s">
        <v>421</v>
      </c>
      <c r="B39" s="117" t="s">
        <v>10</v>
      </c>
      <c r="C39" s="117" t="s">
        <v>493</v>
      </c>
      <c r="D39" s="118" t="s">
        <v>469</v>
      </c>
      <c r="E39" s="119" t="s">
        <v>465</v>
      </c>
      <c r="F39" s="117"/>
    </row>
    <row r="40" spans="1:6" s="113" customFormat="1" x14ac:dyDescent="0.25">
      <c r="A40" s="117" t="s">
        <v>422</v>
      </c>
      <c r="B40" s="117" t="s">
        <v>352</v>
      </c>
      <c r="C40" s="117" t="s">
        <v>468</v>
      </c>
      <c r="D40" s="117"/>
      <c r="E40" s="117"/>
      <c r="F40" s="117" t="s">
        <v>494</v>
      </c>
    </row>
    <row r="41" spans="1:6" s="113" customFormat="1" x14ac:dyDescent="0.25">
      <c r="A41" s="117" t="s">
        <v>423</v>
      </c>
      <c r="B41" s="117" t="s">
        <v>353</v>
      </c>
      <c r="C41" s="117" t="s">
        <v>495</v>
      </c>
      <c r="D41" s="117"/>
      <c r="E41" s="119" t="s">
        <v>465</v>
      </c>
      <c r="F41" s="117"/>
    </row>
    <row r="42" spans="1:6" s="113" customFormat="1" x14ac:dyDescent="0.25">
      <c r="A42" s="117" t="s">
        <v>424</v>
      </c>
      <c r="B42" s="117" t="s">
        <v>354</v>
      </c>
      <c r="C42" s="117" t="s">
        <v>496</v>
      </c>
      <c r="D42" s="117"/>
      <c r="E42" s="119" t="s">
        <v>465</v>
      </c>
      <c r="F42" s="117"/>
    </row>
    <row r="43" spans="1:6" x14ac:dyDescent="0.25">
      <c r="A43" s="117" t="s">
        <v>425</v>
      </c>
      <c r="B43" s="117" t="s">
        <v>355</v>
      </c>
      <c r="C43" s="117" t="s">
        <v>477</v>
      </c>
      <c r="D43" s="118" t="s">
        <v>469</v>
      </c>
      <c r="E43" s="119" t="s">
        <v>465</v>
      </c>
      <c r="F43" s="117"/>
    </row>
    <row r="44" spans="1:6" x14ac:dyDescent="0.25">
      <c r="A44" s="117" t="s">
        <v>426</v>
      </c>
      <c r="B44" s="117" t="s">
        <v>356</v>
      </c>
      <c r="C44" s="117" t="s">
        <v>473</v>
      </c>
      <c r="D44" s="118" t="s">
        <v>469</v>
      </c>
      <c r="E44" s="117"/>
      <c r="F44" s="120" t="s">
        <v>474</v>
      </c>
    </row>
    <row r="45" spans="1:6" x14ac:dyDescent="0.25">
      <c r="A45" s="117" t="s">
        <v>427</v>
      </c>
      <c r="B45" s="117" t="s">
        <v>357</v>
      </c>
      <c r="C45" s="117" t="s">
        <v>466</v>
      </c>
      <c r="D45" s="118" t="s">
        <v>469</v>
      </c>
      <c r="E45" s="117"/>
      <c r="F45" s="117"/>
    </row>
    <row r="46" spans="1:6" x14ac:dyDescent="0.25">
      <c r="A46" s="121" t="s">
        <v>428</v>
      </c>
      <c r="B46" s="121" t="s">
        <v>358</v>
      </c>
      <c r="C46" s="121" t="s">
        <v>497</v>
      </c>
      <c r="D46" s="122" t="s">
        <v>469</v>
      </c>
      <c r="E46" s="123" t="s">
        <v>465</v>
      </c>
      <c r="F46" s="121"/>
    </row>
    <row r="47" spans="1:6" s="113" customFormat="1" x14ac:dyDescent="0.25">
      <c r="A47" s="121" t="s">
        <v>429</v>
      </c>
      <c r="B47" s="121" t="s">
        <v>359</v>
      </c>
      <c r="C47" s="121" t="s">
        <v>477</v>
      </c>
      <c r="D47" s="122" t="s">
        <v>469</v>
      </c>
      <c r="E47" s="123" t="s">
        <v>465</v>
      </c>
      <c r="F47" s="121"/>
    </row>
    <row r="48" spans="1:6" x14ac:dyDescent="0.25">
      <c r="A48" s="117" t="s">
        <v>430</v>
      </c>
      <c r="B48" s="117" t="s">
        <v>360</v>
      </c>
      <c r="C48" s="117" t="s">
        <v>477</v>
      </c>
      <c r="D48" s="117"/>
      <c r="E48" s="117"/>
      <c r="F48" s="117" t="s">
        <v>498</v>
      </c>
    </row>
    <row r="49" spans="1:6" x14ac:dyDescent="0.25">
      <c r="A49" s="117" t="s">
        <v>431</v>
      </c>
      <c r="B49" s="117" t="s">
        <v>360</v>
      </c>
      <c r="C49" s="117" t="s">
        <v>499</v>
      </c>
      <c r="D49" s="118" t="s">
        <v>469</v>
      </c>
      <c r="E49" s="117"/>
      <c r="F49" s="117"/>
    </row>
    <row r="50" spans="1:6" x14ac:dyDescent="0.25">
      <c r="A50" s="121" t="s">
        <v>432</v>
      </c>
      <c r="B50" s="121" t="s">
        <v>361</v>
      </c>
      <c r="C50" s="121" t="s">
        <v>473</v>
      </c>
      <c r="D50" s="122" t="s">
        <v>469</v>
      </c>
      <c r="E50" s="121"/>
      <c r="F50" s="124" t="s">
        <v>474</v>
      </c>
    </row>
    <row r="51" spans="1:6" s="126" customFormat="1" x14ac:dyDescent="0.25">
      <c r="A51" s="125" t="s">
        <v>433</v>
      </c>
      <c r="B51" s="125" t="s">
        <v>362</v>
      </c>
      <c r="C51" s="125" t="s">
        <v>468</v>
      </c>
      <c r="D51" s="125"/>
      <c r="E51" s="125"/>
      <c r="F51" s="125" t="s">
        <v>500</v>
      </c>
    </row>
    <row r="52" spans="1:6" s="113" customFormat="1" x14ac:dyDescent="0.25">
      <c r="A52" s="121" t="s">
        <v>434</v>
      </c>
      <c r="B52" s="121" t="s">
        <v>363</v>
      </c>
      <c r="C52" s="121" t="s">
        <v>501</v>
      </c>
      <c r="D52" s="121"/>
      <c r="E52" s="123" t="s">
        <v>465</v>
      </c>
      <c r="F52" s="121"/>
    </row>
    <row r="53" spans="1:6" s="113" customFormat="1" x14ac:dyDescent="0.25">
      <c r="A53" s="117" t="s">
        <v>435</v>
      </c>
      <c r="B53" s="117" t="s">
        <v>364</v>
      </c>
      <c r="C53" s="117" t="s">
        <v>477</v>
      </c>
      <c r="D53" s="118" t="s">
        <v>469</v>
      </c>
      <c r="E53" s="119" t="s">
        <v>465</v>
      </c>
      <c r="F53" s="117"/>
    </row>
    <row r="54" spans="1:6" x14ac:dyDescent="0.25">
      <c r="A54" s="117" t="s">
        <v>436</v>
      </c>
      <c r="B54" s="117" t="s">
        <v>365</v>
      </c>
      <c r="C54" s="117" t="s">
        <v>477</v>
      </c>
      <c r="D54" s="118" t="s">
        <v>469</v>
      </c>
      <c r="E54" s="119" t="s">
        <v>465</v>
      </c>
      <c r="F54" s="117"/>
    </row>
    <row r="55" spans="1:6" x14ac:dyDescent="0.25">
      <c r="A55" s="121" t="s">
        <v>437</v>
      </c>
      <c r="B55" s="121" t="s">
        <v>366</v>
      </c>
      <c r="C55" s="121" t="s">
        <v>468</v>
      </c>
      <c r="D55" s="122" t="s">
        <v>469</v>
      </c>
      <c r="E55" s="123" t="s">
        <v>465</v>
      </c>
      <c r="F55" s="121"/>
    </row>
    <row r="56" spans="1:6" x14ac:dyDescent="0.25">
      <c r="A56" s="121" t="s">
        <v>438</v>
      </c>
      <c r="B56" s="121" t="s">
        <v>367</v>
      </c>
      <c r="C56" s="121" t="s">
        <v>502</v>
      </c>
      <c r="D56" s="121"/>
      <c r="E56" s="123" t="s">
        <v>465</v>
      </c>
      <c r="F56" s="121"/>
    </row>
    <row r="57" spans="1:6" x14ac:dyDescent="0.25">
      <c r="A57" s="121" t="s">
        <v>439</v>
      </c>
      <c r="B57" s="121" t="s">
        <v>367</v>
      </c>
      <c r="C57" s="121" t="s">
        <v>503</v>
      </c>
      <c r="D57" s="121"/>
      <c r="E57" s="121"/>
      <c r="F57" s="121" t="s">
        <v>504</v>
      </c>
    </row>
    <row r="58" spans="1:6" x14ac:dyDescent="0.25">
      <c r="A58" s="117" t="s">
        <v>440</v>
      </c>
      <c r="B58" s="117" t="s">
        <v>368</v>
      </c>
      <c r="C58" s="117" t="s">
        <v>466</v>
      </c>
      <c r="D58" s="118" t="s">
        <v>469</v>
      </c>
      <c r="E58" s="119" t="s">
        <v>465</v>
      </c>
      <c r="F58" s="117" t="s">
        <v>505</v>
      </c>
    </row>
    <row r="59" spans="1:6" s="113" customFormat="1" x14ac:dyDescent="0.25">
      <c r="A59" s="117" t="s">
        <v>441</v>
      </c>
      <c r="B59" s="117" t="s">
        <v>369</v>
      </c>
      <c r="C59" s="117" t="s">
        <v>468</v>
      </c>
      <c r="D59" s="117"/>
      <c r="E59" s="119" t="s">
        <v>465</v>
      </c>
      <c r="F59" s="117" t="s">
        <v>506</v>
      </c>
    </row>
    <row r="60" spans="1:6" x14ac:dyDescent="0.25">
      <c r="A60" s="117" t="s">
        <v>442</v>
      </c>
      <c r="B60" s="117" t="s">
        <v>370</v>
      </c>
      <c r="C60" s="117" t="s">
        <v>468</v>
      </c>
      <c r="D60" s="117"/>
      <c r="E60" s="119" t="s">
        <v>465</v>
      </c>
      <c r="F60" s="117" t="s">
        <v>507</v>
      </c>
    </row>
    <row r="61" spans="1:6" x14ac:dyDescent="0.25">
      <c r="A61" s="117" t="s">
        <v>443</v>
      </c>
      <c r="B61" s="117" t="s">
        <v>371</v>
      </c>
      <c r="C61" s="117" t="s">
        <v>502</v>
      </c>
      <c r="D61" s="117"/>
      <c r="E61" s="119" t="s">
        <v>465</v>
      </c>
      <c r="F61" s="117" t="s">
        <v>508</v>
      </c>
    </row>
    <row r="62" spans="1:6" s="113" customFormat="1" x14ac:dyDescent="0.25">
      <c r="A62" s="121" t="s">
        <v>444</v>
      </c>
      <c r="B62" s="121" t="s">
        <v>372</v>
      </c>
      <c r="C62" s="121" t="s">
        <v>473</v>
      </c>
      <c r="D62" s="122" t="s">
        <v>469</v>
      </c>
      <c r="E62" s="121"/>
      <c r="F62" s="124" t="s">
        <v>474</v>
      </c>
    </row>
    <row r="63" spans="1:6" s="113" customFormat="1" x14ac:dyDescent="0.25">
      <c r="A63" s="117" t="s">
        <v>445</v>
      </c>
      <c r="B63" s="117" t="s">
        <v>373</v>
      </c>
      <c r="C63" s="117" t="s">
        <v>491</v>
      </c>
      <c r="D63" s="117"/>
      <c r="E63" s="117"/>
      <c r="F63" s="117" t="s">
        <v>467</v>
      </c>
    </row>
    <row r="64" spans="1:6" x14ac:dyDescent="0.25">
      <c r="A64" s="117" t="s">
        <v>446</v>
      </c>
      <c r="B64" s="117" t="s">
        <v>374</v>
      </c>
      <c r="C64" s="117" t="s">
        <v>468</v>
      </c>
      <c r="D64" s="117"/>
      <c r="E64" s="117"/>
      <c r="F64" s="117" t="s">
        <v>467</v>
      </c>
    </row>
    <row r="65" spans="1:6" x14ac:dyDescent="0.25">
      <c r="A65" s="121" t="s">
        <v>447</v>
      </c>
      <c r="B65" s="121" t="s">
        <v>375</v>
      </c>
      <c r="C65" s="121" t="s">
        <v>509</v>
      </c>
      <c r="D65" s="122" t="s">
        <v>469</v>
      </c>
      <c r="E65" s="121"/>
      <c r="F65" s="121"/>
    </row>
    <row r="66" spans="1:6" s="113" customFormat="1" x14ac:dyDescent="0.25">
      <c r="A66" s="117" t="s">
        <v>448</v>
      </c>
      <c r="B66" s="117" t="s">
        <v>376</v>
      </c>
      <c r="C66" s="117" t="s">
        <v>466</v>
      </c>
      <c r="D66" s="117"/>
      <c r="E66" s="117"/>
      <c r="F66" s="117" t="s">
        <v>467</v>
      </c>
    </row>
    <row r="67" spans="1:6" s="113" customFormat="1" x14ac:dyDescent="0.25">
      <c r="A67" s="121" t="s">
        <v>449</v>
      </c>
      <c r="B67" s="121" t="s">
        <v>377</v>
      </c>
      <c r="C67" s="121" t="s">
        <v>466</v>
      </c>
      <c r="D67" s="121"/>
      <c r="E67" s="121"/>
      <c r="F67" s="121" t="s">
        <v>510</v>
      </c>
    </row>
    <row r="68" spans="1:6" x14ac:dyDescent="0.25">
      <c r="A68" s="117" t="s">
        <v>450</v>
      </c>
      <c r="B68" s="117" t="s">
        <v>378</v>
      </c>
      <c r="C68" s="117" t="s">
        <v>478</v>
      </c>
      <c r="D68" s="118" t="s">
        <v>469</v>
      </c>
      <c r="E68" s="117"/>
      <c r="F68" s="117" t="s">
        <v>511</v>
      </c>
    </row>
    <row r="69" spans="1:6" x14ac:dyDescent="0.25">
      <c r="A69" s="117" t="s">
        <v>451</v>
      </c>
      <c r="B69" s="117" t="s">
        <v>379</v>
      </c>
      <c r="C69" s="117" t="s">
        <v>489</v>
      </c>
      <c r="D69" s="118" t="s">
        <v>469</v>
      </c>
      <c r="E69" s="117"/>
      <c r="F69" s="117"/>
    </row>
    <row r="70" spans="1:6" x14ac:dyDescent="0.25">
      <c r="A70" s="121" t="s">
        <v>452</v>
      </c>
      <c r="B70" s="121" t="s">
        <v>380</v>
      </c>
      <c r="C70" s="121" t="s">
        <v>468</v>
      </c>
      <c r="D70" s="121"/>
      <c r="E70" s="121"/>
      <c r="F70" s="121" t="s">
        <v>512</v>
      </c>
    </row>
    <row r="71" spans="1:6" x14ac:dyDescent="0.25">
      <c r="A71" s="121" t="s">
        <v>453</v>
      </c>
      <c r="B71" s="121" t="s">
        <v>303</v>
      </c>
      <c r="C71" s="121" t="s">
        <v>477</v>
      </c>
      <c r="D71" s="122" t="s">
        <v>469</v>
      </c>
      <c r="E71" s="121"/>
      <c r="F71" s="121"/>
    </row>
    <row r="72" spans="1:6" x14ac:dyDescent="0.25">
      <c r="A72" s="117" t="s">
        <v>454</v>
      </c>
      <c r="B72" s="117" t="s">
        <v>381</v>
      </c>
      <c r="C72" s="117" t="s">
        <v>468</v>
      </c>
      <c r="D72" s="117"/>
      <c r="E72" s="117"/>
      <c r="F72" s="117" t="s">
        <v>513</v>
      </c>
    </row>
    <row r="73" spans="1:6" s="113" customFormat="1" x14ac:dyDescent="0.25">
      <c r="A73" s="121" t="s">
        <v>455</v>
      </c>
      <c r="B73" s="121" t="s">
        <v>382</v>
      </c>
      <c r="C73" s="121" t="s">
        <v>466</v>
      </c>
      <c r="D73" s="122" t="s">
        <v>469</v>
      </c>
      <c r="E73" s="123" t="s">
        <v>465</v>
      </c>
      <c r="F73" s="121"/>
    </row>
    <row r="74" spans="1:6" s="113" customFormat="1" x14ac:dyDescent="0.25">
      <c r="A74" s="117" t="s">
        <v>456</v>
      </c>
      <c r="B74" s="117" t="s">
        <v>383</v>
      </c>
      <c r="C74" s="117" t="s">
        <v>482</v>
      </c>
      <c r="D74" s="118" t="s">
        <v>469</v>
      </c>
      <c r="E74" s="119" t="s">
        <v>465</v>
      </c>
      <c r="F74" s="117"/>
    </row>
    <row r="75" spans="1:6" s="113" customFormat="1" x14ac:dyDescent="0.25">
      <c r="A75" s="117" t="s">
        <v>457</v>
      </c>
      <c r="B75" s="117" t="s">
        <v>384</v>
      </c>
      <c r="C75" s="117" t="s">
        <v>470</v>
      </c>
      <c r="D75" s="118" t="s">
        <v>469</v>
      </c>
      <c r="E75" s="119" t="s">
        <v>465</v>
      </c>
      <c r="F75" s="120" t="s">
        <v>474</v>
      </c>
    </row>
    <row r="79" spans="1:6" x14ac:dyDescent="0.25">
      <c r="A79" t="s">
        <v>514</v>
      </c>
    </row>
    <row r="80" spans="1:6" x14ac:dyDescent="0.25">
      <c r="A80" s="113" t="s">
        <v>447</v>
      </c>
    </row>
    <row r="81" spans="1:1" x14ac:dyDescent="0.25">
      <c r="A81" s="113" t="s">
        <v>395</v>
      </c>
    </row>
    <row r="82" spans="1:1" x14ac:dyDescent="0.25">
      <c r="A82" s="113" t="s">
        <v>416</v>
      </c>
    </row>
    <row r="83" spans="1:1" x14ac:dyDescent="0.25">
      <c r="A83" s="113" t="s">
        <v>418</v>
      </c>
    </row>
    <row r="84" spans="1:1" x14ac:dyDescent="0.25">
      <c r="A84" s="113" t="s">
        <v>454</v>
      </c>
    </row>
    <row r="85" spans="1:1" x14ac:dyDescent="0.25">
      <c r="A85" s="113" t="s">
        <v>422</v>
      </c>
    </row>
    <row r="86" spans="1:1" x14ac:dyDescent="0.25">
      <c r="A86" s="113" t="s">
        <v>399</v>
      </c>
    </row>
    <row r="87" spans="1:1" x14ac:dyDescent="0.25">
      <c r="A87" s="113" t="s">
        <v>441</v>
      </c>
    </row>
    <row r="88" spans="1:1" x14ac:dyDescent="0.25">
      <c r="A88" s="113" t="s">
        <v>446</v>
      </c>
    </row>
    <row r="89" spans="1:1" x14ac:dyDescent="0.25">
      <c r="A89" s="113" t="s">
        <v>400</v>
      </c>
    </row>
    <row r="90" spans="1:1" x14ac:dyDescent="0.25">
      <c r="A90" s="113" t="s">
        <v>387</v>
      </c>
    </row>
    <row r="91" spans="1:1" x14ac:dyDescent="0.25">
      <c r="A91" s="113" t="s">
        <v>417</v>
      </c>
    </row>
    <row r="92" spans="1:1" x14ac:dyDescent="0.25">
      <c r="A92" s="113" t="s">
        <v>419</v>
      </c>
    </row>
    <row r="93" spans="1:1" x14ac:dyDescent="0.25">
      <c r="A93" s="113" t="s">
        <v>437</v>
      </c>
    </row>
    <row r="94" spans="1:1" x14ac:dyDescent="0.25">
      <c r="A94" s="113" t="s">
        <v>442</v>
      </c>
    </row>
    <row r="95" spans="1:1" x14ac:dyDescent="0.25">
      <c r="A95" s="113" t="s">
        <v>455</v>
      </c>
    </row>
    <row r="96" spans="1:1" x14ac:dyDescent="0.25">
      <c r="A96" s="113" t="s">
        <v>398</v>
      </c>
    </row>
    <row r="97" spans="1:1" x14ac:dyDescent="0.25">
      <c r="A97" s="113" t="s">
        <v>425</v>
      </c>
    </row>
    <row r="98" spans="1:1" x14ac:dyDescent="0.25">
      <c r="A98" s="113" t="s">
        <v>391</v>
      </c>
    </row>
    <row r="99" spans="1:1" x14ac:dyDescent="0.25">
      <c r="A99" s="113" t="s">
        <v>393</v>
      </c>
    </row>
    <row r="100" spans="1:1" x14ac:dyDescent="0.25">
      <c r="A100" s="113" t="s">
        <v>426</v>
      </c>
    </row>
    <row r="101" spans="1:1" x14ac:dyDescent="0.25">
      <c r="A101" s="113" t="s">
        <v>432</v>
      </c>
    </row>
    <row r="102" spans="1:1" x14ac:dyDescent="0.25">
      <c r="A102" s="113" t="s">
        <v>444</v>
      </c>
    </row>
    <row r="103" spans="1:1" x14ac:dyDescent="0.25">
      <c r="A103" s="113" t="s">
        <v>434</v>
      </c>
    </row>
    <row r="104" spans="1:1" x14ac:dyDescent="0.25">
      <c r="A104" s="113" t="s">
        <v>413</v>
      </c>
    </row>
    <row r="105" spans="1:1" x14ac:dyDescent="0.25">
      <c r="A105" s="113" t="s">
        <v>438</v>
      </c>
    </row>
    <row r="106" spans="1:1" x14ac:dyDescent="0.25">
      <c r="A106" s="113" t="s">
        <v>443</v>
      </c>
    </row>
  </sheetData>
  <sortState ref="A3:F75">
    <sortCondition ref="B3:B75"/>
  </sortState>
  <hyperlinks>
    <hyperlink ref="C1" r:id="rId1" location="CargoClasses_.2816.29" tooltip="Action0Cargos" display="http://newgrf-specs.tt-wiki.net/wiki/Action0Cargos - CargoClasses_.2816.29"/>
    <hyperlink ref="D46" r:id="rId2" tooltip="ttwiki:ECS" display="http://www.tt-wiki.net/wiki/ECS"/>
    <hyperlink ref="E46" r:id="rId3" tooltip="ttwiki:FIRS" display="http://www.tt-wiki.net/wiki/FIRS"/>
    <hyperlink ref="D13" r:id="rId4" tooltip="ttwiki:ECS" display="http://www.tt-wiki.net/wiki/ECS"/>
    <hyperlink ref="E13" r:id="rId5" tooltip="ttwiki:FIRS" display="http://www.tt-wiki.net/wiki/FIRS"/>
    <hyperlink ref="D39" r:id="rId6" tooltip="ttwiki:ECS" display="http://www.tt-wiki.net/wiki/ECS"/>
    <hyperlink ref="E39" r:id="rId7" tooltip="ttwiki:FIRS" display="http://www.tt-wiki.net/wiki/FIRS"/>
    <hyperlink ref="D43" r:id="rId8" tooltip="ttwiki:ECS" display="http://www.tt-wiki.net/wiki/ECS"/>
    <hyperlink ref="E43" r:id="rId9" tooltip="ttwiki:FIRS" display="http://www.tt-wiki.net/wiki/FIRS"/>
    <hyperlink ref="D38" r:id="rId10" tooltip="ttwiki:ECS" display="http://www.tt-wiki.net/wiki/ECS"/>
    <hyperlink ref="E38" r:id="rId11" tooltip="ttwiki:FIRS" display="http://www.tt-wiki.net/wiki/FIRS"/>
    <hyperlink ref="D33" r:id="rId12" tooltip="ttwiki:ECS" display="http://www.tt-wiki.net/wiki/ECS"/>
    <hyperlink ref="E33" r:id="rId13" tooltip="ttwiki:FIRS" display="http://www.tt-wiki.net/wiki/FIRS"/>
    <hyperlink ref="E34" r:id="rId14" tooltip="ttwiki:FIRS" display="http://www.tt-wiki.net/wiki/FIRS"/>
    <hyperlink ref="D73" r:id="rId15" tooltip="ttwiki:ECS" display="http://www.tt-wiki.net/wiki/ECS"/>
    <hyperlink ref="E73" r:id="rId16" tooltip="ttwiki:FIRS" display="http://www.tt-wiki.net/wiki/FIRS"/>
    <hyperlink ref="D36" r:id="rId17" tooltip="ttwiki:ECS" display="http://www.tt-wiki.net/wiki/ECS"/>
    <hyperlink ref="E36" r:id="rId18" tooltip="ttwiki:FIRS" display="http://www.tt-wiki.net/wiki/FIRS"/>
    <hyperlink ref="D58" r:id="rId19" tooltip="ttwiki:ECS" display="http://www.tt-wiki.net/wiki/ECS"/>
    <hyperlink ref="E58" r:id="rId20" tooltip="ttwiki:FIRS" display="http://www.tt-wiki.net/wiki/FIRS"/>
    <hyperlink ref="D68" r:id="rId21" tooltip="ttwiki:ECS" display="http://www.tt-wiki.net/wiki/ECS"/>
    <hyperlink ref="D45" r:id="rId22" tooltip="ttwiki:ECS" display="http://www.tt-wiki.net/wiki/ECS"/>
    <hyperlink ref="D27" r:id="rId23" tooltip="ttwiki:ECS" display="http://www.tt-wiki.net/wiki/ECS"/>
    <hyperlink ref="E27" r:id="rId24" tooltip="ttwiki:FIRS" display="http://www.tt-wiki.net/wiki/FIRS"/>
    <hyperlink ref="D32" r:id="rId25" tooltip="ttwiki:ECS" display="http://www.tt-wiki.net/wiki/ECS"/>
    <hyperlink ref="D54" r:id="rId26" tooltip="ttwiki:ECS" display="http://www.tt-wiki.net/wiki/ECS"/>
    <hyperlink ref="E54" r:id="rId27" tooltip="ttwiki:FIRS" display="http://www.tt-wiki.net/wiki/FIRS"/>
    <hyperlink ref="D28" r:id="rId28" tooltip="ttwiki:ECS" display="http://www.tt-wiki.net/wiki/ECS"/>
    <hyperlink ref="E28" r:id="rId29" tooltip="ttwiki:FIRS" display="http://www.tt-wiki.net/wiki/FIRS"/>
    <hyperlink ref="D17" r:id="rId30" tooltip="ttwiki:ECS" display="http://www.tt-wiki.net/wiki/ECS"/>
    <hyperlink ref="E17" r:id="rId31" tooltip="ttwiki:FIRS" display="http://www.tt-wiki.net/wiki/FIRS"/>
    <hyperlink ref="D71" r:id="rId32" tooltip="ttwiki:ECS" display="http://www.tt-wiki.net/wiki/ECS"/>
    <hyperlink ref="D19" r:id="rId33" tooltip="ttwiki:ECS" display="http://www.tt-wiki.net/wiki/ECS"/>
    <hyperlink ref="E19" r:id="rId34" tooltip="ttwiki:FIRS" display="http://www.tt-wiki.net/wiki/FIRS"/>
    <hyperlink ref="E59" r:id="rId35" tooltip="ttwiki:FIRS" display="http://www.tt-wiki.net/wiki/FIRS"/>
    <hyperlink ref="D5" r:id="rId36" tooltip="ttwiki:ECS" display="http://www.tt-wiki.net/wiki/ECS"/>
    <hyperlink ref="E5" r:id="rId37" tooltip="ttwiki:FIRS" display="http://www.tt-wiki.net/wiki/FIRS"/>
    <hyperlink ref="E3" r:id="rId38" tooltip="ttwiki:FIRS" display="http://www.tt-wiki.net/wiki/FIRS"/>
    <hyperlink ref="D8" r:id="rId39" tooltip="ttwiki:ECS" display="http://www.tt-wiki.net/wiki/ECS"/>
    <hyperlink ref="E8" r:id="rId40" tooltip="ttwiki:FIRS" display="http://www.tt-wiki.net/wiki/FIRS"/>
    <hyperlink ref="D6" r:id="rId41" tooltip="ttwiki:ECS" display="http://www.tt-wiki.net/wiki/ECS"/>
    <hyperlink ref="D10" r:id="rId42" tooltip="ttwiki:ECS" display="http://www.tt-wiki.net/wiki/ECS"/>
    <hyperlink ref="D11" r:id="rId43" tooltip="ttwiki:ECS" display="http://www.tt-wiki.net/wiki/ECS"/>
    <hyperlink ref="F11" r:id="rId44" location="cite_note-ecs_cargo_change-0" display="http://newgrf-specs.tt-wiki.net/wiki/CargoTypes - cite_note-ecs_cargo_change-0"/>
    <hyperlink ref="E12" r:id="rId45" tooltip="ttwiki:FIRS" display="http://www.tt-wiki.net/wiki/FIRS"/>
    <hyperlink ref="D9" r:id="rId46" tooltip="ttwiki:ECS" display="http://www.tt-wiki.net/wiki/ECS"/>
    <hyperlink ref="D20" r:id="rId47" tooltip="ttwiki:ECS" display="http://www.tt-wiki.net/wiki/ECS"/>
    <hyperlink ref="E21" r:id="rId48" tooltip="ttwiki:FIRS" display="http://www.tt-wiki.net/wiki/FIRS"/>
    <hyperlink ref="D23" r:id="rId49" tooltip="ttwiki:ECS" display="http://www.tt-wiki.net/wiki/ECS"/>
    <hyperlink ref="F23" r:id="rId50" location="cite_note-ecs_cargo_change-0" display="http://newgrf-specs.tt-wiki.net/wiki/CargoTypes - cite_note-ecs_cargo_change-0"/>
    <hyperlink ref="D24" r:id="rId51" tooltip="ttwiki:ECS" display="http://www.tt-wiki.net/wiki/ECS"/>
    <hyperlink ref="E24" r:id="rId52" tooltip="ttwiki:FIRS" display="http://www.tt-wiki.net/wiki/FIRS"/>
    <hyperlink ref="D25" r:id="rId53" tooltip="ttwiki:ECS" display="http://www.tt-wiki.net/wiki/ECS"/>
    <hyperlink ref="E25" r:id="rId54" tooltip="ttwiki:FIRS" display="http://www.tt-wiki.net/wiki/FIRS"/>
    <hyperlink ref="E22" r:id="rId55" tooltip="ttwiki:FIRS" display="http://www.tt-wiki.net/wiki/FIRS"/>
    <hyperlink ref="D31" r:id="rId56" tooltip="ttwiki:ECS" display="http://www.tt-wiki.net/wiki/ECS"/>
    <hyperlink ref="E35" r:id="rId57" tooltip="ttwiki:FIRS" display="http://www.tt-wiki.net/wiki/FIRS"/>
    <hyperlink ref="E14" r:id="rId58" tooltip="ttwiki:FIRS" display="http://www.tt-wiki.net/wiki/FIRS"/>
    <hyperlink ref="D37" r:id="rId59" tooltip="ttwiki:ECS" display="http://www.tt-wiki.net/wiki/ECS"/>
    <hyperlink ref="E42" r:id="rId60" tooltip="ttwiki:FIRS" display="http://www.tt-wiki.net/wiki/FIRS"/>
    <hyperlink ref="E41" r:id="rId61" tooltip="ttwiki:FIRS" display="http://www.tt-wiki.net/wiki/FIRS"/>
    <hyperlink ref="D44" r:id="rId62" tooltip="ttwiki:ECS" display="http://www.tt-wiki.net/wiki/ECS"/>
    <hyperlink ref="F44" r:id="rId63" location="cite_note-ecs_cargo_change-0" display="http://newgrf-specs.tt-wiki.net/wiki/CargoTypes - cite_note-ecs_cargo_change-0"/>
    <hyperlink ref="D47" r:id="rId64" tooltip="ttwiki:ECS" display="http://www.tt-wiki.net/wiki/ECS"/>
    <hyperlink ref="E47" r:id="rId65" tooltip="ttwiki:FIRS" display="http://www.tt-wiki.net/wiki/FIRS"/>
    <hyperlink ref="D49" r:id="rId66" tooltip="ttwiki:ECS" display="http://www.tt-wiki.net/wiki/ECS"/>
    <hyperlink ref="D50" r:id="rId67" tooltip="ttwiki:ECS" display="http://www.tt-wiki.net/wiki/ECS"/>
    <hyperlink ref="F50" r:id="rId68" location="cite_note-ecs_cargo_change-0" display="http://newgrf-specs.tt-wiki.net/wiki/CargoTypes - cite_note-ecs_cargo_change-0"/>
    <hyperlink ref="E52" r:id="rId69" tooltip="ttwiki:FIRS" display="http://www.tt-wiki.net/wiki/FIRS"/>
    <hyperlink ref="D53" r:id="rId70" tooltip="ttwiki:ECS" display="http://www.tt-wiki.net/wiki/ECS"/>
    <hyperlink ref="E53" r:id="rId71" tooltip="ttwiki:FIRS" display="http://www.tt-wiki.net/wiki/FIRS"/>
    <hyperlink ref="D55" r:id="rId72" tooltip="ttwiki:ECS" display="http://www.tt-wiki.net/wiki/ECS"/>
    <hyperlink ref="E55" r:id="rId73" tooltip="ttwiki:FIRS" display="http://www.tt-wiki.net/wiki/FIRS"/>
    <hyperlink ref="E56" r:id="rId74" tooltip="ttwiki:FIRS" display="http://www.tt-wiki.net/wiki/FIRS"/>
    <hyperlink ref="E60" r:id="rId75" tooltip="ttwiki:FIRS" display="http://www.tt-wiki.net/wiki/FIRS"/>
    <hyperlink ref="E61" r:id="rId76" tooltip="ttwiki:FIRS" display="http://www.tt-wiki.net/wiki/FIRS"/>
    <hyperlink ref="D62" r:id="rId77" tooltip="ttwiki:ECS" display="http://www.tt-wiki.net/wiki/ECS"/>
    <hyperlink ref="F62" r:id="rId78" location="cite_note-ecs_cargo_change-0" display="http://newgrf-specs.tt-wiki.net/wiki/CargoTypes - cite_note-ecs_cargo_change-0"/>
    <hyperlink ref="D65" r:id="rId79" tooltip="ttwiki:ECS" display="http://www.tt-wiki.net/wiki/ECS"/>
    <hyperlink ref="D69" r:id="rId80" tooltip="ttwiki:ECS" display="http://www.tt-wiki.net/wiki/ECS"/>
    <hyperlink ref="D74" r:id="rId81" tooltip="ttwiki:ECS" display="http://www.tt-wiki.net/wiki/ECS"/>
    <hyperlink ref="E74" r:id="rId82" tooltip="ttwiki:FIRS" display="http://www.tt-wiki.net/wiki/FIRS"/>
    <hyperlink ref="D75" r:id="rId83" tooltip="ttwiki:ECS" display="http://www.tt-wiki.net/wiki/ECS"/>
    <hyperlink ref="E75" r:id="rId84" tooltip="ttwiki:FIRS" display="http://www.tt-wiki.net/wiki/FIRS"/>
    <hyperlink ref="F75" r:id="rId85" location="cite_note-ecs_cargo_change-0" display="http://newgrf-specs.tt-wiki.net/wiki/CargoTypes - cite_note-ecs_cargo_change-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Input</vt:lpstr>
      <vt:lpstr>Code</vt:lpstr>
      <vt:lpstr>Purchase</vt:lpstr>
      <vt:lpstr>Running</vt:lpstr>
      <vt:lpstr>Pax Tick</vt:lpstr>
      <vt:lpstr>Speed</vt:lpstr>
      <vt:lpstr>(Converions)</vt:lpstr>
      <vt:lpstr>Cargo Density</vt:lpstr>
      <vt:lpstr>Freighter types</vt:lpstr>
      <vt:lpstr>Blad2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</dc:creator>
  <cp:keywords/>
  <dc:description/>
  <cp:lastModifiedBy>Rens</cp:lastModifiedBy>
  <cp:revision/>
  <dcterms:created xsi:type="dcterms:W3CDTF">2010-02-19T04:56:39Z</dcterms:created>
  <dcterms:modified xsi:type="dcterms:W3CDTF">2022-09-25T18:17:13Z</dcterms:modified>
  <cp:category/>
  <cp:contentStatus/>
</cp:coreProperties>
</file>