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codeName="ThisWorkbook" defaultThemeVersion="124226"/>
  <mc:AlternateContent xmlns:mc="http://schemas.openxmlformats.org/markup-compatibility/2006">
    <mc:Choice Requires="x15">
      <x15ac:absPath xmlns:x15ac="http://schemas.microsoft.com/office/spreadsheetml/2010/11/ac" url="C:\Users\Students\OneDrive - oakland.edu\Documents\Winter2022\BA\week3\HW2_files_w22\"/>
    </mc:Choice>
  </mc:AlternateContent>
  <xr:revisionPtr revIDLastSave="0" documentId="13_ncr:1_{7A7BE3F7-14E5-40D6-9A66-8D57D6CA0108}" xr6:coauthVersionLast="47" xr6:coauthVersionMax="47" xr10:uidLastSave="{00000000-0000-0000-0000-000000000000}"/>
  <bookViews>
    <workbookView xWindow="-108" yWindow="-108" windowWidth="23256" windowHeight="12576" xr2:uid="{00000000-000D-0000-FFFF-FFFF00000000}"/>
  </bookViews>
  <sheets>
    <sheet name="Model" sheetId="3" r:id="rId1"/>
    <sheet name="SalesChart" sheetId="4" r:id="rId2"/>
    <sheet name="Linear Model" sheetId="5" r:id="rId3"/>
    <sheet name="Exponential Model" sheetId="6" r:id="rId4"/>
    <sheet name="Power Model" sheetId="7" r:id="rId5"/>
    <sheet name="Logarithmic Model" sheetId="8" r:id="rId6"/>
    <sheet name="Quadratic Model" sheetId="9" r:id="rId7"/>
    <sheet name="Cubic Model" sheetId="10" r:id="rId8"/>
    <sheet name="Period1" sheetId="1" r:id="rId9"/>
    <sheet name="Period2" sheetId="2" r:id="rId10"/>
  </sheets>
  <externalReferences>
    <externalReference r:id="rId11"/>
  </externalReferences>
  <definedNames>
    <definedName name="Cub_Slope">Model!$L$42</definedName>
    <definedName name="Cub_Slope_xCube">Model!$L$44</definedName>
    <definedName name="Cub_Slope_xSqaure">Model!$L$43</definedName>
    <definedName name="Cubic_Intercept">Model!$L$41</definedName>
    <definedName name="Evaluating_the_Predictions">Model!$N$64</definedName>
    <definedName name="Expo_Constant">Model!$F$41</definedName>
    <definedName name="Expo_Exponent">Model!$F$42</definedName>
    <definedName name="Forcasting_Sales_from_2016_to_2020">Model!$A$60</definedName>
    <definedName name="Intercept">Model!$B$41</definedName>
    <definedName name="Log_Intercept">Model!$H$41</definedName>
    <definedName name="Log_Slope">Model!$H$42</definedName>
    <definedName name="MODEL_FITTING">Model!$A$4</definedName>
    <definedName name="Power_Constant">Model!$D$41</definedName>
    <definedName name="Power_Exponent">Model!$D$42</definedName>
    <definedName name="Prediction_for_2021">Model!$A$86</definedName>
    <definedName name="Quad_Slope">Model!$J$42</definedName>
    <definedName name="Quad_Slope_xSqaure">Model!$J$43</definedName>
    <definedName name="Quadratic_Intercept">Model!$J$41</definedName>
    <definedName name="Sales">Model!$C$7:$C$38</definedName>
    <definedName name="Sample_Size">Model!$B$44</definedName>
    <definedName name="Slope">Model!$B$42</definedName>
    <definedName name="Year_Index">Model!$B$7:$B$38</definedName>
    <definedName name="Year_Index_2021">Model!$G$93</definedName>
  </definedNames>
  <calcPr calcId="191029"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3" i="3" l="1"/>
  <c r="E67" i="3"/>
  <c r="F67" i="3"/>
  <c r="G67" i="3"/>
  <c r="H67" i="3"/>
  <c r="I67" i="3"/>
  <c r="B41" i="3"/>
  <c r="B42" i="3"/>
  <c r="F7" i="3"/>
  <c r="N7" i="3"/>
  <c r="F8" i="3"/>
  <c r="N8" i="3"/>
  <c r="F9" i="3"/>
  <c r="N9" i="3"/>
  <c r="F10" i="3"/>
  <c r="N10" i="3"/>
  <c r="F11" i="3"/>
  <c r="N11" i="3"/>
  <c r="F12" i="3"/>
  <c r="N12" i="3"/>
  <c r="F13" i="3"/>
  <c r="N13" i="3"/>
  <c r="F14" i="3"/>
  <c r="N14" i="3"/>
  <c r="F15" i="3"/>
  <c r="N15" i="3"/>
  <c r="F16" i="3"/>
  <c r="N16" i="3"/>
  <c r="F17" i="3"/>
  <c r="N17" i="3"/>
  <c r="F18" i="3"/>
  <c r="N18" i="3"/>
  <c r="F19" i="3"/>
  <c r="N19" i="3"/>
  <c r="F20" i="3"/>
  <c r="N20" i="3"/>
  <c r="F21" i="3"/>
  <c r="N21" i="3"/>
  <c r="F22" i="3"/>
  <c r="N22" i="3"/>
  <c r="F23" i="3"/>
  <c r="N23" i="3"/>
  <c r="F24" i="3"/>
  <c r="N24" i="3"/>
  <c r="F25" i="3"/>
  <c r="N25" i="3"/>
  <c r="F26" i="3"/>
  <c r="N26" i="3"/>
  <c r="F27" i="3"/>
  <c r="N27" i="3"/>
  <c r="F28" i="3"/>
  <c r="N28" i="3"/>
  <c r="F29" i="3"/>
  <c r="N29" i="3"/>
  <c r="F30" i="3"/>
  <c r="N30" i="3"/>
  <c r="F31" i="3"/>
  <c r="N31" i="3"/>
  <c r="F32" i="3"/>
  <c r="N32" i="3"/>
  <c r="F33" i="3"/>
  <c r="N33" i="3"/>
  <c r="F34" i="3"/>
  <c r="N34" i="3"/>
  <c r="F35" i="3"/>
  <c r="N35" i="3"/>
  <c r="F36" i="3"/>
  <c r="N36" i="3"/>
  <c r="F37" i="3"/>
  <c r="N37" i="3"/>
  <c r="F38" i="3"/>
  <c r="N38" i="3"/>
  <c r="N42" i="3"/>
  <c r="D63" i="3"/>
  <c r="M63" i="3"/>
  <c r="D64" i="3"/>
  <c r="M64" i="3"/>
  <c r="D65" i="3"/>
  <c r="M65" i="3"/>
  <c r="D66" i="3"/>
  <c r="M66" i="3"/>
  <c r="D67" i="3"/>
  <c r="M67" i="3"/>
  <c r="M71" i="3"/>
  <c r="E63" i="3"/>
  <c r="N63" i="3"/>
  <c r="E64" i="3"/>
  <c r="N64" i="3"/>
  <c r="E65" i="3"/>
  <c r="N65" i="3"/>
  <c r="E66" i="3"/>
  <c r="N66" i="3"/>
  <c r="N67" i="3"/>
  <c r="N71" i="3"/>
  <c r="F63" i="3"/>
  <c r="O63" i="3"/>
  <c r="F64" i="3"/>
  <c r="O64" i="3"/>
  <c r="F65" i="3"/>
  <c r="O65" i="3"/>
  <c r="F66" i="3"/>
  <c r="O66" i="3"/>
  <c r="O67" i="3"/>
  <c r="O71" i="3"/>
  <c r="G63" i="3"/>
  <c r="P63" i="3"/>
  <c r="G64" i="3"/>
  <c r="P64" i="3"/>
  <c r="G65" i="3"/>
  <c r="P65" i="3"/>
  <c r="G66" i="3"/>
  <c r="P66" i="3"/>
  <c r="P67" i="3"/>
  <c r="P71" i="3"/>
  <c r="H63" i="3"/>
  <c r="Q63" i="3"/>
  <c r="H64" i="3"/>
  <c r="Q64" i="3"/>
  <c r="H65" i="3"/>
  <c r="Q65" i="3"/>
  <c r="H66" i="3"/>
  <c r="Q66" i="3"/>
  <c r="Q67" i="3"/>
  <c r="Q71" i="3"/>
  <c r="I63" i="3"/>
  <c r="R63" i="3"/>
  <c r="I64" i="3"/>
  <c r="R64" i="3"/>
  <c r="I65" i="3"/>
  <c r="R65" i="3"/>
  <c r="I66" i="3"/>
  <c r="R66" i="3"/>
  <c r="R67" i="3"/>
  <c r="R71" i="3"/>
  <c r="O74" i="3"/>
  <c r="P74" i="3"/>
  <c r="O73" i="3"/>
  <c r="P73" i="3"/>
  <c r="G7" i="3"/>
  <c r="O7" i="3"/>
  <c r="G8" i="3"/>
  <c r="O8" i="3"/>
  <c r="G9" i="3"/>
  <c r="O9" i="3"/>
  <c r="G10" i="3"/>
  <c r="O10" i="3"/>
  <c r="G11" i="3"/>
  <c r="O11" i="3"/>
  <c r="G12" i="3"/>
  <c r="O12" i="3"/>
  <c r="G13" i="3"/>
  <c r="O13" i="3"/>
  <c r="G14" i="3"/>
  <c r="O14" i="3"/>
  <c r="G15" i="3"/>
  <c r="O15" i="3"/>
  <c r="G16" i="3"/>
  <c r="O16" i="3"/>
  <c r="G17" i="3"/>
  <c r="O17" i="3"/>
  <c r="G18" i="3"/>
  <c r="O18" i="3"/>
  <c r="G19" i="3"/>
  <c r="O19" i="3"/>
  <c r="G20" i="3"/>
  <c r="O20" i="3"/>
  <c r="G21" i="3"/>
  <c r="O21" i="3"/>
  <c r="G22" i="3"/>
  <c r="O22" i="3"/>
  <c r="G23" i="3"/>
  <c r="O23" i="3"/>
  <c r="G24" i="3"/>
  <c r="O24" i="3"/>
  <c r="G25" i="3"/>
  <c r="O25" i="3"/>
  <c r="G26" i="3"/>
  <c r="O26" i="3"/>
  <c r="G27" i="3"/>
  <c r="O27" i="3"/>
  <c r="G28" i="3"/>
  <c r="O28" i="3"/>
  <c r="G29" i="3"/>
  <c r="O29" i="3"/>
  <c r="G30" i="3"/>
  <c r="O30" i="3"/>
  <c r="G31" i="3"/>
  <c r="O31" i="3"/>
  <c r="G32" i="3"/>
  <c r="O32" i="3"/>
  <c r="G33" i="3"/>
  <c r="O33" i="3"/>
  <c r="G34" i="3"/>
  <c r="O34" i="3"/>
  <c r="G35" i="3"/>
  <c r="O35" i="3"/>
  <c r="G36" i="3"/>
  <c r="O36" i="3"/>
  <c r="G37" i="3"/>
  <c r="O37" i="3"/>
  <c r="G38" i="3"/>
  <c r="O38" i="3"/>
  <c r="O42" i="3"/>
  <c r="H7" i="3"/>
  <c r="P7" i="3"/>
  <c r="H8" i="3"/>
  <c r="P8" i="3"/>
  <c r="H9" i="3"/>
  <c r="P9" i="3"/>
  <c r="H10" i="3"/>
  <c r="P10" i="3"/>
  <c r="H11" i="3"/>
  <c r="P11" i="3"/>
  <c r="H12" i="3"/>
  <c r="P12" i="3"/>
  <c r="H13" i="3"/>
  <c r="P13" i="3"/>
  <c r="H14" i="3"/>
  <c r="P14" i="3"/>
  <c r="H15" i="3"/>
  <c r="P15" i="3"/>
  <c r="H16" i="3"/>
  <c r="P16" i="3"/>
  <c r="H17" i="3"/>
  <c r="P17" i="3"/>
  <c r="H18" i="3"/>
  <c r="P18" i="3"/>
  <c r="H19" i="3"/>
  <c r="P19" i="3"/>
  <c r="H20" i="3"/>
  <c r="P20" i="3"/>
  <c r="H21" i="3"/>
  <c r="P21" i="3"/>
  <c r="H22" i="3"/>
  <c r="P22" i="3"/>
  <c r="H23" i="3"/>
  <c r="P23" i="3"/>
  <c r="H24" i="3"/>
  <c r="P24" i="3"/>
  <c r="H25" i="3"/>
  <c r="P25" i="3"/>
  <c r="H26" i="3"/>
  <c r="P26" i="3"/>
  <c r="H27" i="3"/>
  <c r="P27" i="3"/>
  <c r="H28" i="3"/>
  <c r="P28" i="3"/>
  <c r="H29" i="3"/>
  <c r="P29" i="3"/>
  <c r="H30" i="3"/>
  <c r="P30" i="3"/>
  <c r="H31" i="3"/>
  <c r="P31" i="3"/>
  <c r="H32" i="3"/>
  <c r="P32" i="3"/>
  <c r="H33" i="3"/>
  <c r="P33" i="3"/>
  <c r="H34" i="3"/>
  <c r="P34" i="3"/>
  <c r="H35" i="3"/>
  <c r="P35" i="3"/>
  <c r="H36" i="3"/>
  <c r="P36" i="3"/>
  <c r="H37" i="3"/>
  <c r="P37" i="3"/>
  <c r="H38" i="3"/>
  <c r="P38" i="3"/>
  <c r="P42" i="3"/>
  <c r="I7" i="3"/>
  <c r="Q7" i="3"/>
  <c r="I8" i="3"/>
  <c r="Q8" i="3"/>
  <c r="I9" i="3"/>
  <c r="Q9" i="3"/>
  <c r="I10" i="3"/>
  <c r="Q10" i="3"/>
  <c r="I11" i="3"/>
  <c r="Q11" i="3"/>
  <c r="I12" i="3"/>
  <c r="Q12" i="3"/>
  <c r="I13" i="3"/>
  <c r="Q13" i="3"/>
  <c r="I14" i="3"/>
  <c r="Q14" i="3"/>
  <c r="I15" i="3"/>
  <c r="Q15" i="3"/>
  <c r="I16" i="3"/>
  <c r="Q16" i="3"/>
  <c r="I17" i="3"/>
  <c r="Q17" i="3"/>
  <c r="I18" i="3"/>
  <c r="Q18" i="3"/>
  <c r="I19" i="3"/>
  <c r="Q19" i="3"/>
  <c r="I20" i="3"/>
  <c r="Q20" i="3"/>
  <c r="I21" i="3"/>
  <c r="Q21" i="3"/>
  <c r="I22" i="3"/>
  <c r="Q22" i="3"/>
  <c r="I23" i="3"/>
  <c r="Q23" i="3"/>
  <c r="I24" i="3"/>
  <c r="Q24" i="3"/>
  <c r="I25" i="3"/>
  <c r="Q25" i="3"/>
  <c r="I26" i="3"/>
  <c r="Q26" i="3"/>
  <c r="I27" i="3"/>
  <c r="Q27" i="3"/>
  <c r="I28" i="3"/>
  <c r="Q28" i="3"/>
  <c r="I29" i="3"/>
  <c r="Q29" i="3"/>
  <c r="I30" i="3"/>
  <c r="Q30" i="3"/>
  <c r="I31" i="3"/>
  <c r="Q31" i="3"/>
  <c r="I32" i="3"/>
  <c r="Q32" i="3"/>
  <c r="I33" i="3"/>
  <c r="Q33" i="3"/>
  <c r="I34" i="3"/>
  <c r="Q34" i="3"/>
  <c r="I35" i="3"/>
  <c r="Q35" i="3"/>
  <c r="I36" i="3"/>
  <c r="Q36" i="3"/>
  <c r="I37" i="3"/>
  <c r="Q37" i="3"/>
  <c r="I38" i="3"/>
  <c r="Q38" i="3"/>
  <c r="Q42" i="3"/>
  <c r="J7" i="3"/>
  <c r="R7" i="3"/>
  <c r="J8" i="3"/>
  <c r="R8" i="3"/>
  <c r="J9" i="3"/>
  <c r="R9" i="3"/>
  <c r="J10" i="3"/>
  <c r="R10" i="3"/>
  <c r="J11" i="3"/>
  <c r="R11" i="3"/>
  <c r="J12" i="3"/>
  <c r="R12" i="3"/>
  <c r="J13" i="3"/>
  <c r="R13" i="3"/>
  <c r="J14" i="3"/>
  <c r="R14" i="3"/>
  <c r="J15" i="3"/>
  <c r="R15" i="3"/>
  <c r="J16" i="3"/>
  <c r="R16" i="3"/>
  <c r="J17" i="3"/>
  <c r="R17" i="3"/>
  <c r="J18" i="3"/>
  <c r="R18" i="3"/>
  <c r="J19" i="3"/>
  <c r="R19" i="3"/>
  <c r="J20" i="3"/>
  <c r="R20" i="3"/>
  <c r="J21" i="3"/>
  <c r="R21" i="3"/>
  <c r="J22" i="3"/>
  <c r="R22" i="3"/>
  <c r="J23" i="3"/>
  <c r="R23" i="3"/>
  <c r="J24" i="3"/>
  <c r="R24" i="3"/>
  <c r="J25" i="3"/>
  <c r="R25" i="3"/>
  <c r="J26" i="3"/>
  <c r="R26" i="3"/>
  <c r="J27" i="3"/>
  <c r="R27" i="3"/>
  <c r="J28" i="3"/>
  <c r="R28" i="3"/>
  <c r="J29" i="3"/>
  <c r="R29" i="3"/>
  <c r="J30" i="3"/>
  <c r="R30" i="3"/>
  <c r="J31" i="3"/>
  <c r="R31" i="3"/>
  <c r="J32" i="3"/>
  <c r="R32" i="3"/>
  <c r="J33" i="3"/>
  <c r="R33" i="3"/>
  <c r="J34" i="3"/>
  <c r="R34" i="3"/>
  <c r="J35" i="3"/>
  <c r="R35" i="3"/>
  <c r="J36" i="3"/>
  <c r="R36" i="3"/>
  <c r="J37" i="3"/>
  <c r="R37" i="3"/>
  <c r="J38" i="3"/>
  <c r="R38" i="3"/>
  <c r="R42" i="3"/>
  <c r="K7" i="3"/>
  <c r="S7" i="3"/>
  <c r="K8" i="3"/>
  <c r="S8" i="3"/>
  <c r="K9" i="3"/>
  <c r="S9" i="3"/>
  <c r="K10" i="3"/>
  <c r="S10" i="3"/>
  <c r="K11" i="3"/>
  <c r="S11" i="3"/>
  <c r="K12" i="3"/>
  <c r="S12" i="3"/>
  <c r="K13" i="3"/>
  <c r="S13" i="3"/>
  <c r="K14" i="3"/>
  <c r="S14" i="3"/>
  <c r="K15" i="3"/>
  <c r="S15" i="3"/>
  <c r="K16" i="3"/>
  <c r="S16" i="3"/>
  <c r="K17" i="3"/>
  <c r="S17" i="3"/>
  <c r="K18" i="3"/>
  <c r="S18" i="3"/>
  <c r="K19" i="3"/>
  <c r="S19" i="3"/>
  <c r="K20" i="3"/>
  <c r="S20" i="3"/>
  <c r="K21" i="3"/>
  <c r="S21" i="3"/>
  <c r="K22" i="3"/>
  <c r="S22" i="3"/>
  <c r="K23" i="3"/>
  <c r="S23" i="3"/>
  <c r="K24" i="3"/>
  <c r="S24" i="3"/>
  <c r="K25" i="3"/>
  <c r="S25" i="3"/>
  <c r="K26" i="3"/>
  <c r="S26" i="3"/>
  <c r="K27" i="3"/>
  <c r="S27" i="3"/>
  <c r="K28" i="3"/>
  <c r="S28" i="3"/>
  <c r="K29" i="3"/>
  <c r="S29" i="3"/>
  <c r="K30" i="3"/>
  <c r="S30" i="3"/>
  <c r="K31" i="3"/>
  <c r="S31" i="3"/>
  <c r="K32" i="3"/>
  <c r="S32" i="3"/>
  <c r="K33" i="3"/>
  <c r="S33" i="3"/>
  <c r="K34" i="3"/>
  <c r="S34" i="3"/>
  <c r="K35" i="3"/>
  <c r="S35" i="3"/>
  <c r="K36" i="3"/>
  <c r="S36" i="3"/>
  <c r="K37" i="3"/>
  <c r="S37" i="3"/>
  <c r="K38" i="3"/>
  <c r="S38" i="3"/>
  <c r="S42" i="3"/>
  <c r="P44" i="3"/>
  <c r="Q44" i="3"/>
  <c r="P45" i="3"/>
  <c r="Q45" i="3"/>
  <c r="B44" i="3"/>
  <c r="N51" i="3" a="1"/>
  <c r="N51" i="3"/>
  <c r="M80" i="3" a="1"/>
  <c r="M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C6" authorId="0" shapeId="0" xr:uid="{47863F61-5926-4A66-BE88-7A9B6C915C46}">
      <text>
        <r>
          <rPr>
            <b/>
            <sz val="8"/>
            <color indexed="81"/>
            <rFont val="Tahoma"/>
            <family val="2"/>
          </rPr>
          <t>In thousands of $</t>
        </r>
        <r>
          <rPr>
            <sz val="8"/>
            <color indexed="81"/>
            <rFont val="Tahoma"/>
            <family val="2"/>
          </rPr>
          <t xml:space="preserve">
</t>
        </r>
      </text>
    </comment>
    <comment ref="L62" authorId="0" shapeId="0" xr:uid="{47E0445B-8B80-44E0-BB78-DFBCCB4AED58}">
      <text>
        <r>
          <rPr>
            <b/>
            <sz val="8"/>
            <color indexed="81"/>
            <rFont val="Tahoma"/>
            <family val="2"/>
          </rPr>
          <t>In thousands of $</t>
        </r>
        <r>
          <rPr>
            <sz val="8"/>
            <color indexed="81"/>
            <rFont val="Tahoma"/>
            <family val="2"/>
          </rPr>
          <t xml:space="preserve">
</t>
        </r>
      </text>
    </comment>
    <comment ref="C87" authorId="0" shapeId="0" xr:uid="{E3689FF2-2AFF-4851-8105-F77FA5FFBA53}">
      <text>
        <r>
          <rPr>
            <b/>
            <sz val="8"/>
            <color indexed="81"/>
            <rFont val="Tahoma"/>
            <family val="2"/>
          </rPr>
          <t>In thousands of $</t>
        </r>
        <r>
          <rPr>
            <sz val="8"/>
            <color indexed="81"/>
            <rFont val="Tahoma"/>
            <family val="2"/>
          </rPr>
          <t xml:space="preserve">
</t>
        </r>
      </text>
    </comment>
    <comment ref="H92" authorId="0" shapeId="0" xr:uid="{7A530127-6AA2-4A3D-95B4-B6A7D07202EA}">
      <text>
        <r>
          <rPr>
            <b/>
            <sz val="8"/>
            <color indexed="81"/>
            <rFont val="Tahoma"/>
            <family val="2"/>
          </rPr>
          <t>In thousands of $</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C4" authorId="0" shapeId="0" xr:uid="{00000000-0006-0000-0000-000001000000}">
      <text>
        <r>
          <rPr>
            <b/>
            <sz val="8"/>
            <color indexed="81"/>
            <rFont val="Tahoma"/>
            <family val="2"/>
          </rPr>
          <t>In thousands of $</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C4" authorId="0" shapeId="0" xr:uid="{00000000-0006-0000-0100-000001000000}">
      <text>
        <r>
          <rPr>
            <b/>
            <sz val="8"/>
            <color indexed="81"/>
            <rFont val="Tahoma"/>
            <family val="2"/>
          </rPr>
          <t>In thousands of $</t>
        </r>
        <r>
          <rPr>
            <sz val="8"/>
            <color indexed="81"/>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<sst xmlns="http://schemas.openxmlformats.org/spreadsheetml/2006/main" count="145" uniqueCount="68">
  <si>
    <t>Year</t>
  </si>
  <si>
    <t>Sales</t>
  </si>
  <si>
    <t>Historical sales revenue data</t>
  </si>
  <si>
    <t>Year Index</t>
  </si>
  <si>
    <t xml:space="preserve">Linear </t>
  </si>
  <si>
    <t>Exponential</t>
  </si>
  <si>
    <t>Power</t>
  </si>
  <si>
    <t>Logarithmic</t>
  </si>
  <si>
    <t>Quadratic</t>
  </si>
  <si>
    <t>Cubic</t>
  </si>
  <si>
    <t>Linear</t>
  </si>
  <si>
    <t>Intercept</t>
  </si>
  <si>
    <t>Slope</t>
  </si>
  <si>
    <t>Constant</t>
  </si>
  <si>
    <t>Exponent</t>
  </si>
  <si>
    <t xml:space="preserve">Slope </t>
  </si>
  <si>
    <t>Slope of X^2</t>
  </si>
  <si>
    <t>Slope of X^3</t>
  </si>
  <si>
    <t>Sample Size</t>
  </si>
  <si>
    <t>Model Prediction</t>
  </si>
  <si>
    <t>Squared Error</t>
  </si>
  <si>
    <t>RMSE</t>
  </si>
  <si>
    <t xml:space="preserve"> </t>
  </si>
  <si>
    <t xml:space="preserve">Least RMSE </t>
  </si>
  <si>
    <t>Highest RMSE</t>
  </si>
  <si>
    <t>Forcasting the Sales in Thousand from 2016 to 2020</t>
  </si>
  <si>
    <t>Evaluating the Predictions</t>
  </si>
  <si>
    <t xml:space="preserve"> Fitting Model Rank from Best to Worse</t>
  </si>
  <si>
    <t xml:space="preserve"> Predicting Model Rank from Best to Worse</t>
  </si>
  <si>
    <t>SUMMARY OUTPUT</t>
  </si>
  <si>
    <t>Regression Statistics</t>
  </si>
  <si>
    <t>Multiple R</t>
  </si>
  <si>
    <t>R Square</t>
  </si>
  <si>
    <t>Adjusted R Square</t>
  </si>
  <si>
    <t>Standard Error</t>
  </si>
  <si>
    <t>Observations</t>
  </si>
  <si>
    <t>ANOVA</t>
  </si>
  <si>
    <t>Regression</t>
  </si>
  <si>
    <t>Residual</t>
  </si>
  <si>
    <t>Total</t>
  </si>
  <si>
    <t>df</t>
  </si>
  <si>
    <t>SS</t>
  </si>
  <si>
    <t>MS</t>
  </si>
  <si>
    <t>F</t>
  </si>
  <si>
    <t>Significance F</t>
  </si>
  <si>
    <t>Coefficients</t>
  </si>
  <si>
    <t>t Stat</t>
  </si>
  <si>
    <t>P-value</t>
  </si>
  <si>
    <t>Lower 95%</t>
  </si>
  <si>
    <t>Upper 95%</t>
  </si>
  <si>
    <t>Lower 95.0%</t>
  </si>
  <si>
    <t>Upper 95.0%</t>
  </si>
  <si>
    <t>X Variable 1</t>
  </si>
  <si>
    <t>RESIDUAL OUTPUT</t>
  </si>
  <si>
    <t>Observation</t>
  </si>
  <si>
    <t>Predicted Y</t>
  </si>
  <si>
    <t>Residuals</t>
  </si>
  <si>
    <t>Standard Residuals</t>
  </si>
  <si>
    <t>Prediction for 2021</t>
  </si>
  <si>
    <t>Using the Quadratic Model for this peroid from 2011 to 2020, prediction for the expcted sales in 2021</t>
  </si>
  <si>
    <r>
      <t>y = 769.27x</t>
    </r>
    <r>
      <rPr>
        <b/>
        <vertAlign val="superscript"/>
        <sz val="14"/>
        <color theme="1"/>
        <rFont val="Calibri"/>
        <family val="2"/>
        <scheme val="minor"/>
      </rPr>
      <t>2</t>
    </r>
    <r>
      <rPr>
        <b/>
        <sz val="14"/>
        <color theme="1"/>
        <rFont val="Calibri"/>
        <family val="2"/>
        <scheme val="minor"/>
      </rPr>
      <t xml:space="preserve"> - 1313.4x + 75039</t>
    </r>
  </si>
  <si>
    <t>Quadratic Equation</t>
  </si>
  <si>
    <t>Predicted Sales</t>
  </si>
  <si>
    <t>MODEL FITTING</t>
  </si>
  <si>
    <t>MODEL_FITTING</t>
  </si>
  <si>
    <t>Forcasting_Sales_from_2016_to_2020</t>
  </si>
  <si>
    <t>Evaluating_the_Predictions</t>
  </si>
  <si>
    <t>Prediction_for_2021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</si>
</sst>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0.000"/>
    <numFmt numFmtId="166" formatCode="0.0"/>
    <numFmt numFmtId="173" formatCode="&quot;$&quot;#,##0.00"/>
  </numFmts>
  <fonts count="16" x14ac:knownFonts="1">
    <font>
      <sz val="11"/>
      <color theme="1"/>
      <name val="Calibri"/>
      <family val="2"/>
      <scheme val="minor"/>
    </font>
    <font>
      <b/>
      <sz val="8"/>
      <color indexed="81"/>
      <name val="Tahoma"/>
      <family val="2"/>
    </font>
    <font>
      <sz val="8"/>
      <color indexed="81"/>
      <name val="Tahoma"/>
      <family val="2"/>
    </font>
    <font>
      <b/>
      <sz val="11"/>
      <color theme="1"/>
      <name val="Calibri"/>
      <family val="2"/>
      <scheme val="minor"/>
    </font>
    <font>
      <sz val="11"/>
      <color theme="1"/>
      <name val="Calibri"/>
      <family val="2"/>
    </font>
    <font>
      <sz val="11"/>
      <color theme="1"/>
      <name val="Calibri"/>
      <family val="2"/>
      <scheme val="minor"/>
    </font>
    <font>
      <sz val="11"/>
      <color rgb="FFFF0000"/>
      <name val="Calibri"/>
      <family val="2"/>
      <scheme val="minor"/>
    </font>
    <font>
      <sz val="10"/>
      <name val="Arial"/>
      <family val="2"/>
    </font>
    <font>
      <i/>
      <sz val="11"/>
      <color theme="1"/>
      <name val="Calibri"/>
      <family val="2"/>
      <scheme val="minor"/>
    </font>
    <font>
      <sz val="8"/>
      <name val="Calibri"/>
      <family val="2"/>
      <scheme val="minor"/>
    </font>
    <font>
      <b/>
      <sz val="14"/>
      <color theme="1"/>
      <name val="Calibri"/>
      <family val="2"/>
      <scheme val="minor"/>
    </font>
    <font>
      <b/>
      <vertAlign val="superscript"/>
      <sz val="14"/>
      <color theme="1"/>
      <name val="Calibri"/>
      <family val="2"/>
      <scheme val="minor"/>
    </font>
    <font>
      <b/>
      <sz val="12"/>
      <color theme="1"/>
      <name val="Calibri"/>
      <family val="2"/>
      <scheme val="minor"/>
    </font>
    <font>
      <u/>
      <sz val="11"/>
      <color theme="10"/>
      <name val="Calibri"/>
      <family val="2"/>
      <scheme val="minor"/>
    </font>
    <font>
      <b/>
      <u/>
      <sz val="11"/>
      <color theme="10"/>
      <name val="Calibri"/>
      <family val="2"/>
      <scheme val="minor"/>
    </font>
    <font>
      <b/>
      <u/>
      <sz val="12"/>
      <color theme="10"/>
      <name val="Calibri"/>
      <family val="2"/>
      <scheme val="minor"/>
    </font>
  </fonts>
  <fills count="17">
    <fill>
      <patternFill patternType="none"/>
    </fill>
    <fill>
      <patternFill patternType="gray125"/>
    </fill>
    <fill>
      <patternFill patternType="solid">
        <fgColor theme="6" tint="0.59999389629810485"/>
        <bgColor indexed="64"/>
      </patternFill>
    </fill>
    <fill>
      <patternFill patternType="solid">
        <fgColor theme="9" tint="0.39997558519241921"/>
        <bgColor indexed="64"/>
      </patternFill>
    </fill>
    <fill>
      <patternFill patternType="solid">
        <fgColor rgb="FFD8E4BC"/>
        <bgColor rgb="FF000000"/>
      </patternFill>
    </fill>
    <fill>
      <patternFill patternType="solid">
        <fgColor theme="9" tint="0.59999389629810485"/>
        <bgColor indexed="64"/>
      </patternFill>
    </fill>
    <fill>
      <patternFill patternType="solid">
        <fgColor rgb="FFFFC00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thick">
        <color auto="1"/>
      </top>
      <bottom style="thick">
        <color auto="1"/>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bottom/>
      <diagonal/>
    </border>
    <border>
      <left style="thick">
        <color auto="1"/>
      </left>
      <right style="thick">
        <color auto="1"/>
      </right>
      <top/>
      <bottom style="thick">
        <color auto="1"/>
      </bottom>
      <diagonal/>
    </border>
    <border>
      <left/>
      <right/>
      <top/>
      <bottom style="medium">
        <color indexed="64"/>
      </bottom>
      <diagonal/>
    </border>
    <border>
      <left/>
      <right/>
      <top style="medium">
        <color indexed="64"/>
      </top>
      <bottom style="thin">
        <color indexed="64"/>
      </bottom>
      <diagonal/>
    </border>
  </borders>
  <cellStyleXfs count="3">
    <xf numFmtId="0" fontId="0" fillId="0" borderId="0"/>
    <xf numFmtId="9" fontId="5" fillId="0" borderId="0" applyFont="0" applyFill="0" applyBorder="0" applyAlignment="0" applyProtection="0"/>
    <xf numFmtId="0" fontId="13" fillId="0" borderId="0" applyNumberFormat="0" applyFill="0" applyBorder="0" applyAlignment="0" applyProtection="0"/>
  </cellStyleXfs>
  <cellXfs count="74">
    <xf numFmtId="0" fontId="0" fillId="0" borderId="0" xfId="0"/>
    <xf numFmtId="0" fontId="0" fillId="0" borderId="0" xfId="0" applyAlignment="1">
      <alignment horizontal="right"/>
    </xf>
    <xf numFmtId="0" fontId="0" fillId="2" borderId="0" xfId="0" applyFill="1"/>
    <xf numFmtId="0" fontId="3" fillId="0" borderId="0" xfId="0" applyFont="1"/>
    <xf numFmtId="0" fontId="0" fillId="0" borderId="0" xfId="0" applyFill="1"/>
    <xf numFmtId="164" fontId="0" fillId="0" borderId="0" xfId="0" applyNumberFormat="1" applyFill="1"/>
    <xf numFmtId="0" fontId="0" fillId="3" borderId="0" xfId="0" applyFill="1"/>
    <xf numFmtId="164" fontId="4" fillId="4" borderId="0" xfId="0" applyNumberFormat="1" applyFont="1" applyFill="1" applyBorder="1"/>
    <xf numFmtId="164" fontId="0" fillId="5" borderId="0" xfId="0" applyNumberFormat="1" applyFill="1"/>
    <xf numFmtId="164" fontId="4" fillId="0" borderId="0" xfId="0" applyNumberFormat="1" applyFont="1" applyFill="1" applyBorder="1"/>
    <xf numFmtId="4" fontId="0" fillId="0" borderId="0" xfId="0" applyNumberFormat="1"/>
    <xf numFmtId="165" fontId="0" fillId="0" borderId="0" xfId="0" applyNumberFormat="1"/>
    <xf numFmtId="0" fontId="7" fillId="0" borderId="0" xfId="0" applyFont="1"/>
    <xf numFmtId="0" fontId="0" fillId="0" borderId="0" xfId="0" applyAlignment="1"/>
    <xf numFmtId="0" fontId="0" fillId="0" borderId="0" xfId="0" applyAlignment="1">
      <alignment horizontal="center"/>
    </xf>
    <xf numFmtId="0" fontId="3" fillId="6" borderId="0" xfId="0" applyFont="1" applyFill="1"/>
    <xf numFmtId="0" fontId="0" fillId="7" borderId="0" xfId="0" applyFill="1" applyAlignment="1">
      <alignment horizontal="right"/>
    </xf>
    <xf numFmtId="9" fontId="0" fillId="0" borderId="0" xfId="1" applyFont="1"/>
    <xf numFmtId="9" fontId="6" fillId="0" borderId="0" xfId="0" applyNumberFormat="1" applyFont="1"/>
    <xf numFmtId="2" fontId="3" fillId="0" borderId="1" xfId="0" applyNumberFormat="1" applyFont="1" applyBorder="1" applyAlignment="1">
      <alignment horizontal="center" vertical="center"/>
    </xf>
    <xf numFmtId="166" fontId="0" fillId="0" borderId="3" xfId="0" applyNumberFormat="1" applyBorder="1" applyAlignment="1">
      <alignment horizontal="center" vertical="center"/>
    </xf>
    <xf numFmtId="166" fontId="0" fillId="0" borderId="0" xfId="0" applyNumberFormat="1" applyBorder="1" applyAlignment="1">
      <alignment horizontal="center" vertical="center"/>
    </xf>
    <xf numFmtId="166" fontId="0" fillId="0" borderId="4" xfId="0" applyNumberFormat="1" applyBorder="1" applyAlignment="1">
      <alignment horizontal="center" vertical="center"/>
    </xf>
    <xf numFmtId="166" fontId="0" fillId="0" borderId="5" xfId="0" applyNumberFormat="1" applyBorder="1" applyAlignment="1">
      <alignment horizontal="center" vertical="center"/>
    </xf>
    <xf numFmtId="166" fontId="0" fillId="0" borderId="6" xfId="0" applyNumberFormat="1" applyBorder="1" applyAlignment="1">
      <alignment horizontal="center" vertical="center"/>
    </xf>
    <xf numFmtId="166" fontId="0" fillId="0" borderId="7" xfId="0" applyNumberFormat="1" applyBorder="1" applyAlignment="1">
      <alignment horizontal="center" vertical="center"/>
    </xf>
    <xf numFmtId="0" fontId="3" fillId="8" borderId="2" xfId="0" applyFont="1" applyFill="1" applyBorder="1" applyAlignment="1">
      <alignment horizontal="center" vertical="center"/>
    </xf>
    <xf numFmtId="0" fontId="3" fillId="9" borderId="0" xfId="0" applyFont="1" applyFill="1" applyAlignment="1">
      <alignment horizontal="center" vertical="center"/>
    </xf>
    <xf numFmtId="0" fontId="3" fillId="6" borderId="2" xfId="0" applyFont="1" applyFill="1" applyBorder="1" applyAlignment="1">
      <alignment horizontal="center" vertical="center"/>
    </xf>
    <xf numFmtId="0" fontId="0" fillId="10" borderId="0" xfId="0" applyFill="1" applyAlignment="1">
      <alignment horizontal="right" indent="1"/>
    </xf>
    <xf numFmtId="2" fontId="0" fillId="0" borderId="0" xfId="0" applyNumberFormat="1" applyAlignment="1">
      <alignment horizontal="center" vertical="center"/>
    </xf>
    <xf numFmtId="0" fontId="0" fillId="11" borderId="0" xfId="0" applyFill="1"/>
    <xf numFmtId="0" fontId="0" fillId="12" borderId="0" xfId="0" applyFill="1" applyAlignment="1">
      <alignment horizontal="center"/>
    </xf>
    <xf numFmtId="0" fontId="0" fillId="13" borderId="0" xfId="0" applyFill="1" applyAlignment="1">
      <alignment horizontal="center" vertical="center"/>
    </xf>
    <xf numFmtId="164" fontId="0" fillId="0" borderId="3" xfId="0" applyNumberFormat="1" applyBorder="1" applyAlignment="1">
      <alignment horizontal="center"/>
    </xf>
    <xf numFmtId="164" fontId="0" fillId="0" borderId="0" xfId="0" applyNumberFormat="1" applyBorder="1" applyAlignment="1">
      <alignment horizontal="center"/>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7" xfId="0" applyNumberFormat="1" applyBorder="1" applyAlignment="1">
      <alignment horizontal="center"/>
    </xf>
    <xf numFmtId="0" fontId="0" fillId="7" borderId="0" xfId="0" applyFill="1" applyAlignment="1">
      <alignment horizontal="center"/>
    </xf>
    <xf numFmtId="0" fontId="0" fillId="0" borderId="0" xfId="0" applyFill="1" applyAlignment="1">
      <alignment horizontal="center"/>
    </xf>
    <xf numFmtId="1" fontId="0" fillId="0" borderId="3" xfId="0" applyNumberFormat="1" applyBorder="1" applyAlignment="1">
      <alignment horizontal="center" vertical="center"/>
    </xf>
    <xf numFmtId="1" fontId="0" fillId="0" borderId="8" xfId="0" applyNumberFormat="1" applyBorder="1" applyAlignment="1">
      <alignment horizontal="center" vertical="center"/>
    </xf>
    <xf numFmtId="1" fontId="0" fillId="0" borderId="5" xfId="0" applyNumberFormat="1" applyBorder="1" applyAlignment="1">
      <alignment horizontal="center" vertical="center"/>
    </xf>
    <xf numFmtId="1" fontId="0" fillId="0" borderId="9" xfId="0" applyNumberFormat="1" applyBorder="1" applyAlignment="1">
      <alignment horizontal="center" vertical="center"/>
    </xf>
    <xf numFmtId="0" fontId="0" fillId="0" borderId="0" xfId="0" applyFill="1" applyBorder="1" applyAlignment="1"/>
    <xf numFmtId="0" fontId="0" fillId="0" borderId="10" xfId="0" applyFill="1" applyBorder="1" applyAlignment="1"/>
    <xf numFmtId="0" fontId="8" fillId="0" borderId="11" xfId="0" applyFont="1" applyFill="1" applyBorder="1" applyAlignment="1">
      <alignment horizontal="center"/>
    </xf>
    <xf numFmtId="0" fontId="8" fillId="0" borderId="11" xfId="0" applyFont="1" applyFill="1" applyBorder="1" applyAlignment="1">
      <alignment horizontal="centerContinuous"/>
    </xf>
    <xf numFmtId="0" fontId="3" fillId="0" borderId="0" xfId="0" applyFont="1" applyAlignment="1">
      <alignment horizontal="center"/>
    </xf>
    <xf numFmtId="0" fontId="3" fillId="7" borderId="0" xfId="0" applyFont="1" applyFill="1" applyAlignment="1">
      <alignment horizontal="center"/>
    </xf>
    <xf numFmtId="0" fontId="3" fillId="11" borderId="0" xfId="0" applyFont="1" applyFill="1" applyAlignment="1">
      <alignment horizontal="center"/>
    </xf>
    <xf numFmtId="0" fontId="0" fillId="0" borderId="6" xfId="0" applyBorder="1" applyAlignment="1">
      <alignment horizontal="center"/>
    </xf>
    <xf numFmtId="0" fontId="0" fillId="0" borderId="0" xfId="0" applyAlignment="1">
      <alignment horizontal="center" vertical="center"/>
    </xf>
    <xf numFmtId="164" fontId="4" fillId="0" borderId="0" xfId="0" applyNumberFormat="1" applyFont="1" applyAlignment="1">
      <alignment horizontal="right"/>
    </xf>
    <xf numFmtId="164" fontId="0" fillId="0" borderId="0" xfId="0" applyNumberFormat="1" applyAlignment="1">
      <alignment horizontal="right"/>
    </xf>
    <xf numFmtId="0" fontId="3" fillId="0" borderId="0" xfId="0" applyFont="1" applyFill="1" applyAlignment="1">
      <alignment horizontal="center"/>
    </xf>
    <xf numFmtId="0" fontId="0" fillId="6" borderId="0" xfId="0" applyFill="1" applyAlignment="1">
      <alignment horizontal="center"/>
    </xf>
    <xf numFmtId="0" fontId="10" fillId="0" borderId="0" xfId="0" applyFont="1" applyAlignment="1"/>
    <xf numFmtId="0" fontId="0" fillId="14" borderId="0" xfId="0" applyFill="1"/>
    <xf numFmtId="0" fontId="0" fillId="7" borderId="0" xfId="0" applyFill="1" applyAlignment="1">
      <alignment horizontal="center" vertical="center"/>
    </xf>
    <xf numFmtId="173" fontId="12" fillId="15" borderId="0" xfId="0" applyNumberFormat="1" applyFont="1" applyFill="1" applyAlignment="1">
      <alignment horizontal="center" vertical="center"/>
    </xf>
    <xf numFmtId="0" fontId="0" fillId="0" borderId="0" xfId="0" applyAlignment="1">
      <alignment wrapText="1"/>
    </xf>
    <xf numFmtId="0" fontId="0" fillId="7" borderId="0" xfId="0" applyFill="1" applyAlignment="1">
      <alignment horizontal="right" wrapText="1"/>
    </xf>
    <xf numFmtId="0" fontId="0" fillId="0" borderId="0" xfId="0" applyFill="1" applyAlignment="1">
      <alignment wrapText="1"/>
    </xf>
    <xf numFmtId="2" fontId="0" fillId="0" borderId="0" xfId="0" applyNumberFormat="1" applyAlignment="1">
      <alignment wrapText="1"/>
    </xf>
    <xf numFmtId="0" fontId="0" fillId="0" borderId="0" xfId="0" applyAlignment="1">
      <alignment horizontal="center" vertical="center" wrapText="1"/>
    </xf>
    <xf numFmtId="0" fontId="0" fillId="16" borderId="0" xfId="0" applyFont="1" applyFill="1" applyAlignment="1">
      <alignment horizontal="center"/>
    </xf>
    <xf numFmtId="0" fontId="14" fillId="0" borderId="0" xfId="2" applyFont="1" applyAlignment="1">
      <alignment horizontal="center" wrapText="1"/>
    </xf>
    <xf numFmtId="0" fontId="15" fillId="0" borderId="0" xfId="2" applyFont="1" applyAlignment="1"/>
    <xf numFmtId="0" fontId="12" fillId="0" borderId="0" xfId="0" applyFont="1"/>
    <xf numFmtId="0" fontId="15" fillId="0" borderId="0" xfId="2" applyFont="1" applyAlignment="1">
      <alignment horizontal="center"/>
    </xf>
    <xf numFmtId="0" fontId="15" fillId="0" borderId="0" xfId="2" applyFont="1"/>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styles" Target="styles.xml"/><Relationship Id="rId3" Type="http://schemas.openxmlformats.org/officeDocument/2006/relationships/worksheet" Target="worksheets/sheet2.xml"/><Relationship Id="rId7" Type="http://schemas.openxmlformats.org/officeDocument/2006/relationships/worksheet" Target="worksheets/sheet6.xml"/><Relationship Id="rId12" Type="http://schemas.openxmlformats.org/officeDocument/2006/relationships/theme" Target="theme/theme1.xml"/><Relationship Id="rId2" Type="http://schemas.openxmlformats.org/officeDocument/2006/relationships/chartsheet" Target="chartsheets/sheet1.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externalLink" Target="externalLinks/externalLink1.xml"/><Relationship Id="rId5" Type="http://schemas.openxmlformats.org/officeDocument/2006/relationships/worksheet" Target="worksheets/sheet4.xml"/><Relationship Id="rId15" Type="http://schemas.openxmlformats.org/officeDocument/2006/relationships/sheetMetadata" Target="metadata.xml"/><Relationship Id="rId10" Type="http://schemas.openxmlformats.org/officeDocument/2006/relationships/worksheet" Target="worksheets/sheet9.xml"/><Relationship Id="rId4" Type="http://schemas.openxmlformats.org/officeDocument/2006/relationships/worksheet" Target="worksheets/sheet3.xml"/><Relationship Id="rId9" Type="http://schemas.openxmlformats.org/officeDocument/2006/relationships/worksheet" Target="worksheets/sheet8.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Value from 2011 to 2020</a:t>
            </a:r>
            <a:endParaRPr lang="en-US"/>
          </a:p>
        </c:rich>
      </c:tx>
      <c:layout>
        <c:manualLayout>
          <c:xMode val="edge"/>
          <c:yMode val="edge"/>
          <c:x val="0.20671522309711288"/>
          <c:y val="4.38548075381252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0"/>
          </c:trendline>
          <c:xVal>
            <c:numRef>
              <c:f>[1]Sheet2!$B$1:$B$26</c:f>
              <c:numCache>
                <c:formatCode>General</c:formatCode>
                <c:ptCount val="26"/>
                <c:pt idx="1">
                  <c:v>1</c:v>
                </c:pt>
                <c:pt idx="2">
                  <c:v>2</c:v>
                </c:pt>
                <c:pt idx="3">
                  <c:v>3</c:v>
                </c:pt>
                <c:pt idx="4">
                  <c:v>4</c:v>
                </c:pt>
                <c:pt idx="5">
                  <c:v>5</c:v>
                </c:pt>
                <c:pt idx="6">
                  <c:v>6</c:v>
                </c:pt>
                <c:pt idx="7">
                  <c:v>7</c:v>
                </c:pt>
                <c:pt idx="8">
                  <c:v>8</c:v>
                </c:pt>
                <c:pt idx="9">
                  <c:v>9</c:v>
                </c:pt>
                <c:pt idx="10">
                  <c:v>10</c:v>
                </c:pt>
              </c:numCache>
            </c:numRef>
          </c:xVal>
          <c:yVal>
            <c:numRef>
              <c:f>[1]Sheet2!$C$1:$C$26</c:f>
              <c:numCache>
                <c:formatCode>"$"#,##0</c:formatCode>
                <c:ptCount val="26"/>
                <c:pt idx="1">
                  <c:v>70802</c:v>
                </c:pt>
                <c:pt idx="2">
                  <c:v>75337</c:v>
                </c:pt>
                <c:pt idx="3">
                  <c:v>79775</c:v>
                </c:pt>
                <c:pt idx="4">
                  <c:v>88141</c:v>
                </c:pt>
                <c:pt idx="5">
                  <c:v>93322</c:v>
                </c:pt>
                <c:pt idx="6">
                  <c:v>91154</c:v>
                </c:pt>
                <c:pt idx="7">
                  <c:v>96571</c:v>
                </c:pt>
                <c:pt idx="8">
                  <c:v>110360</c:v>
                </c:pt>
                <c:pt idx="9">
                  <c:v>125843</c:v>
                </c:pt>
                <c:pt idx="10">
                  <c:v>143015</c:v>
                </c:pt>
              </c:numCache>
            </c:numRef>
          </c:yVal>
          <c:smooth val="0"/>
          <c:extLst>
            <c:ext xmlns:c16="http://schemas.microsoft.com/office/drawing/2014/chart" uri="{C3380CC4-5D6E-409C-BE32-E72D297353CC}">
              <c16:uniqueId val="{00000001-2990-44DF-ADC4-19A0459C8073}"/>
            </c:ext>
          </c:extLst>
        </c:ser>
        <c:dLbls>
          <c:showLegendKey val="0"/>
          <c:showVal val="0"/>
          <c:showCatName val="0"/>
          <c:showSerName val="0"/>
          <c:showPercent val="0"/>
          <c:showBubbleSize val="0"/>
        </c:dLbls>
        <c:axId val="953273184"/>
        <c:axId val="953273600"/>
      </c:scatterChart>
      <c:valAx>
        <c:axId val="9532731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r>
                  <a:rPr lang="en-US" baseline="0"/>
                  <a:t> INDEX</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73600"/>
        <c:crosses val="autoZero"/>
        <c:crossBetween val="midCat"/>
      </c:valAx>
      <c:valAx>
        <c:axId val="953273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in Thousand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2731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Sales</a:t>
            </a:r>
            <a:r>
              <a:rPr lang="en-US" sz="2400" b="1" baseline="0">
                <a:solidFill>
                  <a:schemeClr val="accent6">
                    <a:lumMod val="75000"/>
                  </a:schemeClr>
                </a:solidFill>
              </a:rPr>
              <a:t> in Thousand Dollars from 1984 -2015</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19050">
                <a:solidFill>
                  <a:schemeClr val="accent1"/>
                </a:solidFill>
              </a:ln>
              <a:effectLst/>
            </c:spPr>
          </c:marker>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Model!$C$7:$C$38</c:f>
              <c:numCache>
                <c:formatCode>"$"#,##0</c:formatCode>
                <c:ptCount val="32"/>
                <c:pt idx="0">
                  <c:v>99</c:v>
                </c:pt>
                <c:pt idx="1">
                  <c:v>129</c:v>
                </c:pt>
                <c:pt idx="2">
                  <c:v>203</c:v>
                </c:pt>
                <c:pt idx="3">
                  <c:v>314</c:v>
                </c:pt>
                <c:pt idx="4">
                  <c:v>569</c:v>
                </c:pt>
                <c:pt idx="5">
                  <c:v>818</c:v>
                </c:pt>
                <c:pt idx="6">
                  <c:v>1116</c:v>
                </c:pt>
                <c:pt idx="7">
                  <c:v>1977</c:v>
                </c:pt>
                <c:pt idx="8">
                  <c:v>2663</c:v>
                </c:pt>
                <c:pt idx="9">
                  <c:v>3469</c:v>
                </c:pt>
                <c:pt idx="10">
                  <c:v>4342</c:v>
                </c:pt>
                <c:pt idx="11">
                  <c:v>6128</c:v>
                </c:pt>
                <c:pt idx="12">
                  <c:v>9199</c:v>
                </c:pt>
                <c:pt idx="13">
                  <c:v>11261</c:v>
                </c:pt>
                <c:pt idx="14">
                  <c:v>16716</c:v>
                </c:pt>
                <c:pt idx="15">
                  <c:v>19640</c:v>
                </c:pt>
                <c:pt idx="16">
                  <c:v>22961</c:v>
                </c:pt>
                <c:pt idx="17">
                  <c:v>23405</c:v>
                </c:pt>
                <c:pt idx="18">
                  <c:v>30077</c:v>
                </c:pt>
                <c:pt idx="19">
                  <c:v>29948</c:v>
                </c:pt>
                <c:pt idx="20">
                  <c:v>36065</c:v>
                </c:pt>
                <c:pt idx="21">
                  <c:v>42209</c:v>
                </c:pt>
                <c:pt idx="22">
                  <c:v>45219</c:v>
                </c:pt>
                <c:pt idx="23">
                  <c:v>48093</c:v>
                </c:pt>
                <c:pt idx="24">
                  <c:v>58071</c:v>
                </c:pt>
                <c:pt idx="25">
                  <c:v>61982</c:v>
                </c:pt>
                <c:pt idx="26">
                  <c:v>59585</c:v>
                </c:pt>
                <c:pt idx="27">
                  <c:v>70802</c:v>
                </c:pt>
                <c:pt idx="28">
                  <c:v>75337</c:v>
                </c:pt>
                <c:pt idx="29">
                  <c:v>79775</c:v>
                </c:pt>
                <c:pt idx="30">
                  <c:v>88141</c:v>
                </c:pt>
                <c:pt idx="31">
                  <c:v>93322</c:v>
                </c:pt>
              </c:numCache>
            </c:numRef>
          </c:y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BE95-4568-8368-0B77ECF53D78}"/>
            </c:ext>
          </c:extLst>
        </c:ser>
        <c:dLbls>
          <c:showLegendKey val="0"/>
          <c:showVal val="0"/>
          <c:showCatName val="0"/>
          <c:showSerName val="0"/>
          <c:showPercent val="0"/>
          <c:showBubbleSize val="0"/>
        </c:dLbls>
        <c:axId val="1334058527"/>
        <c:axId val="1334058943"/>
      </c:scatterChart>
      <c:valAx>
        <c:axId val="1334058527"/>
        <c:scaling>
          <c:orientation val="minMax"/>
        </c:scaling>
        <c:delete val="0"/>
        <c:axPos val="b"/>
        <c:majorGridlines>
          <c:spPr>
            <a:ln w="9525" cap="flat" cmpd="sng" algn="ctr">
              <a:solidFill>
                <a:schemeClr val="tx1">
                  <a:lumMod val="15000"/>
                  <a:lumOff val="85000"/>
                </a:schemeClr>
              </a:solidFill>
              <a:round/>
            </a:ln>
            <a:effectLst>
              <a:glow rad="1905000">
                <a:schemeClr val="accent1">
                  <a:alpha val="0"/>
                </a:schemeClr>
              </a:glow>
              <a:softEdge rad="0"/>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Year</a:t>
                </a:r>
                <a:r>
                  <a:rPr lang="en-US" sz="1600" b="1" baseline="0"/>
                  <a:t> Index 1984 - 2015 (1984=1,1985 = 2.....2015 = 32</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943"/>
        <c:crosses val="autoZero"/>
        <c:crossBetween val="midCat"/>
        <c:majorUnit val="1"/>
      </c:valAx>
      <c:valAx>
        <c:axId val="133405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in Thousand Dollors </a:t>
                </a:r>
                <a:endParaRPr lang="en-US" sz="1600" b="1"/>
              </a:p>
            </c:rich>
          </c:tx>
          <c:layout>
            <c:manualLayout>
              <c:xMode val="edge"/>
              <c:yMode val="edge"/>
              <c:x val="1.2918009017639509E-2"/>
              <c:y val="0.386472842160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5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Sales</a:t>
            </a:r>
            <a:r>
              <a:rPr lang="en-US" sz="2400" b="1" baseline="0">
                <a:solidFill>
                  <a:schemeClr val="accent6">
                    <a:lumMod val="75000"/>
                  </a:schemeClr>
                </a:solidFill>
              </a:rPr>
              <a:t> in Thousand Dollars from 1984 -2015</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Model!$C$6</c:f>
              <c:strCache>
                <c:ptCount val="1"/>
                <c:pt idx="0">
                  <c:v>Sales</c:v>
                </c:pt>
              </c:strCache>
            </c:strRef>
          </c:tx>
          <c:spPr>
            <a:ln w="28575" cap="rnd">
              <a:noFill/>
              <a:round/>
            </a:ln>
            <a:effectLst/>
          </c:spPr>
          <c:marker>
            <c:symbol val="circle"/>
            <c:size val="5"/>
            <c:spPr>
              <a:solidFill>
                <a:schemeClr val="accent1"/>
              </a:solidFill>
              <a:ln w="19050">
                <a:solidFill>
                  <a:schemeClr val="accent1"/>
                </a:solidFill>
              </a:ln>
              <a:effectLst/>
            </c:spPr>
          </c:marker>
          <c:trendline>
            <c:spPr>
              <a:ln w="19050" cap="rnd" cmpd="sng">
                <a:solidFill>
                  <a:srgbClr val="FF0000"/>
                </a:solidFill>
                <a:prstDash val="lgDash"/>
              </a:ln>
              <a:effectLst/>
            </c:spPr>
            <c:trendlineType val="linear"/>
            <c:dispRSqr val="1"/>
            <c:dispEq val="1"/>
            <c:trendlineLbl>
              <c:layout>
                <c:manualLayout>
                  <c:x val="0.19574334495984969"/>
                  <c:y val="-7.0426483550386623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baseline="0"/>
                      <a:t>y = 3042.3x - 20709</a:t>
                    </a:r>
                    <a:br>
                      <a:rPr lang="en-US" sz="1400" b="1" baseline="0"/>
                    </a:br>
                    <a:r>
                      <a:rPr lang="en-US" sz="1400" b="1" baseline="0"/>
                      <a:t>R² = 0.9101</a:t>
                    </a:r>
                    <a:endParaRPr lang="en-US" sz="14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Model!$C$7:$C$38</c:f>
              <c:numCache>
                <c:formatCode>"$"#,##0</c:formatCode>
                <c:ptCount val="32"/>
                <c:pt idx="0">
                  <c:v>99</c:v>
                </c:pt>
                <c:pt idx="1">
                  <c:v>129</c:v>
                </c:pt>
                <c:pt idx="2">
                  <c:v>203</c:v>
                </c:pt>
                <c:pt idx="3">
                  <c:v>314</c:v>
                </c:pt>
                <c:pt idx="4">
                  <c:v>569</c:v>
                </c:pt>
                <c:pt idx="5">
                  <c:v>818</c:v>
                </c:pt>
                <c:pt idx="6">
                  <c:v>1116</c:v>
                </c:pt>
                <c:pt idx="7">
                  <c:v>1977</c:v>
                </c:pt>
                <c:pt idx="8">
                  <c:v>2663</c:v>
                </c:pt>
                <c:pt idx="9">
                  <c:v>3469</c:v>
                </c:pt>
                <c:pt idx="10">
                  <c:v>4342</c:v>
                </c:pt>
                <c:pt idx="11">
                  <c:v>6128</c:v>
                </c:pt>
                <c:pt idx="12">
                  <c:v>9199</c:v>
                </c:pt>
                <c:pt idx="13">
                  <c:v>11261</c:v>
                </c:pt>
                <c:pt idx="14">
                  <c:v>16716</c:v>
                </c:pt>
                <c:pt idx="15">
                  <c:v>19640</c:v>
                </c:pt>
                <c:pt idx="16">
                  <c:v>22961</c:v>
                </c:pt>
                <c:pt idx="17">
                  <c:v>23405</c:v>
                </c:pt>
                <c:pt idx="18">
                  <c:v>30077</c:v>
                </c:pt>
                <c:pt idx="19">
                  <c:v>29948</c:v>
                </c:pt>
                <c:pt idx="20">
                  <c:v>36065</c:v>
                </c:pt>
                <c:pt idx="21">
                  <c:v>42209</c:v>
                </c:pt>
                <c:pt idx="22">
                  <c:v>45219</c:v>
                </c:pt>
                <c:pt idx="23">
                  <c:v>48093</c:v>
                </c:pt>
                <c:pt idx="24">
                  <c:v>58071</c:v>
                </c:pt>
                <c:pt idx="25">
                  <c:v>61982</c:v>
                </c:pt>
                <c:pt idx="26">
                  <c:v>59585</c:v>
                </c:pt>
                <c:pt idx="27">
                  <c:v>70802</c:v>
                </c:pt>
                <c:pt idx="28">
                  <c:v>75337</c:v>
                </c:pt>
                <c:pt idx="29">
                  <c:v>79775</c:v>
                </c:pt>
                <c:pt idx="30">
                  <c:v>88141</c:v>
                </c:pt>
                <c:pt idx="31">
                  <c:v>93322</c:v>
                </c:pt>
              </c:numCache>
            </c:numRef>
          </c:yVal>
          <c:smooth val="0"/>
          <c:extLst>
            <c:ext xmlns:c16="http://schemas.microsoft.com/office/drawing/2014/chart" uri="{C3380CC4-5D6E-409C-BE32-E72D297353CC}">
              <c16:uniqueId val="{00000000-F45E-4227-BED1-3D24665844DD}"/>
            </c:ext>
          </c:extLst>
        </c:ser>
        <c:ser>
          <c:idx val="1"/>
          <c:order val="1"/>
          <c:tx>
            <c:strRef>
              <c:f>Model!$B$6</c:f>
              <c:strCache>
                <c:ptCount val="1"/>
                <c:pt idx="0">
                  <c:v>Year Index</c:v>
                </c:pt>
              </c:strCache>
            </c:strRef>
          </c:tx>
          <c:spPr>
            <a:ln w="25400" cap="rnd">
              <a:noFill/>
              <a:round/>
            </a:ln>
            <a:effectLst/>
          </c:spPr>
          <c:marker>
            <c:symbol val="circle"/>
            <c:size val="5"/>
            <c:spPr>
              <a:solidFill>
                <a:schemeClr val="accent2"/>
              </a:solidFill>
              <a:ln w="9525">
                <a:solidFill>
                  <a:schemeClr val="accent2"/>
                </a:solidFill>
              </a:ln>
              <a:effectLst/>
            </c:spPr>
          </c:marker>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yVal>
          <c:smooth val="0"/>
          <c:extLst>
            <c:ext xmlns:c16="http://schemas.microsoft.com/office/drawing/2014/chart" uri="{C3380CC4-5D6E-409C-BE32-E72D297353CC}">
              <c16:uniqueId val="{00000001-F45E-4227-BED1-3D24665844DD}"/>
            </c:ext>
          </c:extLst>
        </c:ser>
        <c:dLbls>
          <c:showLegendKey val="0"/>
          <c:showVal val="0"/>
          <c:showCatName val="0"/>
          <c:showSerName val="0"/>
          <c:showPercent val="0"/>
          <c:showBubbleSize val="0"/>
        </c:dLbls>
        <c:axId val="1334058527"/>
        <c:axId val="1334058943"/>
      </c:scatterChart>
      <c:valAx>
        <c:axId val="1334058527"/>
        <c:scaling>
          <c:orientation val="minMax"/>
        </c:scaling>
        <c:delete val="0"/>
        <c:axPos val="b"/>
        <c:majorGridlines>
          <c:spPr>
            <a:ln w="9525" cap="flat" cmpd="sng" algn="ctr">
              <a:solidFill>
                <a:schemeClr val="tx1">
                  <a:lumMod val="15000"/>
                  <a:lumOff val="85000"/>
                </a:schemeClr>
              </a:solidFill>
              <a:round/>
            </a:ln>
            <a:effectLst>
              <a:glow rad="1905000">
                <a:schemeClr val="accent1">
                  <a:alpha val="0"/>
                </a:schemeClr>
              </a:glow>
              <a:softEdge rad="0"/>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Year</a:t>
                </a:r>
                <a:r>
                  <a:rPr lang="en-US" sz="1600" b="1" baseline="0"/>
                  <a:t> Index 1984 - 2015 (1984=1,1985 = 2.....2015 = 34</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943"/>
        <c:crosses val="autoZero"/>
        <c:crossBetween val="midCat"/>
        <c:majorUnit val="1"/>
      </c:valAx>
      <c:valAx>
        <c:axId val="133405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in Thousand Dollors </a:t>
                </a:r>
                <a:endParaRPr lang="en-US" sz="1600" b="1"/>
              </a:p>
            </c:rich>
          </c:tx>
          <c:layout>
            <c:manualLayout>
              <c:xMode val="edge"/>
              <c:yMode val="edge"/>
              <c:x val="1.2918009017639509E-2"/>
              <c:y val="0.386472842160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5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Sales</a:t>
            </a:r>
            <a:r>
              <a:rPr lang="en-US" sz="2400" b="1" baseline="0">
                <a:solidFill>
                  <a:schemeClr val="accent6">
                    <a:lumMod val="75000"/>
                  </a:schemeClr>
                </a:solidFill>
              </a:rPr>
              <a:t> in Thousand Dollars from 1984 -2015</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Model!$C$6</c:f>
              <c:strCache>
                <c:ptCount val="1"/>
                <c:pt idx="0">
                  <c:v>Sales</c:v>
                </c:pt>
              </c:strCache>
            </c:strRef>
          </c:tx>
          <c:spPr>
            <a:ln w="28575" cap="rnd">
              <a:noFill/>
              <a:round/>
            </a:ln>
            <a:effectLst/>
          </c:spPr>
          <c:marker>
            <c:symbol val="circle"/>
            <c:size val="5"/>
            <c:spPr>
              <a:solidFill>
                <a:schemeClr val="accent1"/>
              </a:solidFill>
              <a:ln w="19050">
                <a:solidFill>
                  <a:schemeClr val="accent1"/>
                </a:solidFill>
              </a:ln>
              <a:effectLst/>
            </c:spPr>
          </c:marker>
          <c:trendline>
            <c:spPr>
              <a:ln w="19050" cap="rnd">
                <a:solidFill>
                  <a:srgbClr val="FF0000"/>
                </a:solidFill>
                <a:prstDash val="lgDash"/>
              </a:ln>
              <a:effectLst/>
            </c:spPr>
            <c:trendlineType val="exp"/>
            <c:dispRSqr val="1"/>
            <c:dispEq val="1"/>
            <c:trendlineLbl>
              <c:layout>
                <c:manualLayout>
                  <c:x val="0.19841830676988745"/>
                  <c:y val="-1.4261479936551592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baseline="0"/>
                      <a:t>y = 271.62e</a:t>
                    </a:r>
                    <a:r>
                      <a:rPr lang="en-US" sz="1400" b="1" baseline="30000"/>
                      <a:t>0.2139x</a:t>
                    </a:r>
                    <a:br>
                      <a:rPr lang="en-US" sz="1400" b="1" baseline="0"/>
                    </a:br>
                    <a:r>
                      <a:rPr lang="en-US" sz="1400" b="1" baseline="0"/>
                      <a:t>R² = 0.824</a:t>
                    </a:r>
                    <a:endParaRPr lang="en-US" sz="14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Model!$C$7:$C$38</c:f>
              <c:numCache>
                <c:formatCode>"$"#,##0</c:formatCode>
                <c:ptCount val="32"/>
                <c:pt idx="0">
                  <c:v>99</c:v>
                </c:pt>
                <c:pt idx="1">
                  <c:v>129</c:v>
                </c:pt>
                <c:pt idx="2">
                  <c:v>203</c:v>
                </c:pt>
                <c:pt idx="3">
                  <c:v>314</c:v>
                </c:pt>
                <c:pt idx="4">
                  <c:v>569</c:v>
                </c:pt>
                <c:pt idx="5">
                  <c:v>818</c:v>
                </c:pt>
                <c:pt idx="6">
                  <c:v>1116</c:v>
                </c:pt>
                <c:pt idx="7">
                  <c:v>1977</c:v>
                </c:pt>
                <c:pt idx="8">
                  <c:v>2663</c:v>
                </c:pt>
                <c:pt idx="9">
                  <c:v>3469</c:v>
                </c:pt>
                <c:pt idx="10">
                  <c:v>4342</c:v>
                </c:pt>
                <c:pt idx="11">
                  <c:v>6128</c:v>
                </c:pt>
                <c:pt idx="12">
                  <c:v>9199</c:v>
                </c:pt>
                <c:pt idx="13">
                  <c:v>11261</c:v>
                </c:pt>
                <c:pt idx="14">
                  <c:v>16716</c:v>
                </c:pt>
                <c:pt idx="15">
                  <c:v>19640</c:v>
                </c:pt>
                <c:pt idx="16">
                  <c:v>22961</c:v>
                </c:pt>
                <c:pt idx="17">
                  <c:v>23405</c:v>
                </c:pt>
                <c:pt idx="18">
                  <c:v>30077</c:v>
                </c:pt>
                <c:pt idx="19">
                  <c:v>29948</c:v>
                </c:pt>
                <c:pt idx="20">
                  <c:v>36065</c:v>
                </c:pt>
                <c:pt idx="21">
                  <c:v>42209</c:v>
                </c:pt>
                <c:pt idx="22">
                  <c:v>45219</c:v>
                </c:pt>
                <c:pt idx="23">
                  <c:v>48093</c:v>
                </c:pt>
                <c:pt idx="24">
                  <c:v>58071</c:v>
                </c:pt>
                <c:pt idx="25">
                  <c:v>61982</c:v>
                </c:pt>
                <c:pt idx="26">
                  <c:v>59585</c:v>
                </c:pt>
                <c:pt idx="27">
                  <c:v>70802</c:v>
                </c:pt>
                <c:pt idx="28">
                  <c:v>75337</c:v>
                </c:pt>
                <c:pt idx="29">
                  <c:v>79775</c:v>
                </c:pt>
                <c:pt idx="30">
                  <c:v>88141</c:v>
                </c:pt>
                <c:pt idx="31">
                  <c:v>93322</c:v>
                </c:pt>
              </c:numCache>
            </c:numRef>
          </c:yVal>
          <c:smooth val="0"/>
          <c:extLst>
            <c:ext xmlns:c16="http://schemas.microsoft.com/office/drawing/2014/chart" uri="{C3380CC4-5D6E-409C-BE32-E72D297353CC}">
              <c16:uniqueId val="{00000000-3329-4E4F-A032-C4DECC31CF3A}"/>
            </c:ext>
          </c:extLst>
        </c:ser>
        <c:ser>
          <c:idx val="1"/>
          <c:order val="1"/>
          <c:tx>
            <c:strRef>
              <c:f>Model!$B$6</c:f>
              <c:strCache>
                <c:ptCount val="1"/>
                <c:pt idx="0">
                  <c:v>Year Index</c:v>
                </c:pt>
              </c:strCache>
            </c:strRef>
          </c:tx>
          <c:spPr>
            <a:ln w="25400" cap="rnd">
              <a:noFill/>
              <a:round/>
            </a:ln>
            <a:effectLst/>
          </c:spPr>
          <c:marker>
            <c:symbol val="circle"/>
            <c:size val="5"/>
            <c:spPr>
              <a:solidFill>
                <a:schemeClr val="accent2"/>
              </a:solidFill>
              <a:ln w="9525">
                <a:solidFill>
                  <a:schemeClr val="accent2"/>
                </a:solidFill>
              </a:ln>
              <a:effectLst/>
            </c:spPr>
          </c:marker>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yVal>
          <c:smooth val="0"/>
          <c:extLst>
            <c:ext xmlns:c16="http://schemas.microsoft.com/office/drawing/2014/chart" uri="{C3380CC4-5D6E-409C-BE32-E72D297353CC}">
              <c16:uniqueId val="{00000001-3329-4E4F-A032-C4DECC31CF3A}"/>
            </c:ext>
          </c:extLst>
        </c:ser>
        <c:dLbls>
          <c:showLegendKey val="0"/>
          <c:showVal val="0"/>
          <c:showCatName val="0"/>
          <c:showSerName val="0"/>
          <c:showPercent val="0"/>
          <c:showBubbleSize val="0"/>
        </c:dLbls>
        <c:axId val="1334058527"/>
        <c:axId val="1334058943"/>
      </c:scatterChart>
      <c:valAx>
        <c:axId val="1334058527"/>
        <c:scaling>
          <c:orientation val="minMax"/>
        </c:scaling>
        <c:delete val="0"/>
        <c:axPos val="b"/>
        <c:majorGridlines>
          <c:spPr>
            <a:ln w="9525" cap="flat" cmpd="sng" algn="ctr">
              <a:solidFill>
                <a:schemeClr val="tx1">
                  <a:lumMod val="15000"/>
                  <a:lumOff val="85000"/>
                </a:schemeClr>
              </a:solidFill>
              <a:round/>
            </a:ln>
            <a:effectLst>
              <a:glow rad="1905000">
                <a:schemeClr val="accent1">
                  <a:alpha val="0"/>
                </a:schemeClr>
              </a:glow>
              <a:softEdge rad="0"/>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Year</a:t>
                </a:r>
                <a:r>
                  <a:rPr lang="en-US" sz="1600" b="1" baseline="0"/>
                  <a:t> Index 1984 - 2015 (1984=1,1985 = 2.....2015 = 34</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943"/>
        <c:crosses val="autoZero"/>
        <c:crossBetween val="midCat"/>
        <c:majorUnit val="1"/>
      </c:valAx>
      <c:valAx>
        <c:axId val="133405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in Thousand Dollors </a:t>
                </a:r>
                <a:endParaRPr lang="en-US" sz="1600" b="1"/>
              </a:p>
            </c:rich>
          </c:tx>
          <c:layout>
            <c:manualLayout>
              <c:xMode val="edge"/>
              <c:yMode val="edge"/>
              <c:x val="1.2918009017639509E-2"/>
              <c:y val="0.386472842160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5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Sales</a:t>
            </a:r>
            <a:r>
              <a:rPr lang="en-US" sz="2400" b="1" baseline="0">
                <a:solidFill>
                  <a:schemeClr val="accent6">
                    <a:lumMod val="75000"/>
                  </a:schemeClr>
                </a:solidFill>
              </a:rPr>
              <a:t> in Thousand Dollars from 1984 -2015</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Model!$C$6</c:f>
              <c:strCache>
                <c:ptCount val="1"/>
                <c:pt idx="0">
                  <c:v>Sales</c:v>
                </c:pt>
              </c:strCache>
            </c:strRef>
          </c:tx>
          <c:spPr>
            <a:ln w="28575" cap="rnd">
              <a:noFill/>
              <a:round/>
            </a:ln>
            <a:effectLst/>
          </c:spPr>
          <c:marker>
            <c:symbol val="circle"/>
            <c:size val="5"/>
            <c:spPr>
              <a:solidFill>
                <a:schemeClr val="accent1"/>
              </a:solidFill>
              <a:ln w="19050">
                <a:solidFill>
                  <a:schemeClr val="accent1"/>
                </a:solidFill>
              </a:ln>
              <a:effectLst/>
            </c:spPr>
          </c:marker>
          <c:trendline>
            <c:spPr>
              <a:ln w="19050" cap="rnd">
                <a:solidFill>
                  <a:srgbClr val="FF0000"/>
                </a:solidFill>
                <a:prstDash val="lgDash"/>
              </a:ln>
              <a:effectLst/>
            </c:spPr>
            <c:trendlineType val="power"/>
            <c:dispRSqr val="1"/>
            <c:dispEq val="1"/>
            <c:trendlineLbl>
              <c:layout>
                <c:manualLayout>
                  <c:x val="0.18333475120118065"/>
                  <c:y val="-8.5840539002826413E-3"/>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baseline="0"/>
                      <a:t>y = 19.758x</a:t>
                    </a:r>
                    <a:r>
                      <a:rPr lang="en-US" sz="1400" b="1" baseline="30000"/>
                      <a:t>2.4128</a:t>
                    </a:r>
                    <a:br>
                      <a:rPr lang="en-US" sz="1400" b="1" baseline="0"/>
                    </a:br>
                    <a:r>
                      <a:rPr lang="en-US" sz="1400" b="1" baseline="0"/>
                      <a:t>R² = 0.9949</a:t>
                    </a:r>
                    <a:endParaRPr lang="en-US" sz="14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Model!$C$7:$C$38</c:f>
              <c:numCache>
                <c:formatCode>"$"#,##0</c:formatCode>
                <c:ptCount val="32"/>
                <c:pt idx="0">
                  <c:v>99</c:v>
                </c:pt>
                <c:pt idx="1">
                  <c:v>129</c:v>
                </c:pt>
                <c:pt idx="2">
                  <c:v>203</c:v>
                </c:pt>
                <c:pt idx="3">
                  <c:v>314</c:v>
                </c:pt>
                <c:pt idx="4">
                  <c:v>569</c:v>
                </c:pt>
                <c:pt idx="5">
                  <c:v>818</c:v>
                </c:pt>
                <c:pt idx="6">
                  <c:v>1116</c:v>
                </c:pt>
                <c:pt idx="7">
                  <c:v>1977</c:v>
                </c:pt>
                <c:pt idx="8">
                  <c:v>2663</c:v>
                </c:pt>
                <c:pt idx="9">
                  <c:v>3469</c:v>
                </c:pt>
                <c:pt idx="10">
                  <c:v>4342</c:v>
                </c:pt>
                <c:pt idx="11">
                  <c:v>6128</c:v>
                </c:pt>
                <c:pt idx="12">
                  <c:v>9199</c:v>
                </c:pt>
                <c:pt idx="13">
                  <c:v>11261</c:v>
                </c:pt>
                <c:pt idx="14">
                  <c:v>16716</c:v>
                </c:pt>
                <c:pt idx="15">
                  <c:v>19640</c:v>
                </c:pt>
                <c:pt idx="16">
                  <c:v>22961</c:v>
                </c:pt>
                <c:pt idx="17">
                  <c:v>23405</c:v>
                </c:pt>
                <c:pt idx="18">
                  <c:v>30077</c:v>
                </c:pt>
                <c:pt idx="19">
                  <c:v>29948</c:v>
                </c:pt>
                <c:pt idx="20">
                  <c:v>36065</c:v>
                </c:pt>
                <c:pt idx="21">
                  <c:v>42209</c:v>
                </c:pt>
                <c:pt idx="22">
                  <c:v>45219</c:v>
                </c:pt>
                <c:pt idx="23">
                  <c:v>48093</c:v>
                </c:pt>
                <c:pt idx="24">
                  <c:v>58071</c:v>
                </c:pt>
                <c:pt idx="25">
                  <c:v>61982</c:v>
                </c:pt>
                <c:pt idx="26">
                  <c:v>59585</c:v>
                </c:pt>
                <c:pt idx="27">
                  <c:v>70802</c:v>
                </c:pt>
                <c:pt idx="28">
                  <c:v>75337</c:v>
                </c:pt>
                <c:pt idx="29">
                  <c:v>79775</c:v>
                </c:pt>
                <c:pt idx="30">
                  <c:v>88141</c:v>
                </c:pt>
                <c:pt idx="31">
                  <c:v>93322</c:v>
                </c:pt>
              </c:numCache>
            </c:numRef>
          </c:yVal>
          <c:smooth val="0"/>
          <c:extLst>
            <c:ext xmlns:c16="http://schemas.microsoft.com/office/drawing/2014/chart" uri="{C3380CC4-5D6E-409C-BE32-E72D297353CC}">
              <c16:uniqueId val="{00000000-BD13-4AB3-A5C8-F04376819B5A}"/>
            </c:ext>
          </c:extLst>
        </c:ser>
        <c:ser>
          <c:idx val="1"/>
          <c:order val="1"/>
          <c:tx>
            <c:strRef>
              <c:f>Model!$B$6</c:f>
              <c:strCache>
                <c:ptCount val="1"/>
                <c:pt idx="0">
                  <c:v>Year Index</c:v>
                </c:pt>
              </c:strCache>
            </c:strRef>
          </c:tx>
          <c:spPr>
            <a:ln w="25400" cap="rnd">
              <a:noFill/>
              <a:round/>
            </a:ln>
            <a:effectLst/>
          </c:spPr>
          <c:marker>
            <c:symbol val="circle"/>
            <c:size val="5"/>
            <c:spPr>
              <a:solidFill>
                <a:schemeClr val="accent2"/>
              </a:solidFill>
              <a:ln w="9525">
                <a:solidFill>
                  <a:schemeClr val="accent2"/>
                </a:solidFill>
              </a:ln>
              <a:effectLst/>
            </c:spPr>
          </c:marker>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yVal>
          <c:smooth val="0"/>
          <c:extLst>
            <c:ext xmlns:c16="http://schemas.microsoft.com/office/drawing/2014/chart" uri="{C3380CC4-5D6E-409C-BE32-E72D297353CC}">
              <c16:uniqueId val="{00000001-BD13-4AB3-A5C8-F04376819B5A}"/>
            </c:ext>
          </c:extLst>
        </c:ser>
        <c:dLbls>
          <c:showLegendKey val="0"/>
          <c:showVal val="0"/>
          <c:showCatName val="0"/>
          <c:showSerName val="0"/>
          <c:showPercent val="0"/>
          <c:showBubbleSize val="0"/>
        </c:dLbls>
        <c:axId val="1334058527"/>
        <c:axId val="1334058943"/>
      </c:scatterChart>
      <c:valAx>
        <c:axId val="1334058527"/>
        <c:scaling>
          <c:orientation val="minMax"/>
        </c:scaling>
        <c:delete val="0"/>
        <c:axPos val="b"/>
        <c:majorGridlines>
          <c:spPr>
            <a:ln w="9525" cap="flat" cmpd="sng" algn="ctr">
              <a:solidFill>
                <a:schemeClr val="tx1">
                  <a:lumMod val="15000"/>
                  <a:lumOff val="85000"/>
                </a:schemeClr>
              </a:solidFill>
              <a:round/>
            </a:ln>
            <a:effectLst>
              <a:glow rad="1905000">
                <a:schemeClr val="accent1">
                  <a:alpha val="0"/>
                </a:schemeClr>
              </a:glow>
              <a:softEdge rad="0"/>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Year</a:t>
                </a:r>
                <a:r>
                  <a:rPr lang="en-US" sz="1600" b="1" baseline="0"/>
                  <a:t> Index 1984 - 2015 (1984=1,1985 = 2.....2015 = 34</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943"/>
        <c:crosses val="autoZero"/>
        <c:crossBetween val="midCat"/>
        <c:majorUnit val="1"/>
      </c:valAx>
      <c:valAx>
        <c:axId val="133405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in Thousand Dollors </a:t>
                </a:r>
                <a:endParaRPr lang="en-US" sz="1600" b="1"/>
              </a:p>
            </c:rich>
          </c:tx>
          <c:layout>
            <c:manualLayout>
              <c:xMode val="edge"/>
              <c:yMode val="edge"/>
              <c:x val="1.2918009017639509E-2"/>
              <c:y val="0.386472842160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5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0000"/>
      </a:solidFill>
      <a:prstDash val="lgDash"/>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Sales</a:t>
            </a:r>
            <a:r>
              <a:rPr lang="en-US" sz="2400" b="1" baseline="0">
                <a:solidFill>
                  <a:schemeClr val="accent6">
                    <a:lumMod val="75000"/>
                  </a:schemeClr>
                </a:solidFill>
              </a:rPr>
              <a:t> in Thousand Dollars from 1984 -2015</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Model!$C$6</c:f>
              <c:strCache>
                <c:ptCount val="1"/>
                <c:pt idx="0">
                  <c:v>Sales</c:v>
                </c:pt>
              </c:strCache>
            </c:strRef>
          </c:tx>
          <c:spPr>
            <a:ln w="28575" cap="rnd">
              <a:noFill/>
              <a:round/>
            </a:ln>
            <a:effectLst/>
          </c:spPr>
          <c:marker>
            <c:symbol val="circle"/>
            <c:size val="5"/>
            <c:spPr>
              <a:solidFill>
                <a:schemeClr val="accent1"/>
              </a:solidFill>
              <a:ln w="19050">
                <a:solidFill>
                  <a:schemeClr val="accent1"/>
                </a:solidFill>
              </a:ln>
              <a:effectLst/>
            </c:spPr>
          </c:marker>
          <c:trendline>
            <c:spPr>
              <a:ln w="19050" cap="rnd">
                <a:solidFill>
                  <a:srgbClr val="FF0000"/>
                </a:solidFill>
                <a:prstDash val="lgDash"/>
              </a:ln>
              <a:effectLst/>
            </c:spPr>
            <c:trendlineType val="log"/>
            <c:dispRSqr val="1"/>
            <c:dispEq val="1"/>
            <c:trendlineLbl>
              <c:layout>
                <c:manualLayout>
                  <c:x val="0.19575268439371354"/>
                  <c:y val="-8.3906400715956397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baseline="0"/>
                      <a:t>y = 27087ln(x) - 39547</a:t>
                    </a:r>
                    <a:br>
                      <a:rPr lang="en-US" sz="1400" b="1" baseline="0"/>
                    </a:br>
                    <a:r>
                      <a:rPr lang="en-US" sz="1400" b="1" baseline="0"/>
                      <a:t>R² = 0.6005</a:t>
                    </a:r>
                    <a:endParaRPr lang="en-US" sz="14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Model!$C$7:$C$38</c:f>
              <c:numCache>
                <c:formatCode>"$"#,##0</c:formatCode>
                <c:ptCount val="32"/>
                <c:pt idx="0">
                  <c:v>99</c:v>
                </c:pt>
                <c:pt idx="1">
                  <c:v>129</c:v>
                </c:pt>
                <c:pt idx="2">
                  <c:v>203</c:v>
                </c:pt>
                <c:pt idx="3">
                  <c:v>314</c:v>
                </c:pt>
                <c:pt idx="4">
                  <c:v>569</c:v>
                </c:pt>
                <c:pt idx="5">
                  <c:v>818</c:v>
                </c:pt>
                <c:pt idx="6">
                  <c:v>1116</c:v>
                </c:pt>
                <c:pt idx="7">
                  <c:v>1977</c:v>
                </c:pt>
                <c:pt idx="8">
                  <c:v>2663</c:v>
                </c:pt>
                <c:pt idx="9">
                  <c:v>3469</c:v>
                </c:pt>
                <c:pt idx="10">
                  <c:v>4342</c:v>
                </c:pt>
                <c:pt idx="11">
                  <c:v>6128</c:v>
                </c:pt>
                <c:pt idx="12">
                  <c:v>9199</c:v>
                </c:pt>
                <c:pt idx="13">
                  <c:v>11261</c:v>
                </c:pt>
                <c:pt idx="14">
                  <c:v>16716</c:v>
                </c:pt>
                <c:pt idx="15">
                  <c:v>19640</c:v>
                </c:pt>
                <c:pt idx="16">
                  <c:v>22961</c:v>
                </c:pt>
                <c:pt idx="17">
                  <c:v>23405</c:v>
                </c:pt>
                <c:pt idx="18">
                  <c:v>30077</c:v>
                </c:pt>
                <c:pt idx="19">
                  <c:v>29948</c:v>
                </c:pt>
                <c:pt idx="20">
                  <c:v>36065</c:v>
                </c:pt>
                <c:pt idx="21">
                  <c:v>42209</c:v>
                </c:pt>
                <c:pt idx="22">
                  <c:v>45219</c:v>
                </c:pt>
                <c:pt idx="23">
                  <c:v>48093</c:v>
                </c:pt>
                <c:pt idx="24">
                  <c:v>58071</c:v>
                </c:pt>
                <c:pt idx="25">
                  <c:v>61982</c:v>
                </c:pt>
                <c:pt idx="26">
                  <c:v>59585</c:v>
                </c:pt>
                <c:pt idx="27">
                  <c:v>70802</c:v>
                </c:pt>
                <c:pt idx="28">
                  <c:v>75337</c:v>
                </c:pt>
                <c:pt idx="29">
                  <c:v>79775</c:v>
                </c:pt>
                <c:pt idx="30">
                  <c:v>88141</c:v>
                </c:pt>
                <c:pt idx="31">
                  <c:v>93322</c:v>
                </c:pt>
              </c:numCache>
            </c:numRef>
          </c:yVal>
          <c:smooth val="0"/>
          <c:extLst>
            <c:ext xmlns:c16="http://schemas.microsoft.com/office/drawing/2014/chart" uri="{C3380CC4-5D6E-409C-BE32-E72D297353CC}">
              <c16:uniqueId val="{00000000-66EC-4D8B-B9DB-7E52ACC55CA5}"/>
            </c:ext>
          </c:extLst>
        </c:ser>
        <c:ser>
          <c:idx val="1"/>
          <c:order val="1"/>
          <c:tx>
            <c:strRef>
              <c:f>Model!$B$6</c:f>
              <c:strCache>
                <c:ptCount val="1"/>
                <c:pt idx="0">
                  <c:v>Year Index</c:v>
                </c:pt>
              </c:strCache>
            </c:strRef>
          </c:tx>
          <c:spPr>
            <a:ln w="25400" cap="rnd">
              <a:noFill/>
              <a:round/>
            </a:ln>
            <a:effectLst/>
          </c:spPr>
          <c:marker>
            <c:symbol val="circle"/>
            <c:size val="5"/>
            <c:spPr>
              <a:solidFill>
                <a:schemeClr val="accent2"/>
              </a:solidFill>
              <a:ln w="9525">
                <a:solidFill>
                  <a:schemeClr val="accent2"/>
                </a:solidFill>
              </a:ln>
              <a:effectLst/>
            </c:spPr>
          </c:marker>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yVal>
          <c:smooth val="0"/>
          <c:extLst>
            <c:ext xmlns:c16="http://schemas.microsoft.com/office/drawing/2014/chart" uri="{C3380CC4-5D6E-409C-BE32-E72D297353CC}">
              <c16:uniqueId val="{00000001-66EC-4D8B-B9DB-7E52ACC55CA5}"/>
            </c:ext>
          </c:extLst>
        </c:ser>
        <c:dLbls>
          <c:showLegendKey val="0"/>
          <c:showVal val="0"/>
          <c:showCatName val="0"/>
          <c:showSerName val="0"/>
          <c:showPercent val="0"/>
          <c:showBubbleSize val="0"/>
        </c:dLbls>
        <c:axId val="1334058527"/>
        <c:axId val="1334058943"/>
      </c:scatterChart>
      <c:valAx>
        <c:axId val="1334058527"/>
        <c:scaling>
          <c:orientation val="minMax"/>
        </c:scaling>
        <c:delete val="0"/>
        <c:axPos val="b"/>
        <c:majorGridlines>
          <c:spPr>
            <a:ln w="9525" cap="flat" cmpd="sng" algn="ctr">
              <a:solidFill>
                <a:schemeClr val="tx1">
                  <a:lumMod val="15000"/>
                  <a:lumOff val="85000"/>
                </a:schemeClr>
              </a:solidFill>
              <a:round/>
            </a:ln>
            <a:effectLst>
              <a:glow rad="1905000">
                <a:schemeClr val="accent1">
                  <a:alpha val="0"/>
                </a:schemeClr>
              </a:glow>
              <a:softEdge rad="0"/>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Year</a:t>
                </a:r>
                <a:r>
                  <a:rPr lang="en-US" sz="1600" b="1" baseline="0"/>
                  <a:t> Index 1984 - 2015 (1984=1,1985 = 2.....2015 = 34</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943"/>
        <c:crosses val="autoZero"/>
        <c:crossBetween val="midCat"/>
        <c:majorUnit val="1"/>
      </c:valAx>
      <c:valAx>
        <c:axId val="133405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in Thousand Dollors </a:t>
                </a:r>
                <a:endParaRPr lang="en-US" sz="1600" b="1"/>
              </a:p>
            </c:rich>
          </c:tx>
          <c:layout>
            <c:manualLayout>
              <c:xMode val="edge"/>
              <c:yMode val="edge"/>
              <c:x val="1.2918009017639509E-2"/>
              <c:y val="0.386472842160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527"/>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Sales</a:t>
            </a:r>
            <a:r>
              <a:rPr lang="en-US" sz="2400" b="1" baseline="0">
                <a:solidFill>
                  <a:schemeClr val="accent6">
                    <a:lumMod val="75000"/>
                  </a:schemeClr>
                </a:solidFill>
              </a:rPr>
              <a:t> in Thousand Dollars from 1984 -2015</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9169364974651041E-2"/>
          <c:y val="8.100398165929297E-2"/>
          <c:w val="0.71280303259556044"/>
          <c:h val="0.86468569583255372"/>
        </c:manualLayout>
      </c:layout>
      <c:scatterChart>
        <c:scatterStyle val="lineMarker"/>
        <c:varyColors val="0"/>
        <c:ser>
          <c:idx val="0"/>
          <c:order val="0"/>
          <c:tx>
            <c:strRef>
              <c:f>Model!$C$6</c:f>
              <c:strCache>
                <c:ptCount val="1"/>
                <c:pt idx="0">
                  <c:v>Sales</c:v>
                </c:pt>
              </c:strCache>
            </c:strRef>
          </c:tx>
          <c:spPr>
            <a:ln w="28575" cap="rnd">
              <a:noFill/>
              <a:round/>
            </a:ln>
            <a:effectLst/>
          </c:spPr>
          <c:marker>
            <c:symbol val="circle"/>
            <c:size val="5"/>
            <c:spPr>
              <a:solidFill>
                <a:schemeClr val="accent1"/>
              </a:solidFill>
              <a:ln w="19050">
                <a:solidFill>
                  <a:schemeClr val="accent1"/>
                </a:solidFill>
              </a:ln>
              <a:effectLst/>
            </c:spPr>
          </c:marker>
          <c:trendline>
            <c:spPr>
              <a:ln w="19050" cap="rnd">
                <a:solidFill>
                  <a:srgbClr val="FF0000"/>
                </a:solidFill>
                <a:prstDash val="lgDash"/>
              </a:ln>
              <a:effectLst/>
            </c:spPr>
            <c:trendlineType val="poly"/>
            <c:order val="2"/>
            <c:dispRSqr val="1"/>
            <c:dispEq val="1"/>
            <c:trendlineLbl>
              <c:layout>
                <c:manualLayout>
                  <c:x val="0.24106245750795371"/>
                  <c:y val="0.12489355224743298"/>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baseline="0"/>
                      <a:t>y = 113.74x</a:t>
                    </a:r>
                    <a:r>
                      <a:rPr lang="en-US" sz="1400" b="1" baseline="30000"/>
                      <a:t>2</a:t>
                    </a:r>
                    <a:r>
                      <a:rPr lang="en-US" sz="1400" b="1" baseline="0"/>
                      <a:t> - 711.2x + 560.68</a:t>
                    </a:r>
                    <a:br>
                      <a:rPr lang="en-US" sz="1400" b="1" baseline="0"/>
                    </a:br>
                    <a:r>
                      <a:rPr lang="en-US" sz="1400" b="1" baseline="0"/>
                      <a:t>R² = 0.9966</a:t>
                    </a:r>
                    <a:endParaRPr lang="en-US" sz="14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Model!$C$7:$C$38</c:f>
              <c:numCache>
                <c:formatCode>"$"#,##0</c:formatCode>
                <c:ptCount val="32"/>
                <c:pt idx="0">
                  <c:v>99</c:v>
                </c:pt>
                <c:pt idx="1">
                  <c:v>129</c:v>
                </c:pt>
                <c:pt idx="2">
                  <c:v>203</c:v>
                </c:pt>
                <c:pt idx="3">
                  <c:v>314</c:v>
                </c:pt>
                <c:pt idx="4">
                  <c:v>569</c:v>
                </c:pt>
                <c:pt idx="5">
                  <c:v>818</c:v>
                </c:pt>
                <c:pt idx="6">
                  <c:v>1116</c:v>
                </c:pt>
                <c:pt idx="7">
                  <c:v>1977</c:v>
                </c:pt>
                <c:pt idx="8">
                  <c:v>2663</c:v>
                </c:pt>
                <c:pt idx="9">
                  <c:v>3469</c:v>
                </c:pt>
                <c:pt idx="10">
                  <c:v>4342</c:v>
                </c:pt>
                <c:pt idx="11">
                  <c:v>6128</c:v>
                </c:pt>
                <c:pt idx="12">
                  <c:v>9199</c:v>
                </c:pt>
                <c:pt idx="13">
                  <c:v>11261</c:v>
                </c:pt>
                <c:pt idx="14">
                  <c:v>16716</c:v>
                </c:pt>
                <c:pt idx="15">
                  <c:v>19640</c:v>
                </c:pt>
                <c:pt idx="16">
                  <c:v>22961</c:v>
                </c:pt>
                <c:pt idx="17">
                  <c:v>23405</c:v>
                </c:pt>
                <c:pt idx="18">
                  <c:v>30077</c:v>
                </c:pt>
                <c:pt idx="19">
                  <c:v>29948</c:v>
                </c:pt>
                <c:pt idx="20">
                  <c:v>36065</c:v>
                </c:pt>
                <c:pt idx="21">
                  <c:v>42209</c:v>
                </c:pt>
                <c:pt idx="22">
                  <c:v>45219</c:v>
                </c:pt>
                <c:pt idx="23">
                  <c:v>48093</c:v>
                </c:pt>
                <c:pt idx="24">
                  <c:v>58071</c:v>
                </c:pt>
                <c:pt idx="25">
                  <c:v>61982</c:v>
                </c:pt>
                <c:pt idx="26">
                  <c:v>59585</c:v>
                </c:pt>
                <c:pt idx="27">
                  <c:v>70802</c:v>
                </c:pt>
                <c:pt idx="28">
                  <c:v>75337</c:v>
                </c:pt>
                <c:pt idx="29">
                  <c:v>79775</c:v>
                </c:pt>
                <c:pt idx="30">
                  <c:v>88141</c:v>
                </c:pt>
                <c:pt idx="31">
                  <c:v>93322</c:v>
                </c:pt>
              </c:numCache>
            </c:numRef>
          </c:yVal>
          <c:smooth val="0"/>
          <c:extLst>
            <c:ext xmlns:c16="http://schemas.microsoft.com/office/drawing/2014/chart" uri="{C3380CC4-5D6E-409C-BE32-E72D297353CC}">
              <c16:uniqueId val="{00000000-A789-4C0F-AF3C-A863F77482C9}"/>
            </c:ext>
          </c:extLst>
        </c:ser>
        <c:ser>
          <c:idx val="1"/>
          <c:order val="1"/>
          <c:tx>
            <c:strRef>
              <c:f>Model!$B$6</c:f>
              <c:strCache>
                <c:ptCount val="1"/>
                <c:pt idx="0">
                  <c:v>Year Index</c:v>
                </c:pt>
              </c:strCache>
            </c:strRef>
          </c:tx>
          <c:spPr>
            <a:ln w="25400" cap="rnd">
              <a:noFill/>
              <a:round/>
            </a:ln>
            <a:effectLst/>
          </c:spPr>
          <c:marker>
            <c:symbol val="circle"/>
            <c:size val="5"/>
            <c:spPr>
              <a:solidFill>
                <a:schemeClr val="accent2"/>
              </a:solidFill>
              <a:ln w="9525">
                <a:solidFill>
                  <a:schemeClr val="accent2"/>
                </a:solidFill>
              </a:ln>
              <a:effectLst/>
            </c:spPr>
          </c:marker>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yVal>
          <c:smooth val="0"/>
          <c:extLst>
            <c:ext xmlns:c16="http://schemas.microsoft.com/office/drawing/2014/chart" uri="{C3380CC4-5D6E-409C-BE32-E72D297353CC}">
              <c16:uniqueId val="{00000001-A789-4C0F-AF3C-A863F77482C9}"/>
            </c:ext>
          </c:extLst>
        </c:ser>
        <c:dLbls>
          <c:showLegendKey val="0"/>
          <c:showVal val="0"/>
          <c:showCatName val="0"/>
          <c:showSerName val="0"/>
          <c:showPercent val="0"/>
          <c:showBubbleSize val="0"/>
        </c:dLbls>
        <c:axId val="1334058527"/>
        <c:axId val="1334058943"/>
      </c:scatterChart>
      <c:valAx>
        <c:axId val="1334058527"/>
        <c:scaling>
          <c:orientation val="minMax"/>
        </c:scaling>
        <c:delete val="0"/>
        <c:axPos val="b"/>
        <c:majorGridlines>
          <c:spPr>
            <a:ln w="9525" cap="flat" cmpd="sng" algn="ctr">
              <a:solidFill>
                <a:schemeClr val="tx1">
                  <a:lumMod val="15000"/>
                  <a:lumOff val="85000"/>
                </a:schemeClr>
              </a:solidFill>
              <a:round/>
            </a:ln>
            <a:effectLst>
              <a:glow rad="1905000">
                <a:schemeClr val="accent1">
                  <a:alpha val="0"/>
                </a:schemeClr>
              </a:glow>
              <a:softEdge rad="0"/>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Year</a:t>
                </a:r>
                <a:r>
                  <a:rPr lang="en-US" sz="1600" b="1" baseline="0"/>
                  <a:t> Index 1984 - 2015 (1984=1,1985 = 2.....2015 = 34</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943"/>
        <c:crosses val="autoZero"/>
        <c:crossBetween val="midCat"/>
        <c:majorUnit val="1"/>
      </c:valAx>
      <c:valAx>
        <c:axId val="133405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in Thousand Dollors </a:t>
                </a:r>
                <a:endParaRPr lang="en-US" sz="1600" b="1"/>
              </a:p>
            </c:rich>
          </c:tx>
          <c:layout>
            <c:manualLayout>
              <c:xMode val="edge"/>
              <c:yMode val="edge"/>
              <c:x val="1.2918009017639509E-2"/>
              <c:y val="0.386472842160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527"/>
        <c:crosses val="autoZero"/>
        <c:crossBetween val="midCat"/>
      </c:valAx>
      <c:spPr>
        <a:noFill/>
        <a:ln>
          <a:noFill/>
        </a:ln>
        <a:effectLst/>
      </c:spPr>
    </c:plotArea>
    <c:legend>
      <c:legendPos val="r"/>
      <c:layout>
        <c:manualLayout>
          <c:xMode val="edge"/>
          <c:yMode val="edge"/>
          <c:x val="0.83330722783403033"/>
          <c:y val="0.47532956555797751"/>
          <c:w val="0.12569866506886487"/>
          <c:h val="0.11136925129526046"/>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accent6">
                    <a:lumMod val="75000"/>
                  </a:schemeClr>
                </a:solidFill>
              </a:rPr>
              <a:t>Sales</a:t>
            </a:r>
            <a:r>
              <a:rPr lang="en-US" sz="2400" b="1" baseline="0">
                <a:solidFill>
                  <a:schemeClr val="accent6">
                    <a:lumMod val="75000"/>
                  </a:schemeClr>
                </a:solidFill>
              </a:rPr>
              <a:t> in Thousand Dollars from 1984 -2015</a:t>
            </a:r>
            <a:endParaRPr lang="en-US" sz="2400" b="1">
              <a:solidFill>
                <a:schemeClr val="accent6">
                  <a:lumMod val="7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2511438462536677E-2"/>
          <c:y val="8.100398165929297E-2"/>
          <c:w val="0.66317242480142646"/>
          <c:h val="0.86468569583255372"/>
        </c:manualLayout>
      </c:layout>
      <c:scatterChart>
        <c:scatterStyle val="lineMarker"/>
        <c:varyColors val="0"/>
        <c:ser>
          <c:idx val="0"/>
          <c:order val="0"/>
          <c:tx>
            <c:strRef>
              <c:f>Model!$C$6</c:f>
              <c:strCache>
                <c:ptCount val="1"/>
                <c:pt idx="0">
                  <c:v>Sales</c:v>
                </c:pt>
              </c:strCache>
            </c:strRef>
          </c:tx>
          <c:spPr>
            <a:ln w="28575" cap="rnd">
              <a:noFill/>
              <a:round/>
            </a:ln>
            <a:effectLst/>
          </c:spPr>
          <c:marker>
            <c:symbol val="circle"/>
            <c:size val="5"/>
            <c:spPr>
              <a:solidFill>
                <a:schemeClr val="accent1"/>
              </a:solidFill>
              <a:ln w="19050">
                <a:solidFill>
                  <a:schemeClr val="accent1"/>
                </a:solidFill>
              </a:ln>
              <a:effectLst/>
            </c:spPr>
          </c:marker>
          <c:trendline>
            <c:spPr>
              <a:ln w="19050" cap="rnd">
                <a:solidFill>
                  <a:srgbClr val="FF0000"/>
                </a:solidFill>
                <a:prstDash val="lgDash"/>
              </a:ln>
              <a:effectLst/>
            </c:spPr>
            <c:trendlineType val="poly"/>
            <c:order val="3"/>
            <c:dispRSqr val="1"/>
            <c:dispEq val="1"/>
            <c:trendlineLbl>
              <c:layout>
                <c:manualLayout>
                  <c:x val="0.28684620365785307"/>
                  <c:y val="0.13975281036733836"/>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400" b="1" baseline="0"/>
                      <a:t>y = -0.9712x</a:t>
                    </a:r>
                    <a:r>
                      <a:rPr lang="en-US" sz="1400" b="1" baseline="30000"/>
                      <a:t>3</a:t>
                    </a:r>
                    <a:r>
                      <a:rPr lang="en-US" sz="1400" b="1" baseline="0"/>
                      <a:t> + 161.82x</a:t>
                    </a:r>
                    <a:r>
                      <a:rPr lang="en-US" sz="1400" b="1" baseline="30000"/>
                      <a:t>2</a:t>
                    </a:r>
                    <a:r>
                      <a:rPr lang="en-US" sz="1400" b="1" baseline="0"/>
                      <a:t> - 1355.6x + 2467.6</a:t>
                    </a:r>
                    <a:br>
                      <a:rPr lang="en-US" sz="1400" b="1" baseline="0"/>
                    </a:br>
                    <a:r>
                      <a:rPr lang="en-US" sz="1400" b="1" baseline="0"/>
                      <a:t>R² = 0.997</a:t>
                    </a:r>
                    <a:endParaRPr lang="en-US" sz="1400" b="1"/>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Model!$C$7:$C$38</c:f>
              <c:numCache>
                <c:formatCode>"$"#,##0</c:formatCode>
                <c:ptCount val="32"/>
                <c:pt idx="0">
                  <c:v>99</c:v>
                </c:pt>
                <c:pt idx="1">
                  <c:v>129</c:v>
                </c:pt>
                <c:pt idx="2">
                  <c:v>203</c:v>
                </c:pt>
                <c:pt idx="3">
                  <c:v>314</c:v>
                </c:pt>
                <c:pt idx="4">
                  <c:v>569</c:v>
                </c:pt>
                <c:pt idx="5">
                  <c:v>818</c:v>
                </c:pt>
                <c:pt idx="6">
                  <c:v>1116</c:v>
                </c:pt>
                <c:pt idx="7">
                  <c:v>1977</c:v>
                </c:pt>
                <c:pt idx="8">
                  <c:v>2663</c:v>
                </c:pt>
                <c:pt idx="9">
                  <c:v>3469</c:v>
                </c:pt>
                <c:pt idx="10">
                  <c:v>4342</c:v>
                </c:pt>
                <c:pt idx="11">
                  <c:v>6128</c:v>
                </c:pt>
                <c:pt idx="12">
                  <c:v>9199</c:v>
                </c:pt>
                <c:pt idx="13">
                  <c:v>11261</c:v>
                </c:pt>
                <c:pt idx="14">
                  <c:v>16716</c:v>
                </c:pt>
                <c:pt idx="15">
                  <c:v>19640</c:v>
                </c:pt>
                <c:pt idx="16">
                  <c:v>22961</c:v>
                </c:pt>
                <c:pt idx="17">
                  <c:v>23405</c:v>
                </c:pt>
                <c:pt idx="18">
                  <c:v>30077</c:v>
                </c:pt>
                <c:pt idx="19">
                  <c:v>29948</c:v>
                </c:pt>
                <c:pt idx="20">
                  <c:v>36065</c:v>
                </c:pt>
                <c:pt idx="21">
                  <c:v>42209</c:v>
                </c:pt>
                <c:pt idx="22">
                  <c:v>45219</c:v>
                </c:pt>
                <c:pt idx="23">
                  <c:v>48093</c:v>
                </c:pt>
                <c:pt idx="24">
                  <c:v>58071</c:v>
                </c:pt>
                <c:pt idx="25">
                  <c:v>61982</c:v>
                </c:pt>
                <c:pt idx="26">
                  <c:v>59585</c:v>
                </c:pt>
                <c:pt idx="27">
                  <c:v>70802</c:v>
                </c:pt>
                <c:pt idx="28">
                  <c:v>75337</c:v>
                </c:pt>
                <c:pt idx="29">
                  <c:v>79775</c:v>
                </c:pt>
                <c:pt idx="30">
                  <c:v>88141</c:v>
                </c:pt>
                <c:pt idx="31">
                  <c:v>93322</c:v>
                </c:pt>
              </c:numCache>
            </c:numRef>
          </c:yVal>
          <c:smooth val="0"/>
          <c:extLst>
            <c:ext xmlns:c16="http://schemas.microsoft.com/office/drawing/2014/chart" uri="{C3380CC4-5D6E-409C-BE32-E72D297353CC}">
              <c16:uniqueId val="{00000000-3E3A-4FE1-BCB1-5CF1D6412D1F}"/>
            </c:ext>
          </c:extLst>
        </c:ser>
        <c:ser>
          <c:idx val="1"/>
          <c:order val="1"/>
          <c:tx>
            <c:strRef>
              <c:f>Model!$B$6</c:f>
              <c:strCache>
                <c:ptCount val="1"/>
                <c:pt idx="0">
                  <c:v>Year Index</c:v>
                </c:pt>
              </c:strCache>
            </c:strRef>
          </c:tx>
          <c:spPr>
            <a:ln w="25400" cap="rnd">
              <a:noFill/>
              <a:round/>
            </a:ln>
            <a:effectLst/>
          </c:spPr>
          <c:marker>
            <c:symbol val="circle"/>
            <c:size val="5"/>
            <c:spPr>
              <a:solidFill>
                <a:schemeClr val="accent2"/>
              </a:solidFill>
              <a:ln w="9525">
                <a:solidFill>
                  <a:schemeClr val="accent2"/>
                </a:solidFill>
              </a:ln>
              <a:effectLst/>
            </c:spPr>
          </c:marker>
          <c:x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xVal>
          <c:yVal>
            <c:numRef>
              <c:f>Model!$B$7:$B$38</c:f>
              <c:numCache>
                <c:formatCode>General</c:formatCod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numCache>
            </c:numRef>
          </c:yVal>
          <c:smooth val="0"/>
          <c:extLst>
            <c:ext xmlns:c16="http://schemas.microsoft.com/office/drawing/2014/chart" uri="{C3380CC4-5D6E-409C-BE32-E72D297353CC}">
              <c16:uniqueId val="{00000001-3E3A-4FE1-BCB1-5CF1D6412D1F}"/>
            </c:ext>
          </c:extLst>
        </c:ser>
        <c:dLbls>
          <c:showLegendKey val="0"/>
          <c:showVal val="0"/>
          <c:showCatName val="0"/>
          <c:showSerName val="0"/>
          <c:showPercent val="0"/>
          <c:showBubbleSize val="0"/>
        </c:dLbls>
        <c:axId val="1334058527"/>
        <c:axId val="1334058943"/>
      </c:scatterChart>
      <c:valAx>
        <c:axId val="1334058527"/>
        <c:scaling>
          <c:orientation val="minMax"/>
        </c:scaling>
        <c:delete val="0"/>
        <c:axPos val="b"/>
        <c:majorGridlines>
          <c:spPr>
            <a:ln w="9525" cap="flat" cmpd="sng" algn="ctr">
              <a:solidFill>
                <a:schemeClr val="tx1">
                  <a:lumMod val="15000"/>
                  <a:lumOff val="85000"/>
                </a:schemeClr>
              </a:solidFill>
              <a:round/>
            </a:ln>
            <a:effectLst>
              <a:glow rad="1905000">
                <a:schemeClr val="accent1">
                  <a:alpha val="0"/>
                </a:schemeClr>
              </a:glow>
              <a:softEdge rad="0"/>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Year</a:t>
                </a:r>
                <a:r>
                  <a:rPr lang="en-US" sz="1600" b="1" baseline="0"/>
                  <a:t> Index 1984 - 2015 (1984=1,1985 = 2.....2015 = 34</a:t>
                </a:r>
                <a:r>
                  <a:rPr lang="en-US" baseline="0"/>
                  <a:t>)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943"/>
        <c:crosses val="autoZero"/>
        <c:crossBetween val="midCat"/>
        <c:majorUnit val="1"/>
      </c:valAx>
      <c:valAx>
        <c:axId val="1334058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Sales</a:t>
                </a:r>
                <a:r>
                  <a:rPr lang="en-US" sz="1600" b="1" baseline="0"/>
                  <a:t> in Thousand Dollors </a:t>
                </a:r>
                <a:endParaRPr lang="en-US" sz="1600" b="1"/>
              </a:p>
            </c:rich>
          </c:tx>
          <c:layout>
            <c:manualLayout>
              <c:xMode val="edge"/>
              <c:yMode val="edge"/>
              <c:x val="1.2918009017639509E-2"/>
              <c:y val="0.38647284216041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334058527"/>
        <c:crosses val="autoZero"/>
        <c:crossBetween val="midCat"/>
      </c:valAx>
      <c:spPr>
        <a:noFill/>
        <a:ln>
          <a:noFill/>
        </a:ln>
        <a:effectLst/>
      </c:spPr>
    </c:plotArea>
    <c:legend>
      <c:legendPos val="r"/>
      <c:layout>
        <c:manualLayout>
          <c:xMode val="edge"/>
          <c:yMode val="edge"/>
          <c:x val="0.81511129007975591"/>
          <c:y val="0.47694931868974472"/>
          <c:w val="0.12775901630126227"/>
          <c:h val="0.1097494981634932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753B800-4C42-43A1-ABE0-DFD6454BF512}">
  <sheetPr codeName="Chart2"/>
  <sheetViews>
    <sheetView zoomScale="85"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5" Type="http://schemas.openxmlformats.org/officeDocument/2006/relationships/chart" Target="../charts/chart1.xml"/><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161925</xdr:colOff>
      <xdr:row>18</xdr:row>
      <xdr:rowOff>139065</xdr:rowOff>
    </xdr:from>
    <xdr:to>
      <xdr:col>4</xdr:col>
      <xdr:colOff>613410</xdr:colOff>
      <xdr:row>20</xdr:row>
      <xdr:rowOff>51435</xdr:rowOff>
    </xdr:to>
    <xdr:sp macro="" textlink="">
      <xdr:nvSpPr>
        <xdr:cNvPr id="3" name="Arrow: Right 2">
          <a:extLst>
            <a:ext uri="{FF2B5EF4-FFF2-40B4-BE49-F238E27FC236}">
              <a16:creationId xmlns:a16="http://schemas.microsoft.com/office/drawing/2014/main" id="{427243C5-031F-47E0-B7D5-C259904CBF56}"/>
            </a:ext>
          </a:extLst>
        </xdr:cNvPr>
        <xdr:cNvSpPr/>
      </xdr:nvSpPr>
      <xdr:spPr>
        <a:xfrm>
          <a:off x="2615565" y="2729865"/>
          <a:ext cx="1061085" cy="27813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11</xdr:col>
      <xdr:colOff>207645</xdr:colOff>
      <xdr:row>18</xdr:row>
      <xdr:rowOff>125730</xdr:rowOff>
    </xdr:from>
    <xdr:to>
      <xdr:col>12</xdr:col>
      <xdr:colOff>653415</xdr:colOff>
      <xdr:row>20</xdr:row>
      <xdr:rowOff>57150</xdr:rowOff>
    </xdr:to>
    <xdr:sp macro="" textlink="">
      <xdr:nvSpPr>
        <xdr:cNvPr id="4" name="Arrow: Right 3">
          <a:extLst>
            <a:ext uri="{FF2B5EF4-FFF2-40B4-BE49-F238E27FC236}">
              <a16:creationId xmlns:a16="http://schemas.microsoft.com/office/drawing/2014/main" id="{2EDAA172-F25F-42D8-A11E-9DF8AD730950}"/>
            </a:ext>
          </a:extLst>
        </xdr:cNvPr>
        <xdr:cNvSpPr/>
      </xdr:nvSpPr>
      <xdr:spPr>
        <a:xfrm>
          <a:off x="8865870" y="2697480"/>
          <a:ext cx="1102995" cy="29337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320040</xdr:colOff>
      <xdr:row>43</xdr:row>
      <xdr:rowOff>19050</xdr:rowOff>
    </xdr:from>
    <xdr:to>
      <xdr:col>20</xdr:col>
      <xdr:colOff>457200</xdr:colOff>
      <xdr:row>45</xdr:row>
      <xdr:rowOff>19050</xdr:rowOff>
    </xdr:to>
    <xdr:sp macro="" textlink="">
      <xdr:nvSpPr>
        <xdr:cNvPr id="5" name="Speech Bubble: Rectangle 4">
          <a:extLst>
            <a:ext uri="{FF2B5EF4-FFF2-40B4-BE49-F238E27FC236}">
              <a16:creationId xmlns:a16="http://schemas.microsoft.com/office/drawing/2014/main" id="{4EA36167-0EDC-43BA-A729-466C68F432A6}"/>
            </a:ext>
          </a:extLst>
        </xdr:cNvPr>
        <xdr:cNvSpPr/>
      </xdr:nvSpPr>
      <xdr:spPr>
        <a:xfrm>
          <a:off x="13655040" y="7153275"/>
          <a:ext cx="2537460" cy="361950"/>
        </a:xfrm>
        <a:prstGeom prst="wedgeRectCallout">
          <a:avLst>
            <a:gd name="adj1" fmla="val -63587"/>
            <a:gd name="adj2" fmla="val -8553"/>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INDEX(N37:S37,MATCH(P40,N38:S38,0))</a:t>
          </a:r>
        </a:p>
      </xdr:txBody>
    </xdr:sp>
    <xdr:clientData/>
  </xdr:twoCellAnchor>
  <xdr:twoCellAnchor editAs="oneCell">
    <xdr:from>
      <xdr:col>0</xdr:col>
      <xdr:colOff>234316</xdr:colOff>
      <xdr:row>45</xdr:row>
      <xdr:rowOff>74294</xdr:rowOff>
    </xdr:from>
    <xdr:to>
      <xdr:col>1</xdr:col>
      <xdr:colOff>506730</xdr:colOff>
      <xdr:row>56</xdr:row>
      <xdr:rowOff>78104</xdr:rowOff>
    </xdr:to>
    <xdr:pic>
      <xdr:nvPicPr>
        <xdr:cNvPr id="9" name="Graphic 8" descr="Confused person with solid fill">
          <a:extLst>
            <a:ext uri="{FF2B5EF4-FFF2-40B4-BE49-F238E27FC236}">
              <a16:creationId xmlns:a16="http://schemas.microsoft.com/office/drawing/2014/main" id="{371DA847-12BB-48B4-9ED3-E77579DA3A4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34316" y="7570469"/>
          <a:ext cx="1527809" cy="1994535"/>
        </a:xfrm>
        <a:prstGeom prst="rect">
          <a:avLst/>
        </a:prstGeom>
      </xdr:spPr>
    </xdr:pic>
    <xdr:clientData/>
  </xdr:twoCellAnchor>
  <xdr:twoCellAnchor>
    <xdr:from>
      <xdr:col>2</xdr:col>
      <xdr:colOff>381001</xdr:colOff>
      <xdr:row>46</xdr:row>
      <xdr:rowOff>19050</xdr:rowOff>
    </xdr:from>
    <xdr:to>
      <xdr:col>11</xdr:col>
      <xdr:colOff>0</xdr:colOff>
      <xdr:row>58</xdr:row>
      <xdr:rowOff>15241</xdr:rowOff>
    </xdr:to>
    <xdr:sp macro="" textlink="">
      <xdr:nvSpPr>
        <xdr:cNvPr id="10" name="Speech Bubble: Rectangle 9">
          <a:extLst>
            <a:ext uri="{FF2B5EF4-FFF2-40B4-BE49-F238E27FC236}">
              <a16:creationId xmlns:a16="http://schemas.microsoft.com/office/drawing/2014/main" id="{04D87691-38E8-495D-BD77-202FBC4E0C71}"/>
            </a:ext>
          </a:extLst>
        </xdr:cNvPr>
        <xdr:cNvSpPr/>
      </xdr:nvSpPr>
      <xdr:spPr>
        <a:xfrm>
          <a:off x="2095501" y="7696200"/>
          <a:ext cx="6562724" cy="2167891"/>
        </a:xfrm>
        <a:prstGeom prst="wedgeRectCallout">
          <a:avLst>
            <a:gd name="adj1" fmla="val -64430"/>
            <a:gd name="adj2" fmla="val -41880"/>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endParaRPr lang="en-US">
            <a:effectLst/>
          </a:endParaRPr>
        </a:p>
        <a:p>
          <a:r>
            <a:rPr lang="en-US" sz="1100" b="1">
              <a:solidFill>
                <a:schemeClr val="tx2">
                  <a:lumMod val="75000"/>
                </a:schemeClr>
              </a:solidFill>
              <a:effectLst/>
              <a:latin typeface="+mn-lt"/>
              <a:ea typeface="+mn-ea"/>
              <a:cs typeface="+mn-cs"/>
            </a:rPr>
            <a:t> By Computing</a:t>
          </a:r>
          <a:r>
            <a:rPr lang="en-US" sz="1100" b="1" baseline="0">
              <a:solidFill>
                <a:schemeClr val="tx2">
                  <a:lumMod val="75000"/>
                </a:schemeClr>
              </a:solidFill>
              <a:effectLst/>
              <a:latin typeface="+mn-lt"/>
              <a:ea typeface="+mn-ea"/>
              <a:cs typeface="+mn-cs"/>
            </a:rPr>
            <a:t> the Root Mean Squared Error (RMSE) and Projecting the Least and Highest RMSE value using the Index and match funtions,  Cubic Model seems to best performaing and Exponentinal Model seems to be worst permorming model. </a:t>
          </a:r>
          <a:endParaRPr lang="en-US" sz="1100" b="1">
            <a:solidFill>
              <a:schemeClr val="tx2">
                <a:lumMod val="75000"/>
              </a:schemeClr>
            </a:solidFill>
            <a:effectLst/>
          </a:endParaRPr>
        </a:p>
        <a:p>
          <a:r>
            <a:rPr lang="en-US" sz="1100" b="1" baseline="0">
              <a:solidFill>
                <a:schemeClr val="tx2">
                  <a:lumMod val="75000"/>
                </a:schemeClr>
              </a:solidFill>
              <a:effectLst/>
              <a:latin typeface="+mn-lt"/>
              <a:ea typeface="+mn-ea"/>
              <a:cs typeface="+mn-cs"/>
            </a:rPr>
            <a:t>There is a close call between polynomial models with degree 2 and degree 3.</a:t>
          </a:r>
        </a:p>
        <a:p>
          <a:endParaRPr lang="en-US" sz="1100" b="1">
            <a:solidFill>
              <a:schemeClr val="tx2">
                <a:lumMod val="75000"/>
              </a:schemeClr>
            </a:solidFill>
            <a:effectLst/>
          </a:endParaRPr>
        </a:p>
        <a:p>
          <a:r>
            <a:rPr lang="en-US" sz="1100" b="1" baseline="0">
              <a:solidFill>
                <a:schemeClr val="tx2">
                  <a:lumMod val="75000"/>
                </a:schemeClr>
              </a:solidFill>
              <a:effectLst/>
              <a:latin typeface="+mn-lt"/>
              <a:ea typeface="+mn-ea"/>
              <a:cs typeface="+mn-cs"/>
            </a:rPr>
            <a:t>Exponential model:- This model is worst performing model because of higher error rate. The rate of postive decay  in the exponential model is much higher compared the rate of positve decay the sample data</a:t>
          </a:r>
        </a:p>
        <a:p>
          <a:endParaRPr lang="en-US" sz="1100" b="1">
            <a:solidFill>
              <a:schemeClr val="tx2">
                <a:lumMod val="75000"/>
              </a:schemeClr>
            </a:solidFill>
            <a:effectLst/>
          </a:endParaRPr>
        </a:p>
        <a:p>
          <a:r>
            <a:rPr lang="en-US" sz="1100" b="1" baseline="0">
              <a:solidFill>
                <a:schemeClr val="tx2">
                  <a:lumMod val="75000"/>
                </a:schemeClr>
              </a:solidFill>
              <a:effectLst/>
              <a:latin typeface="+mn-lt"/>
              <a:ea typeface="+mn-ea"/>
              <a:cs typeface="+mn-cs"/>
            </a:rPr>
            <a:t>The performance of linear model is not bad either. It depicts the 91 %  of </a:t>
          </a:r>
          <a:r>
            <a:rPr lang="en-US" sz="1100" b="1" i="0">
              <a:solidFill>
                <a:schemeClr val="tx2">
                  <a:lumMod val="75000"/>
                </a:schemeClr>
              </a:solidFill>
              <a:effectLst/>
              <a:latin typeface="+mn-lt"/>
              <a:ea typeface="+mn-ea"/>
              <a:cs typeface="+mn-cs"/>
            </a:rPr>
            <a:t>coefficient of determination(R^2). </a:t>
          </a:r>
          <a:r>
            <a:rPr lang="en-US" sz="1100" b="1" baseline="0">
              <a:solidFill>
                <a:schemeClr val="tx2">
                  <a:lumMod val="75000"/>
                </a:schemeClr>
              </a:solidFill>
              <a:effectLst/>
              <a:latin typeface="+mn-lt"/>
              <a:ea typeface="+mn-ea"/>
              <a:cs typeface="+mn-cs"/>
            </a:rPr>
            <a:t>91 %  </a:t>
          </a:r>
          <a:r>
            <a:rPr lang="en-US" sz="1100" b="1">
              <a:solidFill>
                <a:schemeClr val="tx2">
                  <a:lumMod val="75000"/>
                </a:schemeClr>
              </a:solidFill>
              <a:effectLst/>
              <a:latin typeface="+mn-lt"/>
              <a:ea typeface="+mn-ea"/>
              <a:cs typeface="+mn-cs"/>
            </a:rPr>
            <a:t>of the variation in Total sales has been explained by the linear relationship with Year Index. </a:t>
          </a:r>
          <a:endParaRPr lang="en-US" sz="1100" b="1">
            <a:solidFill>
              <a:schemeClr val="tx2">
                <a:lumMod val="75000"/>
              </a:schemeClr>
            </a:solidFill>
            <a:effectLst/>
          </a:endParaRPr>
        </a:p>
        <a:p>
          <a:pPr algn="l"/>
          <a:endParaRPr lang="en-US" sz="1100"/>
        </a:p>
      </xdr:txBody>
    </xdr:sp>
    <xdr:clientData/>
  </xdr:twoCellAnchor>
  <xdr:twoCellAnchor editAs="oneCell">
    <xdr:from>
      <xdr:col>0</xdr:col>
      <xdr:colOff>251460</xdr:colOff>
      <xdr:row>69</xdr:row>
      <xdr:rowOff>0</xdr:rowOff>
    </xdr:from>
    <xdr:to>
      <xdr:col>1</xdr:col>
      <xdr:colOff>413385</xdr:colOff>
      <xdr:row>79</xdr:row>
      <xdr:rowOff>169545</xdr:rowOff>
    </xdr:to>
    <xdr:pic>
      <xdr:nvPicPr>
        <xdr:cNvPr id="13" name="Graphic 12" descr="Confused person with solid fill">
          <a:extLst>
            <a:ext uri="{FF2B5EF4-FFF2-40B4-BE49-F238E27FC236}">
              <a16:creationId xmlns:a16="http://schemas.microsoft.com/office/drawing/2014/main" id="{9383F239-625E-46A0-87C2-7A1DEF212E4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51460" y="11993880"/>
          <a:ext cx="1419225" cy="2013585"/>
        </a:xfrm>
        <a:prstGeom prst="rect">
          <a:avLst/>
        </a:prstGeom>
      </xdr:spPr>
    </xdr:pic>
    <xdr:clientData/>
  </xdr:twoCellAnchor>
  <xdr:twoCellAnchor>
    <xdr:from>
      <xdr:col>2</xdr:col>
      <xdr:colOff>666749</xdr:colOff>
      <xdr:row>70</xdr:row>
      <xdr:rowOff>114300</xdr:rowOff>
    </xdr:from>
    <xdr:to>
      <xdr:col>11</xdr:col>
      <xdr:colOff>327660</xdr:colOff>
      <xdr:row>83</xdr:row>
      <xdr:rowOff>152400</xdr:rowOff>
    </xdr:to>
    <xdr:sp macro="" textlink="">
      <xdr:nvSpPr>
        <xdr:cNvPr id="15" name="Speech Bubble: Rectangle with Corners Rounded 14">
          <a:extLst>
            <a:ext uri="{FF2B5EF4-FFF2-40B4-BE49-F238E27FC236}">
              <a16:creationId xmlns:a16="http://schemas.microsoft.com/office/drawing/2014/main" id="{5BDC45B3-83AD-4A28-80E6-4985C6B73255}"/>
            </a:ext>
          </a:extLst>
        </xdr:cNvPr>
        <xdr:cNvSpPr/>
      </xdr:nvSpPr>
      <xdr:spPr>
        <a:xfrm>
          <a:off x="2381249" y="12298680"/>
          <a:ext cx="6602731" cy="2423160"/>
        </a:xfrm>
        <a:prstGeom prst="wedgeRoundRectCallout">
          <a:avLst>
            <a:gd name="adj1" fmla="val -69483"/>
            <a:gd name="adj2" fmla="val -48914"/>
            <a:gd name="adj3" fmla="val 16667"/>
          </a:avLst>
        </a:prstGeom>
        <a:ln>
          <a:solidFill>
            <a:schemeClr val="tx1"/>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marL="0" indent="0"/>
          <a:r>
            <a:rPr lang="en-US" sz="1100" b="1">
              <a:solidFill>
                <a:schemeClr val="tx2">
                  <a:lumMod val="75000"/>
                </a:schemeClr>
              </a:solidFill>
              <a:effectLst/>
              <a:latin typeface="+mn-lt"/>
              <a:ea typeface="+mn-ea"/>
              <a:cs typeface="+mn-cs"/>
            </a:rPr>
            <a:t>In the model fitting phase the Cubic Model had the least Root Mean Squared Error value where as during the predicting phase the  Quadratic Model performed better than Cubic model.</a:t>
          </a:r>
        </a:p>
        <a:p>
          <a:pPr marL="0" indent="0"/>
          <a:endParaRPr lang="en-US" sz="1100" b="1">
            <a:solidFill>
              <a:schemeClr val="tx2">
                <a:lumMod val="75000"/>
              </a:schemeClr>
            </a:solidFill>
            <a:effectLst/>
            <a:latin typeface="+mn-lt"/>
            <a:ea typeface="+mn-ea"/>
            <a:cs typeface="+mn-cs"/>
          </a:endParaRPr>
        </a:p>
        <a:p>
          <a:pPr marL="0" indent="0"/>
          <a:r>
            <a:rPr lang="en-US" sz="1100" b="1">
              <a:solidFill>
                <a:schemeClr val="tx2">
                  <a:lumMod val="75000"/>
                </a:schemeClr>
              </a:solidFill>
              <a:effectLst/>
              <a:latin typeface="+mn-lt"/>
              <a:ea typeface="+mn-ea"/>
              <a:cs typeface="+mn-cs"/>
            </a:rPr>
            <a:t>The RMSE error metric value has increased by many folds</a:t>
          </a:r>
          <a:r>
            <a:rPr lang="en-US" sz="1100" b="1" baseline="0">
              <a:solidFill>
                <a:schemeClr val="tx2">
                  <a:lumMod val="75000"/>
                </a:schemeClr>
              </a:solidFill>
              <a:effectLst/>
              <a:latin typeface="+mn-lt"/>
              <a:ea typeface="+mn-ea"/>
              <a:cs typeface="+mn-cs"/>
            </a:rPr>
            <a:t> during the prediction phase when compared to fitting phase</a:t>
          </a:r>
          <a:r>
            <a:rPr lang="en-US" sz="1100" b="1">
              <a:solidFill>
                <a:schemeClr val="tx2">
                  <a:lumMod val="75000"/>
                </a:schemeClr>
              </a:solidFill>
              <a:effectLst/>
              <a:latin typeface="+mn-lt"/>
              <a:ea typeface="+mn-ea"/>
              <a:cs typeface="+mn-cs"/>
            </a:rPr>
            <a:t>. The Model performed worse with prediction when compared to fitting . This</a:t>
          </a:r>
          <a:r>
            <a:rPr lang="en-US" sz="1100" b="1" baseline="0">
              <a:solidFill>
                <a:schemeClr val="tx2">
                  <a:lumMod val="75000"/>
                </a:schemeClr>
              </a:solidFill>
              <a:effectLst/>
              <a:latin typeface="+mn-lt"/>
              <a:ea typeface="+mn-ea"/>
              <a:cs typeface="+mn-cs"/>
            </a:rPr>
            <a:t> is because of the increase in the gap between the actual sales and predicted values from the model. This diffrence in majorly observed in sales value of year 2019 and 2020. These model were bit under fitted compared to the growth rate of sales in 2019 and 2020.</a:t>
          </a:r>
          <a:endParaRPr lang="en-US" sz="1100" b="1">
            <a:solidFill>
              <a:schemeClr val="tx2">
                <a:lumMod val="75000"/>
              </a:schemeClr>
            </a:solidFill>
            <a:effectLst/>
            <a:latin typeface="+mn-lt"/>
            <a:ea typeface="+mn-ea"/>
            <a:cs typeface="+mn-cs"/>
          </a:endParaRPr>
        </a:p>
        <a:p>
          <a:pPr marL="0" indent="0"/>
          <a:endParaRPr lang="en-US" sz="1100" b="1">
            <a:solidFill>
              <a:schemeClr val="tx2">
                <a:lumMod val="75000"/>
              </a:schemeClr>
            </a:solidFill>
            <a:effectLst/>
            <a:latin typeface="+mn-lt"/>
            <a:ea typeface="+mn-ea"/>
            <a:cs typeface="+mn-cs"/>
          </a:endParaRPr>
        </a:p>
        <a:p>
          <a:pPr marL="0" indent="0"/>
          <a:r>
            <a:rPr lang="en-US" sz="1100" b="1">
              <a:solidFill>
                <a:schemeClr val="tx2">
                  <a:lumMod val="75000"/>
                </a:schemeClr>
              </a:solidFill>
              <a:effectLst/>
              <a:latin typeface="+mn-lt"/>
              <a:ea typeface="+mn-ea"/>
              <a:cs typeface="+mn-cs"/>
            </a:rPr>
            <a:t>But the relative performance among these model remaind the same expect for Cubic and Quadratic model. This referenced from the Rank table for Fiiting and Predicting</a:t>
          </a:r>
          <a:r>
            <a:rPr lang="en-US" sz="1100" b="1" baseline="0">
              <a:solidFill>
                <a:schemeClr val="dk1"/>
              </a:solidFill>
              <a:effectLst/>
              <a:latin typeface="+mn-lt"/>
              <a:ea typeface="+mn-ea"/>
              <a:cs typeface="+mn-cs"/>
            </a:rPr>
            <a:t>.</a:t>
          </a:r>
          <a:endParaRPr lang="en-US">
            <a:effectLst/>
          </a:endParaRPr>
        </a:p>
        <a:p>
          <a:pPr algn="l"/>
          <a:endParaRPr lang="en-US" sz="1100"/>
        </a:p>
      </xdr:txBody>
    </xdr:sp>
    <xdr:clientData/>
  </xdr:twoCellAnchor>
  <xdr:twoCellAnchor editAs="oneCell">
    <xdr:from>
      <xdr:col>0</xdr:col>
      <xdr:colOff>0</xdr:colOff>
      <xdr:row>98</xdr:row>
      <xdr:rowOff>160020</xdr:rowOff>
    </xdr:from>
    <xdr:to>
      <xdr:col>1</xdr:col>
      <xdr:colOff>161925</xdr:colOff>
      <xdr:row>109</xdr:row>
      <xdr:rowOff>161925</xdr:rowOff>
    </xdr:to>
    <xdr:pic>
      <xdr:nvPicPr>
        <xdr:cNvPr id="11" name="Graphic 10" descr="Confused person with solid fill">
          <a:extLst>
            <a:ext uri="{FF2B5EF4-FFF2-40B4-BE49-F238E27FC236}">
              <a16:creationId xmlns:a16="http://schemas.microsoft.com/office/drawing/2014/main" id="{03FD81E7-9226-444A-A6DA-3A0C98499C0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0" y="17541240"/>
          <a:ext cx="1419225" cy="2013585"/>
        </a:xfrm>
        <a:prstGeom prst="rect">
          <a:avLst/>
        </a:prstGeom>
      </xdr:spPr>
    </xdr:pic>
    <xdr:clientData/>
  </xdr:twoCellAnchor>
  <xdr:twoCellAnchor>
    <xdr:from>
      <xdr:col>2</xdr:col>
      <xdr:colOff>251460</xdr:colOff>
      <xdr:row>97</xdr:row>
      <xdr:rowOff>60960</xdr:rowOff>
    </xdr:from>
    <xdr:to>
      <xdr:col>10</xdr:col>
      <xdr:colOff>365760</xdr:colOff>
      <xdr:row>115</xdr:row>
      <xdr:rowOff>114300</xdr:rowOff>
    </xdr:to>
    <xdr:sp macro="" textlink="">
      <xdr:nvSpPr>
        <xdr:cNvPr id="7" name="Speech Bubble: Rectangle with Corners Rounded 6">
          <a:extLst>
            <a:ext uri="{FF2B5EF4-FFF2-40B4-BE49-F238E27FC236}">
              <a16:creationId xmlns:a16="http://schemas.microsoft.com/office/drawing/2014/main" id="{E9267C45-5383-42FE-BB22-190776DDCC5F}"/>
            </a:ext>
          </a:extLst>
        </xdr:cNvPr>
        <xdr:cNvSpPr/>
      </xdr:nvSpPr>
      <xdr:spPr>
        <a:xfrm>
          <a:off x="1965960" y="17274540"/>
          <a:ext cx="6347460" cy="3345180"/>
        </a:xfrm>
        <a:prstGeom prst="wedgeRoundRectCallout">
          <a:avLst>
            <a:gd name="adj1" fmla="val -67663"/>
            <a:gd name="adj2" fmla="val -30733"/>
            <a:gd name="adj3" fmla="val 16667"/>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100"/>
            <a:t>The</a:t>
          </a:r>
          <a:r>
            <a:rPr lang="en-US" sz="1100" baseline="0"/>
            <a:t> performance of the Quadratic model and Cubic model are better compared to other model interms of RMSE computation.</a:t>
          </a:r>
        </a:p>
        <a:p>
          <a:pPr algn="l"/>
          <a:endParaRPr lang="en-US" sz="1100" baseline="0"/>
        </a:p>
        <a:p>
          <a:pPr algn="l"/>
          <a:r>
            <a:rPr lang="en-US" sz="1100" baseline="0"/>
            <a:t>Initially the data is fitted through both </a:t>
          </a:r>
          <a:r>
            <a:rPr lang="en-US" sz="1100" baseline="0">
              <a:solidFill>
                <a:schemeClr val="dk1"/>
              </a:solidFill>
              <a:effectLst/>
              <a:latin typeface="+mn-lt"/>
              <a:ea typeface="+mn-ea"/>
              <a:cs typeface="+mn-cs"/>
            </a:rPr>
            <a:t>Quadratic and Cubic Model for Year 2021. But the these model are extended to predict for next 5 years, the growth rate depicted in Cubic model seems to over fit the data in bigger margin. Just to give an example the Sales value is doubled almost every 4 years which might be unrealestic compared the growth rate lately.</a:t>
          </a:r>
        </a:p>
        <a:p>
          <a:pPr algn="l"/>
          <a:endParaRPr lang="en-US" sz="1100" baseline="0">
            <a:solidFill>
              <a:schemeClr val="dk1"/>
            </a:solidFill>
            <a:effectLst/>
            <a:latin typeface="+mn-lt"/>
            <a:ea typeface="+mn-ea"/>
            <a:cs typeface="+mn-cs"/>
          </a:endParaRPr>
        </a:p>
        <a:p>
          <a:pPr algn="l"/>
          <a:r>
            <a:rPr lang="en-US" sz="1100" baseline="0">
              <a:solidFill>
                <a:schemeClr val="dk1"/>
              </a:solidFill>
              <a:effectLst/>
              <a:latin typeface="+mn-lt"/>
              <a:ea typeface="+mn-ea"/>
              <a:cs typeface="+mn-cs"/>
            </a:rPr>
            <a:t>The Quadratic Model may be under fitted but gives more consistent predicted values.</a:t>
          </a:r>
        </a:p>
        <a:p>
          <a:pPr algn="l"/>
          <a:endParaRPr lang="en-US" sz="1100" baseline="0">
            <a:solidFill>
              <a:schemeClr val="dk1"/>
            </a:solidFill>
            <a:effectLst/>
            <a:latin typeface="+mn-lt"/>
            <a:ea typeface="+mn-ea"/>
            <a:cs typeface="+mn-cs"/>
          </a:endParaRPr>
        </a:p>
        <a:p>
          <a:pPr algn="l"/>
          <a:r>
            <a:rPr lang="en-US" sz="1100" baseline="0">
              <a:solidFill>
                <a:schemeClr val="dk1"/>
              </a:solidFill>
              <a:effectLst/>
              <a:latin typeface="+mn-lt"/>
              <a:ea typeface="+mn-ea"/>
              <a:cs typeface="+mn-cs"/>
            </a:rPr>
            <a:t>Past three years, The Avergae percentage sales increase is little over 15% which is comparitively more than previuos years. Despite of Pendamic this trend of 15% increase remaind same. So this three data set plays important role in model building. </a:t>
          </a:r>
        </a:p>
        <a:p>
          <a:pPr algn="l"/>
          <a:endParaRPr lang="en-US" sz="1100" baseline="0">
            <a:solidFill>
              <a:schemeClr val="dk1"/>
            </a:solidFill>
            <a:effectLst/>
            <a:latin typeface="+mn-lt"/>
            <a:ea typeface="+mn-ea"/>
            <a:cs typeface="+mn-cs"/>
          </a:endParaRPr>
        </a:p>
        <a:p>
          <a:pPr algn="l"/>
          <a:r>
            <a:rPr lang="en-US" sz="1100" baseline="0">
              <a:solidFill>
                <a:schemeClr val="dk1"/>
              </a:solidFill>
              <a:effectLst/>
              <a:latin typeface="+mn-lt"/>
              <a:ea typeface="+mn-ea"/>
              <a:cs typeface="+mn-cs"/>
            </a:rPr>
            <a:t>Aslo the past decade has been decade of Internet of Things. The Internet has been comodity in past decade. It made more sense  to choose the range of years when the Internt is more opened up to the public.</a:t>
          </a:r>
        </a:p>
        <a:p>
          <a:pPr algn="l"/>
          <a:endParaRPr lang="en-US" sz="1100" baseline="0">
            <a:solidFill>
              <a:schemeClr val="dk1"/>
            </a:solidFill>
            <a:effectLst/>
            <a:latin typeface="+mn-lt"/>
            <a:ea typeface="+mn-ea"/>
            <a:cs typeface="+mn-cs"/>
          </a:endParaRPr>
        </a:p>
        <a:p>
          <a:pPr algn="l"/>
          <a:endParaRPr lang="en-US" sz="1100" baseline="0">
            <a:solidFill>
              <a:schemeClr val="dk1"/>
            </a:solidFill>
            <a:effectLst/>
            <a:latin typeface="+mn-lt"/>
            <a:ea typeface="+mn-ea"/>
            <a:cs typeface="+mn-cs"/>
          </a:endParaRPr>
        </a:p>
        <a:p>
          <a:pPr algn="l"/>
          <a:endParaRPr lang="en-US" sz="1100" baseline="0">
            <a:solidFill>
              <a:schemeClr val="dk1"/>
            </a:solidFill>
            <a:effectLst/>
            <a:latin typeface="+mn-lt"/>
            <a:ea typeface="+mn-ea"/>
            <a:cs typeface="+mn-cs"/>
          </a:endParaRPr>
        </a:p>
      </xdr:txBody>
    </xdr:sp>
    <xdr:clientData/>
  </xdr:twoCellAnchor>
  <xdr:twoCellAnchor>
    <xdr:from>
      <xdr:col>11</xdr:col>
      <xdr:colOff>121920</xdr:colOff>
      <xdr:row>88</xdr:row>
      <xdr:rowOff>30481</xdr:rowOff>
    </xdr:from>
    <xdr:to>
      <xdr:col>16</xdr:col>
      <xdr:colOff>480060</xdr:colOff>
      <xdr:row>100</xdr:row>
      <xdr:rowOff>137161</xdr:rowOff>
    </xdr:to>
    <xdr:graphicFrame macro="">
      <xdr:nvGraphicFramePr>
        <xdr:cNvPr id="14" name="Chart 13">
          <a:extLst>
            <a:ext uri="{FF2B5EF4-FFF2-40B4-BE49-F238E27FC236}">
              <a16:creationId xmlns:a16="http://schemas.microsoft.com/office/drawing/2014/main" id="{6C6C98E7-9052-49AD-92B1-81AC47250A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absoluteAnchor>
    <xdr:pos x="0" y="0"/>
    <xdr:ext cx="8659906" cy="6284259"/>
    <xdr:graphicFrame macro="">
      <xdr:nvGraphicFramePr>
        <xdr:cNvPr id="2" name="Chart 1">
          <a:extLst>
            <a:ext uri="{FF2B5EF4-FFF2-40B4-BE49-F238E27FC236}">
              <a16:creationId xmlns:a16="http://schemas.microsoft.com/office/drawing/2014/main" id="{97427390-6E74-413D-A642-974B873627F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609600" y="142875"/>
    <xdr:ext cx="10814360" cy="7840701"/>
    <xdr:graphicFrame macro="">
      <xdr:nvGraphicFramePr>
        <xdr:cNvPr id="2" name="Chart 1">
          <a:extLst>
            <a:ext uri="{FF2B5EF4-FFF2-40B4-BE49-F238E27FC236}">
              <a16:creationId xmlns:a16="http://schemas.microsoft.com/office/drawing/2014/main" id="{F17CEF99-07E6-4A82-9519-CF56F278C42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609600" y="361950"/>
    <xdr:ext cx="10814360" cy="7840701"/>
    <xdr:graphicFrame macro="">
      <xdr:nvGraphicFramePr>
        <xdr:cNvPr id="2" name="Chart 1">
          <a:extLst>
            <a:ext uri="{FF2B5EF4-FFF2-40B4-BE49-F238E27FC236}">
              <a16:creationId xmlns:a16="http://schemas.microsoft.com/office/drawing/2014/main" id="{25D95243-0A59-46FC-988B-92B22DA2A00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676275" y="114300"/>
    <xdr:ext cx="10814360" cy="7840701"/>
    <xdr:graphicFrame macro="">
      <xdr:nvGraphicFramePr>
        <xdr:cNvPr id="7" name="Chart 6">
          <a:extLst>
            <a:ext uri="{FF2B5EF4-FFF2-40B4-BE49-F238E27FC236}">
              <a16:creationId xmlns:a16="http://schemas.microsoft.com/office/drawing/2014/main" id="{2CF6EA5B-F905-4A33-A52D-DBDEB1912D0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609600" y="361950"/>
    <xdr:ext cx="10814360" cy="7840701"/>
    <xdr:graphicFrame macro="">
      <xdr:nvGraphicFramePr>
        <xdr:cNvPr id="2" name="Chart 1">
          <a:extLst>
            <a:ext uri="{FF2B5EF4-FFF2-40B4-BE49-F238E27FC236}">
              <a16:creationId xmlns:a16="http://schemas.microsoft.com/office/drawing/2014/main" id="{E7667F0A-9368-4D88-8E05-C8F1EC08C53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609599" y="361950"/>
    <xdr:ext cx="12392025" cy="7840701"/>
    <xdr:graphicFrame macro="">
      <xdr:nvGraphicFramePr>
        <xdr:cNvPr id="2" name="Chart 1">
          <a:extLst>
            <a:ext uri="{FF2B5EF4-FFF2-40B4-BE49-F238E27FC236}">
              <a16:creationId xmlns:a16="http://schemas.microsoft.com/office/drawing/2014/main" id="{58326892-099E-4D0A-ACAF-78560BA52AF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609599" y="361950"/>
    <xdr:ext cx="13782675" cy="7840701"/>
    <xdr:graphicFrame macro="">
      <xdr:nvGraphicFramePr>
        <xdr:cNvPr id="2" name="Chart 1">
          <a:extLst>
            <a:ext uri="{FF2B5EF4-FFF2-40B4-BE49-F238E27FC236}">
              <a16:creationId xmlns:a16="http://schemas.microsoft.com/office/drawing/2014/main" id="{CF66EFCA-0128-4B98-89ED-DDAFF8C673C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s>
    <sheetDataSet>
      <sheetData sheetId="0"/>
      <sheetData sheetId="1">
        <row r="2">
          <cell r="B2">
            <v>1</v>
          </cell>
          <cell r="C2">
            <v>70802</v>
          </cell>
        </row>
        <row r="3">
          <cell r="B3">
            <v>2</v>
          </cell>
          <cell r="C3">
            <v>75337</v>
          </cell>
        </row>
        <row r="4">
          <cell r="B4">
            <v>3</v>
          </cell>
          <cell r="C4">
            <v>79775</v>
          </cell>
        </row>
        <row r="5">
          <cell r="B5">
            <v>4</v>
          </cell>
          <cell r="C5">
            <v>88141</v>
          </cell>
        </row>
        <row r="6">
          <cell r="B6">
            <v>5</v>
          </cell>
          <cell r="C6">
            <v>93322</v>
          </cell>
        </row>
        <row r="7">
          <cell r="B7">
            <v>6</v>
          </cell>
          <cell r="C7">
            <v>91154</v>
          </cell>
        </row>
        <row r="8">
          <cell r="B8">
            <v>7</v>
          </cell>
          <cell r="C8">
            <v>96571</v>
          </cell>
        </row>
        <row r="9">
          <cell r="B9">
            <v>8</v>
          </cell>
          <cell r="C9">
            <v>110360</v>
          </cell>
        </row>
        <row r="10">
          <cell r="B10">
            <v>9</v>
          </cell>
          <cell r="C10">
            <v>125843</v>
          </cell>
        </row>
        <row r="11">
          <cell r="B11">
            <v>10</v>
          </cell>
          <cell r="C11">
            <v>143015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36994-7F14-4FEF-B976-FF0819B3E02C}">
  <sheetPr codeName="Sheet1"/>
  <dimension ref="A1:Z97"/>
  <sheetViews>
    <sheetView tabSelected="1" topLeftCell="A94" workbookViewId="0">
      <selection activeCell="N64" sqref="N64"/>
    </sheetView>
  </sheetViews>
  <sheetFormatPr defaultRowHeight="14.4" x14ac:dyDescent="0.3"/>
  <cols>
    <col min="1" max="1" width="18.33203125" customWidth="1"/>
    <col min="2" max="2" width="14.44140625" style="63" customWidth="1"/>
    <col min="3" max="3" width="10.77734375" customWidth="1"/>
    <col min="5" max="5" width="10.88671875" customWidth="1"/>
    <col min="6" max="6" width="10.6640625" bestFit="1" customWidth="1"/>
    <col min="7" max="7" width="14.77734375" customWidth="1"/>
    <col min="8" max="8" width="12.44140625" customWidth="1"/>
    <col min="9" max="9" width="13.21875" customWidth="1"/>
    <col min="10" max="10" width="10.109375" customWidth="1"/>
    <col min="11" max="11" width="12.77734375" customWidth="1"/>
    <col min="12" max="12" width="9.5546875" customWidth="1"/>
    <col min="13" max="13" width="12.33203125" customWidth="1"/>
    <col min="14" max="14" width="13" customWidth="1"/>
    <col min="15" max="15" width="14.21875" customWidth="1"/>
    <col min="16" max="16" width="12.33203125" customWidth="1"/>
    <col min="17" max="17" width="14.21875" customWidth="1"/>
    <col min="18" max="18" width="13.44140625" customWidth="1"/>
    <col min="19" max="19" width="12.6640625" customWidth="1"/>
  </cols>
  <sheetData>
    <row r="1" spans="1:26" ht="18.600000000000001" customHeight="1" x14ac:dyDescent="0.3">
      <c r="A1" s="69" t="s">
        <v>64</v>
      </c>
      <c r="B1" s="69"/>
      <c r="C1" s="3"/>
      <c r="D1" s="70" t="s">
        <v>65</v>
      </c>
      <c r="E1" s="70"/>
      <c r="F1" s="70"/>
      <c r="G1" s="71"/>
      <c r="H1" s="72" t="s">
        <v>66</v>
      </c>
      <c r="I1" s="72"/>
      <c r="K1" s="73" t="s">
        <v>67</v>
      </c>
      <c r="L1" s="71"/>
    </row>
    <row r="4" spans="1:26" x14ac:dyDescent="0.3">
      <c r="A4" s="68" t="s">
        <v>63</v>
      </c>
      <c r="B4" s="68"/>
      <c r="C4" s="68"/>
      <c r="D4" s="68"/>
      <c r="E4" s="68"/>
      <c r="F4" s="68"/>
      <c r="G4" s="68"/>
      <c r="H4" s="68"/>
      <c r="I4" s="68"/>
      <c r="J4" s="68"/>
      <c r="K4" s="68"/>
      <c r="L4" s="68"/>
      <c r="M4" s="68"/>
      <c r="N4" s="68"/>
      <c r="O4" s="68"/>
      <c r="P4" s="68"/>
      <c r="Q4" s="68"/>
      <c r="R4" s="68"/>
      <c r="S4" s="68"/>
    </row>
    <row r="5" spans="1:26" ht="15" thickBot="1" x14ac:dyDescent="0.35">
      <c r="F5" s="50" t="s">
        <v>19</v>
      </c>
      <c r="G5" s="50"/>
      <c r="H5" s="50"/>
      <c r="I5" s="50"/>
      <c r="J5" s="50"/>
      <c r="K5" s="50"/>
      <c r="N5" s="50" t="s">
        <v>20</v>
      </c>
      <c r="O5" s="50"/>
      <c r="P5" s="50"/>
      <c r="Q5" s="50"/>
      <c r="R5" s="50"/>
      <c r="S5" s="50"/>
    </row>
    <row r="6" spans="1:26" ht="15.6" thickTop="1" thickBot="1" x14ac:dyDescent="0.35">
      <c r="A6" s="16" t="s">
        <v>0</v>
      </c>
      <c r="B6" s="64" t="s">
        <v>3</v>
      </c>
      <c r="C6" s="16" t="s">
        <v>1</v>
      </c>
      <c r="F6" s="28" t="s">
        <v>4</v>
      </c>
      <c r="G6" s="28" t="s">
        <v>5</v>
      </c>
      <c r="H6" s="28" t="s">
        <v>6</v>
      </c>
      <c r="I6" s="28" t="s">
        <v>7</v>
      </c>
      <c r="J6" s="28" t="s">
        <v>8</v>
      </c>
      <c r="K6" s="28" t="s">
        <v>9</v>
      </c>
      <c r="N6" s="26" t="s">
        <v>4</v>
      </c>
      <c r="O6" s="26" t="s">
        <v>5</v>
      </c>
      <c r="P6" s="26" t="s">
        <v>6</v>
      </c>
      <c r="Q6" s="26" t="s">
        <v>7</v>
      </c>
      <c r="R6" s="26" t="s">
        <v>8</v>
      </c>
      <c r="S6" s="26" t="s">
        <v>9</v>
      </c>
    </row>
    <row r="7" spans="1:26" ht="15" thickTop="1" x14ac:dyDescent="0.3">
      <c r="A7" s="4">
        <v>1984</v>
      </c>
      <c r="B7" s="65">
        <v>1</v>
      </c>
      <c r="C7" s="9">
        <v>99</v>
      </c>
      <c r="F7" s="34">
        <f t="shared" ref="F7:F38" si="0">Intercept+Slope*B7</f>
        <v>-17666.744318181816</v>
      </c>
      <c r="G7" s="35">
        <f>Expo_Constant*EXP(Expo_Exponent*Model!B7)</f>
        <v>336.40104370856534</v>
      </c>
      <c r="H7" s="35">
        <f t="shared" ref="H7:H38" si="1">Power_Constant*B7^Power_Exponent</f>
        <v>19.757999999999999</v>
      </c>
      <c r="I7" s="35">
        <f t="shared" ref="I7:I38" si="2">Log_Intercept+Log_Slope*LN(B7)</f>
        <v>-39547</v>
      </c>
      <c r="J7" s="35">
        <f t="shared" ref="J7:J38" si="3">Quadratic_Intercept+Quad_Slope*B7+Quad_Slope_xSqaure*B7^2</f>
        <v>-36.780000000000101</v>
      </c>
      <c r="K7" s="36">
        <f t="shared" ref="K7:K38" si="4">Cubic_Intercept+Cub_Slope*B7+Cub_Slope_xSqaure*B7^2+Cub_Slope_xCube*B7^3</f>
        <v>1272.8488</v>
      </c>
      <c r="N7" s="20">
        <f>($C7-F7)^2</f>
        <v>315621671.1790095</v>
      </c>
      <c r="O7" s="21">
        <f t="shared" ref="O7:S7" si="5">($C7-G7)^2</f>
        <v>56359.255553916148</v>
      </c>
      <c r="P7" s="21">
        <f t="shared" si="5"/>
        <v>6279.2945640000007</v>
      </c>
      <c r="Q7" s="21">
        <f t="shared" si="5"/>
        <v>1571805316</v>
      </c>
      <c r="R7" s="21">
        <f t="shared" si="5"/>
        <v>18436.208400000025</v>
      </c>
      <c r="S7" s="22">
        <f t="shared" si="5"/>
        <v>1377921.0052614401</v>
      </c>
      <c r="U7" s="17"/>
      <c r="V7" s="17"/>
      <c r="W7" s="17"/>
      <c r="X7" s="17"/>
      <c r="Y7" s="17"/>
      <c r="Z7" s="17"/>
    </row>
    <row r="8" spans="1:26" x14ac:dyDescent="0.3">
      <c r="A8" s="4">
        <v>1985</v>
      </c>
      <c r="B8" s="65">
        <v>2</v>
      </c>
      <c r="C8" s="9">
        <v>129</v>
      </c>
      <c r="F8" s="34">
        <f t="shared" si="0"/>
        <v>-14624.46444281525</v>
      </c>
      <c r="G8" s="35">
        <f>Expo_Constant*EXP(Expo_Exponent*Model!B8)</f>
        <v>416.63228852150837</v>
      </c>
      <c r="H8" s="35">
        <f t="shared" si="1"/>
        <v>105.21269730935518</v>
      </c>
      <c r="I8" s="35">
        <f t="shared" si="2"/>
        <v>-20771.722320172761</v>
      </c>
      <c r="J8" s="35">
        <f t="shared" si="3"/>
        <v>-406.76000000000016</v>
      </c>
      <c r="K8" s="36">
        <f t="shared" si="4"/>
        <v>395.91040000000004</v>
      </c>
      <c r="N8" s="20">
        <f t="shared" ref="N8:N38" si="6">($C8-F8)^2</f>
        <v>217664713.06541389</v>
      </c>
      <c r="O8" s="21">
        <f t="shared" ref="O8:O38" si="7">($C8-G8)^2</f>
        <v>82732.333400120231</v>
      </c>
      <c r="P8" s="21">
        <f t="shared" ref="P8:P38" si="8">($C8-H8)^2</f>
        <v>565.83576929635842</v>
      </c>
      <c r="Q8" s="21">
        <f t="shared" ref="Q8:Q38" si="9">($C8-I8)^2</f>
        <v>436840193.50496787</v>
      </c>
      <c r="R8" s="21">
        <f t="shared" ref="R8:R38" si="10">($C8-J8)^2</f>
        <v>287038.7776000002</v>
      </c>
      <c r="S8" s="22">
        <f t="shared" ref="S8:S38" si="11">($C8-K8)^2</f>
        <v>71241.161628160015</v>
      </c>
      <c r="U8" s="17"/>
      <c r="V8" s="17"/>
      <c r="W8" s="17"/>
      <c r="X8" s="17"/>
      <c r="Y8" s="17"/>
      <c r="Z8" s="17"/>
    </row>
    <row r="9" spans="1:26" x14ac:dyDescent="0.3">
      <c r="A9" s="4">
        <v>1986</v>
      </c>
      <c r="B9" s="65">
        <v>3</v>
      </c>
      <c r="C9" s="9">
        <v>203</v>
      </c>
      <c r="F9" s="34">
        <f t="shared" si="0"/>
        <v>-11582.184567448679</v>
      </c>
      <c r="G9" s="35">
        <f>Expo_Constant*EXP(Expo_Exponent*Model!B9)</f>
        <v>515.99858884221919</v>
      </c>
      <c r="H9" s="35">
        <f t="shared" si="1"/>
        <v>279.86020278470676</v>
      </c>
      <c r="I9" s="35">
        <f t="shared" si="2"/>
        <v>-9788.8889368469099</v>
      </c>
      <c r="J9" s="35">
        <f t="shared" si="3"/>
        <v>-549.26000000000056</v>
      </c>
      <c r="K9" s="36">
        <f t="shared" si="4"/>
        <v>-169.04239999999993</v>
      </c>
      <c r="N9" s="20">
        <f t="shared" si="6"/>
        <v>138890575.28883052</v>
      </c>
      <c r="O9" s="21">
        <f t="shared" si="7"/>
        <v>97968.116617220585</v>
      </c>
      <c r="P9" s="21">
        <f t="shared" si="8"/>
        <v>5907.4907721062445</v>
      </c>
      <c r="Q9" s="21">
        <f t="shared" si="9"/>
        <v>99837844.526283666</v>
      </c>
      <c r="R9" s="21">
        <f t="shared" si="10"/>
        <v>565895.1076000008</v>
      </c>
      <c r="S9" s="22">
        <f t="shared" si="11"/>
        <v>138415.54739775995</v>
      </c>
      <c r="U9" s="17"/>
      <c r="V9" s="17"/>
      <c r="W9" s="17"/>
      <c r="X9" s="17"/>
      <c r="Y9" s="17"/>
      <c r="Z9" s="17"/>
    </row>
    <row r="10" spans="1:26" x14ac:dyDescent="0.3">
      <c r="A10" s="4">
        <v>1987</v>
      </c>
      <c r="B10" s="65">
        <v>4</v>
      </c>
      <c r="C10" s="9">
        <v>314</v>
      </c>
      <c r="F10" s="34">
        <f t="shared" si="0"/>
        <v>-8539.9046920821111</v>
      </c>
      <c r="G10" s="35">
        <f>Expo_Constant*EXP(Expo_Exponent*Model!B10)</f>
        <v>639.06363242275756</v>
      </c>
      <c r="H10" s="35">
        <f t="shared" si="1"/>
        <v>560.26478768650634</v>
      </c>
      <c r="I10" s="35">
        <f t="shared" si="2"/>
        <v>-1996.4446403455222</v>
      </c>
      <c r="J10" s="35">
        <f t="shared" si="3"/>
        <v>-464.28000000000043</v>
      </c>
      <c r="K10" s="36">
        <f t="shared" si="4"/>
        <v>-427.83679999999981</v>
      </c>
      <c r="N10" s="20">
        <f t="shared" si="6"/>
        <v>78391628.296473622</v>
      </c>
      <c r="O10" s="21">
        <f t="shared" si="7"/>
        <v>105666.36512387764</v>
      </c>
      <c r="P10" s="21">
        <f t="shared" si="8"/>
        <v>60646.345654280041</v>
      </c>
      <c r="Q10" s="21">
        <f t="shared" si="9"/>
        <v>5338154.4361013491</v>
      </c>
      <c r="R10" s="21">
        <f t="shared" si="10"/>
        <v>605719.75840000063</v>
      </c>
      <c r="S10" s="22">
        <f t="shared" si="11"/>
        <v>550321.8378342397</v>
      </c>
      <c r="U10" s="17"/>
      <c r="V10" s="17"/>
      <c r="W10" s="17"/>
      <c r="X10" s="17"/>
      <c r="Y10" s="17"/>
      <c r="Z10" s="17"/>
    </row>
    <row r="11" spans="1:26" x14ac:dyDescent="0.3">
      <c r="A11" s="4">
        <v>1988</v>
      </c>
      <c r="B11" s="65">
        <v>5</v>
      </c>
      <c r="C11" s="9">
        <v>569</v>
      </c>
      <c r="F11" s="34">
        <f t="shared" si="0"/>
        <v>-5497.6248167155427</v>
      </c>
      <c r="G11" s="35">
        <f>Expo_Constant*EXP(Expo_Exponent*Model!B11)</f>
        <v>791.47954106178724</v>
      </c>
      <c r="H11" s="35">
        <f t="shared" si="1"/>
        <v>959.88191121373779</v>
      </c>
      <c r="I11" s="35">
        <f t="shared" si="2"/>
        <v>4047.844734102473</v>
      </c>
      <c r="J11" s="35">
        <f t="shared" si="3"/>
        <v>-151.82000000000016</v>
      </c>
      <c r="K11" s="36">
        <f t="shared" si="4"/>
        <v>-386.29999999999961</v>
      </c>
      <c r="N11" s="20">
        <f t="shared" si="6"/>
        <v>36803936.666788891</v>
      </c>
      <c r="O11" s="21">
        <f t="shared" si="7"/>
        <v>49497.146191063475</v>
      </c>
      <c r="P11" s="21">
        <f t="shared" si="8"/>
        <v>152788.66851410439</v>
      </c>
      <c r="Q11" s="21">
        <f t="shared" si="9"/>
        <v>12102360.683992507</v>
      </c>
      <c r="R11" s="21">
        <f t="shared" si="10"/>
        <v>519581.47240000026</v>
      </c>
      <c r="S11" s="22">
        <f t="shared" si="11"/>
        <v>912598.08999999927</v>
      </c>
      <c r="U11" s="17"/>
      <c r="V11" s="17"/>
      <c r="W11" s="17"/>
      <c r="X11" s="17"/>
      <c r="Y11" s="17"/>
      <c r="Z11" s="17"/>
    </row>
    <row r="12" spans="1:26" x14ac:dyDescent="0.3">
      <c r="A12" s="4">
        <v>1989</v>
      </c>
      <c r="B12" s="65">
        <v>6</v>
      </c>
      <c r="C12" s="9">
        <v>818</v>
      </c>
      <c r="F12" s="34">
        <f t="shared" si="0"/>
        <v>-2455.3449413489725</v>
      </c>
      <c r="G12" s="35">
        <f>Expo_Constant*EXP(Expo_Exponent*Model!B12)</f>
        <v>980.24646081717674</v>
      </c>
      <c r="H12" s="35">
        <f t="shared" si="1"/>
        <v>1490.2746636563472</v>
      </c>
      <c r="I12" s="35">
        <f t="shared" si="2"/>
        <v>8986.3887429803217</v>
      </c>
      <c r="J12" s="35">
        <f t="shared" si="3"/>
        <v>388.11999999999898</v>
      </c>
      <c r="K12" s="36">
        <f t="shared" si="4"/>
        <v>-50.259200000000476</v>
      </c>
      <c r="N12" s="20">
        <f t="shared" si="6"/>
        <v>10714787.105054908</v>
      </c>
      <c r="O12" s="21">
        <f t="shared" si="7"/>
        <v>26323.914047699665</v>
      </c>
      <c r="P12" s="21">
        <f t="shared" si="8"/>
        <v>451953.2233942548</v>
      </c>
      <c r="Q12" s="21">
        <f t="shared" si="9"/>
        <v>66722574.656447642</v>
      </c>
      <c r="R12" s="21">
        <f t="shared" si="10"/>
        <v>184796.81440000088</v>
      </c>
      <c r="S12" s="22">
        <f t="shared" si="11"/>
        <v>753874.03838464071</v>
      </c>
      <c r="U12" s="17"/>
      <c r="V12" s="17"/>
      <c r="W12" s="17"/>
      <c r="X12" s="17"/>
      <c r="Y12" s="17"/>
      <c r="Z12" s="17"/>
    </row>
    <row r="13" spans="1:26" x14ac:dyDescent="0.3">
      <c r="A13" s="4">
        <v>1990</v>
      </c>
      <c r="B13" s="65">
        <v>7</v>
      </c>
      <c r="C13" s="9">
        <v>1116</v>
      </c>
      <c r="F13" s="34">
        <f t="shared" si="0"/>
        <v>586.93493401759406</v>
      </c>
      <c r="G13" s="35">
        <f>Expo_Constant*EXP(Expo_Exponent*Model!B13)</f>
        <v>1214.0340641724672</v>
      </c>
      <c r="H13" s="35">
        <f t="shared" si="1"/>
        <v>2161.7005449623352</v>
      </c>
      <c r="I13" s="35">
        <f t="shared" si="2"/>
        <v>13161.868207461266</v>
      </c>
      <c r="J13" s="35">
        <f t="shared" si="3"/>
        <v>1155.5399999999991</v>
      </c>
      <c r="K13" s="36">
        <f t="shared" si="4"/>
        <v>574.45840000000089</v>
      </c>
      <c r="N13" s="20">
        <f t="shared" si="6"/>
        <v>279909.84404296754</v>
      </c>
      <c r="O13" s="21">
        <f t="shared" si="7"/>
        <v>9610.6777381714164</v>
      </c>
      <c r="P13" s="21">
        <f t="shared" si="8"/>
        <v>1093489.629734525</v>
      </c>
      <c r="Q13" s="21">
        <f t="shared" si="9"/>
        <v>145102940.87152609</v>
      </c>
      <c r="R13" s="21">
        <f t="shared" si="10"/>
        <v>1563.4115999999251</v>
      </c>
      <c r="S13" s="22">
        <f t="shared" si="11"/>
        <v>293267.30453055905</v>
      </c>
      <c r="U13" s="17"/>
      <c r="V13" s="17"/>
      <c r="W13" s="17"/>
      <c r="X13" s="17"/>
      <c r="Y13" s="17"/>
      <c r="Z13" s="17"/>
    </row>
    <row r="14" spans="1:26" x14ac:dyDescent="0.3">
      <c r="A14" s="4">
        <v>1991</v>
      </c>
      <c r="B14" s="65">
        <v>8</v>
      </c>
      <c r="C14" s="9">
        <v>1977</v>
      </c>
      <c r="F14" s="34">
        <f t="shared" si="0"/>
        <v>3629.2148093841643</v>
      </c>
      <c r="G14" s="35">
        <f>Expo_Constant*EXP(Expo_Exponent*Model!B14)</f>
        <v>1503.5797300838281</v>
      </c>
      <c r="H14" s="35">
        <f t="shared" si="1"/>
        <v>2983.4481992079404</v>
      </c>
      <c r="I14" s="35">
        <f t="shared" si="2"/>
        <v>16778.833039481709</v>
      </c>
      <c r="J14" s="35">
        <f t="shared" si="3"/>
        <v>2150.4399999999996</v>
      </c>
      <c r="K14" s="36">
        <f t="shared" si="4"/>
        <v>1482.0256000000006</v>
      </c>
      <c r="N14" s="20">
        <f t="shared" si="6"/>
        <v>2729813.7763483501</v>
      </c>
      <c r="O14" s="21">
        <f t="shared" si="7"/>
        <v>224126.7519675011</v>
      </c>
      <c r="P14" s="21">
        <f t="shared" si="8"/>
        <v>1012937.9776889061</v>
      </c>
      <c r="Q14" s="21">
        <f t="shared" si="9"/>
        <v>219094261.32869235</v>
      </c>
      <c r="R14" s="21">
        <f t="shared" si="10"/>
        <v>30081.433599999862</v>
      </c>
      <c r="S14" s="22">
        <f t="shared" si="11"/>
        <v>244999.65665535937</v>
      </c>
      <c r="U14" s="17"/>
      <c r="V14" s="17"/>
      <c r="W14" s="17"/>
      <c r="X14" s="17"/>
      <c r="Y14" s="17"/>
      <c r="Z14" s="17"/>
    </row>
    <row r="15" spans="1:26" x14ac:dyDescent="0.3">
      <c r="A15" s="4">
        <v>1992</v>
      </c>
      <c r="B15" s="65">
        <v>9</v>
      </c>
      <c r="C15" s="9">
        <v>2663</v>
      </c>
      <c r="F15" s="34">
        <f t="shared" si="0"/>
        <v>6671.4946847507345</v>
      </c>
      <c r="G15" s="35">
        <f>Expo_Constant*EXP(Expo_Exponent*Model!B15)</f>
        <v>1862.1816894898857</v>
      </c>
      <c r="H15" s="35">
        <f t="shared" si="1"/>
        <v>3964.0516804685294</v>
      </c>
      <c r="I15" s="35">
        <f t="shared" si="2"/>
        <v>19969.22212630618</v>
      </c>
      <c r="J15" s="35">
        <f t="shared" si="3"/>
        <v>3372.8199999999988</v>
      </c>
      <c r="K15" s="36">
        <f t="shared" si="4"/>
        <v>2666.6152000000011</v>
      </c>
      <c r="N15" s="20">
        <f t="shared" si="6"/>
        <v>16068029.63767489</v>
      </c>
      <c r="O15" s="21">
        <f t="shared" si="7"/>
        <v>641309.96644827386</v>
      </c>
      <c r="P15" s="21">
        <f t="shared" si="8"/>
        <v>1692735.4752499843</v>
      </c>
      <c r="Q15" s="21">
        <f t="shared" si="9"/>
        <v>299505324.28504962</v>
      </c>
      <c r="R15" s="21">
        <f t="shared" si="10"/>
        <v>503844.4323999983</v>
      </c>
      <c r="S15" s="22">
        <f t="shared" si="11"/>
        <v>13.069671040007922</v>
      </c>
      <c r="U15" s="17"/>
      <c r="V15" s="17"/>
      <c r="W15" s="17"/>
      <c r="X15" s="17"/>
      <c r="Y15" s="17"/>
      <c r="Z15" s="17"/>
    </row>
    <row r="16" spans="1:26" x14ac:dyDescent="0.3">
      <c r="A16" s="4">
        <v>1993</v>
      </c>
      <c r="B16" s="65">
        <v>10</v>
      </c>
      <c r="C16" s="9">
        <v>3469</v>
      </c>
      <c r="F16" s="34">
        <f t="shared" si="0"/>
        <v>9713.774560117301</v>
      </c>
      <c r="G16" s="35">
        <f>Expo_Constant*EXP(Expo_Exponent*Model!B16)</f>
        <v>2306.3097854332423</v>
      </c>
      <c r="H16" s="35">
        <f t="shared" si="1"/>
        <v>5111.4366321113675</v>
      </c>
      <c r="I16" s="35">
        <f t="shared" si="2"/>
        <v>22823.122413929719</v>
      </c>
      <c r="J16" s="35">
        <f t="shared" si="3"/>
        <v>4822.68</v>
      </c>
      <c r="K16" s="36">
        <f t="shared" si="4"/>
        <v>4122.4000000000005</v>
      </c>
      <c r="N16" s="20">
        <f t="shared" si="6"/>
        <v>38997209.306688227</v>
      </c>
      <c r="O16" s="21">
        <f t="shared" si="7"/>
        <v>1351848.5350492932</v>
      </c>
      <c r="P16" s="21">
        <f t="shared" si="8"/>
        <v>2697598.0905013317</v>
      </c>
      <c r="Q16" s="21">
        <f t="shared" si="9"/>
        <v>374582054.41337675</v>
      </c>
      <c r="R16" s="21">
        <f t="shared" si="10"/>
        <v>1832449.5424000008</v>
      </c>
      <c r="S16" s="22">
        <f t="shared" si="11"/>
        <v>426931.5600000007</v>
      </c>
      <c r="U16" s="17"/>
      <c r="V16" s="17"/>
      <c r="W16" s="17"/>
      <c r="X16" s="17"/>
      <c r="Y16" s="17"/>
      <c r="Z16" s="17"/>
    </row>
    <row r="17" spans="1:26" x14ac:dyDescent="0.3">
      <c r="A17" s="4">
        <v>1994</v>
      </c>
      <c r="B17" s="65">
        <v>11</v>
      </c>
      <c r="C17" s="9">
        <v>4342</v>
      </c>
      <c r="F17" s="34">
        <f t="shared" si="0"/>
        <v>12756.054435483871</v>
      </c>
      <c r="G17" s="35">
        <f>Expo_Constant*EXP(Expo_Exponent*Model!B17)</f>
        <v>2856.3618987372797</v>
      </c>
      <c r="H17" s="35">
        <f t="shared" si="1"/>
        <v>6433.0251879409589</v>
      </c>
      <c r="I17" s="35">
        <f t="shared" si="2"/>
        <v>25404.78925428947</v>
      </c>
      <c r="J17" s="35">
        <f t="shared" si="3"/>
        <v>6500.0199999999986</v>
      </c>
      <c r="K17" s="36">
        <f t="shared" si="4"/>
        <v>5843.5527999999995</v>
      </c>
      <c r="N17" s="20">
        <f t="shared" si="6"/>
        <v>70796312.043285802</v>
      </c>
      <c r="O17" s="21">
        <f t="shared" si="7"/>
        <v>2207120.5679235007</v>
      </c>
      <c r="P17" s="21">
        <f t="shared" si="8"/>
        <v>4372386.3366035223</v>
      </c>
      <c r="Q17" s="21">
        <f t="shared" si="9"/>
        <v>443641091.17061198</v>
      </c>
      <c r="R17" s="21">
        <f t="shared" si="10"/>
        <v>4657050.320399994</v>
      </c>
      <c r="S17" s="22">
        <f t="shared" si="11"/>
        <v>2254660.8111878382</v>
      </c>
      <c r="U17" s="17"/>
      <c r="V17" s="17"/>
      <c r="W17" s="17"/>
      <c r="X17" s="17"/>
      <c r="Y17" s="17"/>
      <c r="Z17" s="17"/>
    </row>
    <row r="18" spans="1:26" x14ac:dyDescent="0.3">
      <c r="A18" s="4">
        <v>1995</v>
      </c>
      <c r="B18" s="65">
        <v>12</v>
      </c>
      <c r="C18" s="9">
        <v>6128</v>
      </c>
      <c r="F18" s="34">
        <f t="shared" si="0"/>
        <v>15798.334310850441</v>
      </c>
      <c r="G18" s="35">
        <f>Expo_Constant*EXP(Expo_Exponent*Model!B18)</f>
        <v>3537.6007802982131</v>
      </c>
      <c r="H18" s="35">
        <f t="shared" si="1"/>
        <v>7935.8142066543323</v>
      </c>
      <c r="I18" s="35">
        <f t="shared" si="2"/>
        <v>27761.666422807568</v>
      </c>
      <c r="J18" s="35">
        <f t="shared" si="3"/>
        <v>8404.8399999999983</v>
      </c>
      <c r="K18" s="36">
        <f t="shared" si="4"/>
        <v>7824.2464</v>
      </c>
      <c r="N18" s="20">
        <f t="shared" si="6"/>
        <v>93515365.683611289</v>
      </c>
      <c r="O18" s="21">
        <f t="shared" si="7"/>
        <v>6710168.1174316267</v>
      </c>
      <c r="P18" s="21">
        <f t="shared" si="8"/>
        <v>3268192.205781233</v>
      </c>
      <c r="Q18" s="21">
        <f t="shared" si="9"/>
        <v>468015522.89331156</v>
      </c>
      <c r="R18" s="21">
        <f t="shared" si="10"/>
        <v>5184000.3855999922</v>
      </c>
      <c r="S18" s="22">
        <f t="shared" si="11"/>
        <v>2877251.8495129598</v>
      </c>
      <c r="U18" s="17"/>
      <c r="V18" s="17"/>
      <c r="W18" s="17"/>
      <c r="X18" s="17"/>
      <c r="Y18" s="17"/>
      <c r="Z18" s="17"/>
    </row>
    <row r="19" spans="1:26" x14ac:dyDescent="0.3">
      <c r="A19" s="4">
        <v>1996</v>
      </c>
      <c r="B19" s="65">
        <v>13</v>
      </c>
      <c r="C19" s="9">
        <v>9199</v>
      </c>
      <c r="F19" s="34">
        <f t="shared" si="0"/>
        <v>18840.614186217012</v>
      </c>
      <c r="G19" s="35">
        <f>Expo_Constant*EXP(Expo_Exponent*Model!B19)</f>
        <v>4381.3143167533826</v>
      </c>
      <c r="H19" s="35">
        <f t="shared" si="1"/>
        <v>9626.4354173381835</v>
      </c>
      <c r="I19" s="35">
        <f t="shared" si="2"/>
        <v>29929.78324556064</v>
      </c>
      <c r="J19" s="35">
        <f t="shared" si="3"/>
        <v>10537.139999999998</v>
      </c>
      <c r="K19" s="36">
        <f t="shared" si="4"/>
        <v>10058.6536</v>
      </c>
      <c r="N19" s="20">
        <f t="shared" si="6"/>
        <v>92960724.115861133</v>
      </c>
      <c r="O19" s="21">
        <f t="shared" si="7"/>
        <v>23210095.342559427</v>
      </c>
      <c r="P19" s="21">
        <f t="shared" si="8"/>
        <v>182701.03599506707</v>
      </c>
      <c r="Q19" s="21">
        <f t="shared" si="9"/>
        <v>429765373.97441775</v>
      </c>
      <c r="R19" s="21">
        <f t="shared" si="10"/>
        <v>1790618.6595999936</v>
      </c>
      <c r="S19" s="22">
        <f t="shared" si="11"/>
        <v>739004.31199295935</v>
      </c>
      <c r="U19" s="17"/>
      <c r="V19" s="17"/>
      <c r="W19" s="17"/>
      <c r="X19" s="17"/>
      <c r="Y19" s="17"/>
      <c r="Z19" s="17"/>
    </row>
    <row r="20" spans="1:26" x14ac:dyDescent="0.3">
      <c r="A20" s="4">
        <v>1997</v>
      </c>
      <c r="B20" s="65">
        <v>14</v>
      </c>
      <c r="C20" s="9">
        <v>11261</v>
      </c>
      <c r="F20" s="34">
        <f t="shared" si="0"/>
        <v>21882.894061583575</v>
      </c>
      <c r="G20" s="35">
        <f>Expo_Constant*EXP(Expo_Exponent*Model!B20)</f>
        <v>5426.2525181176579</v>
      </c>
      <c r="H20" s="35">
        <f t="shared" si="1"/>
        <v>11511.202809524764</v>
      </c>
      <c r="I20" s="35">
        <f t="shared" si="2"/>
        <v>31937.145887288498</v>
      </c>
      <c r="J20" s="35">
        <f t="shared" si="3"/>
        <v>12896.919999999996</v>
      </c>
      <c r="K20" s="36">
        <f t="shared" si="4"/>
        <v>12540.947199999999</v>
      </c>
      <c r="N20" s="20">
        <f t="shared" si="6"/>
        <v>112824633.4555044</v>
      </c>
      <c r="O20" s="21">
        <f t="shared" si="7"/>
        <v>34044278.177332334</v>
      </c>
      <c r="P20" s="21">
        <f t="shared" si="8"/>
        <v>62601.445894085453</v>
      </c>
      <c r="Q20" s="21">
        <f t="shared" si="9"/>
        <v>427503008.75243706</v>
      </c>
      <c r="R20" s="21">
        <f t="shared" si="10"/>
        <v>2676234.2463999884</v>
      </c>
      <c r="S20" s="22">
        <f t="shared" si="11"/>
        <v>1638264.8347878368</v>
      </c>
      <c r="U20" s="17"/>
      <c r="V20" s="17"/>
      <c r="W20" s="17"/>
      <c r="X20" s="17"/>
      <c r="Y20" s="17"/>
      <c r="Z20" s="17"/>
    </row>
    <row r="21" spans="1:26" x14ac:dyDescent="0.3">
      <c r="A21" s="4">
        <v>1998</v>
      </c>
      <c r="B21" s="65">
        <v>15</v>
      </c>
      <c r="C21" s="9">
        <v>16716</v>
      </c>
      <c r="F21" s="34">
        <f t="shared" si="0"/>
        <v>24925.173936950145</v>
      </c>
      <c r="G21" s="35">
        <f>Expo_Constant*EXP(Expo_Exponent*Model!B21)</f>
        <v>6720.4072252448668</v>
      </c>
      <c r="H21" s="35">
        <f t="shared" si="1"/>
        <v>13596.150740036877</v>
      </c>
      <c r="I21" s="35">
        <f t="shared" si="2"/>
        <v>33805.955797255563</v>
      </c>
      <c r="J21" s="35">
        <f t="shared" si="3"/>
        <v>15484.18</v>
      </c>
      <c r="K21" s="36">
        <f t="shared" si="4"/>
        <v>15265.3</v>
      </c>
      <c r="N21" s="20">
        <f t="shared" si="6"/>
        <v>67390536.727101535</v>
      </c>
      <c r="O21" s="21">
        <f t="shared" si="7"/>
        <v>99911874.918737009</v>
      </c>
      <c r="P21" s="21">
        <f t="shared" si="8"/>
        <v>9733459.4048924446</v>
      </c>
      <c r="Q21" s="21">
        <f t="shared" si="9"/>
        <v>292066589.15214902</v>
      </c>
      <c r="R21" s="21">
        <f t="shared" si="10"/>
        <v>1517380.5123999992</v>
      </c>
      <c r="S21" s="22">
        <f t="shared" si="11"/>
        <v>2104530.4900000021</v>
      </c>
      <c r="U21" s="17"/>
      <c r="V21" s="17"/>
      <c r="W21" s="17"/>
      <c r="X21" s="17"/>
      <c r="Y21" s="17"/>
      <c r="Z21" s="17"/>
    </row>
    <row r="22" spans="1:26" x14ac:dyDescent="0.3">
      <c r="A22" s="4">
        <v>1999</v>
      </c>
      <c r="B22" s="65">
        <v>16</v>
      </c>
      <c r="C22" s="9">
        <v>19640</v>
      </c>
      <c r="F22" s="34">
        <f t="shared" si="0"/>
        <v>27967.453812316715</v>
      </c>
      <c r="G22" s="35">
        <f>Expo_Constant*EXP(Expo_Exponent*Model!B22)</f>
        <v>8323.2162753808898</v>
      </c>
      <c r="H22" s="35">
        <f t="shared" si="1"/>
        <v>15887.065103826604</v>
      </c>
      <c r="I22" s="35">
        <f t="shared" si="2"/>
        <v>35554.110719308956</v>
      </c>
      <c r="J22" s="35">
        <f t="shared" si="3"/>
        <v>18298.919999999998</v>
      </c>
      <c r="K22" s="36">
        <f t="shared" si="4"/>
        <v>18225.8848</v>
      </c>
      <c r="N22" s="20">
        <f t="shared" si="6"/>
        <v>69346486.996268183</v>
      </c>
      <c r="O22" s="21">
        <f t="shared" si="7"/>
        <v>128069593.86980398</v>
      </c>
      <c r="P22" s="21">
        <f t="shared" si="8"/>
        <v>14084520.334916018</v>
      </c>
      <c r="Q22" s="21">
        <f t="shared" si="9"/>
        <v>253258919.98642421</v>
      </c>
      <c r="R22" s="21">
        <f t="shared" si="10"/>
        <v>1798495.5664000048</v>
      </c>
      <c r="S22" s="22">
        <f t="shared" si="11"/>
        <v>1999721.7988710406</v>
      </c>
      <c r="U22" s="17"/>
      <c r="V22" s="17"/>
      <c r="W22" s="17"/>
      <c r="X22" s="17"/>
      <c r="Y22" s="17"/>
      <c r="Z22" s="17"/>
    </row>
    <row r="23" spans="1:26" x14ac:dyDescent="0.3">
      <c r="A23" s="4">
        <v>2000</v>
      </c>
      <c r="B23" s="65">
        <v>17</v>
      </c>
      <c r="C23" s="9">
        <v>22961</v>
      </c>
      <c r="F23" s="34">
        <f t="shared" si="0"/>
        <v>31009.733687683285</v>
      </c>
      <c r="G23" s="35">
        <f>Expo_Constant*EXP(Expo_Exponent*Model!B23)</f>
        <v>10308.293358553308</v>
      </c>
      <c r="H23" s="35">
        <f t="shared" si="1"/>
        <v>18389.509206188319</v>
      </c>
      <c r="I23" s="35">
        <f t="shared" si="2"/>
        <v>37196.249850450724</v>
      </c>
      <c r="J23" s="35">
        <f t="shared" si="3"/>
        <v>21341.14</v>
      </c>
      <c r="K23" s="36">
        <f t="shared" si="4"/>
        <v>21416.874399999997</v>
      </c>
      <c r="N23" s="20">
        <f t="shared" si="6"/>
        <v>64782113.975247771</v>
      </c>
      <c r="O23" s="21">
        <f t="shared" si="7"/>
        <v>160090985.35450923</v>
      </c>
      <c r="P23" s="21">
        <f t="shared" si="8"/>
        <v>20898528.077904955</v>
      </c>
      <c r="Q23" s="21">
        <f t="shared" si="9"/>
        <v>202642338.30475736</v>
      </c>
      <c r="R23" s="21">
        <f t="shared" si="10"/>
        <v>2623946.419600002</v>
      </c>
      <c r="S23" s="22">
        <f t="shared" si="11"/>
        <v>2384323.8685753695</v>
      </c>
      <c r="U23" s="17"/>
      <c r="V23" s="17"/>
      <c r="W23" s="17"/>
      <c r="X23" s="17"/>
      <c r="Y23" s="17"/>
      <c r="Z23" s="17"/>
    </row>
    <row r="24" spans="1:26" x14ac:dyDescent="0.3">
      <c r="A24" s="4">
        <v>2001</v>
      </c>
      <c r="B24" s="65">
        <v>18</v>
      </c>
      <c r="C24" s="9">
        <v>23405</v>
      </c>
      <c r="F24" s="34">
        <f t="shared" si="0"/>
        <v>34052.013563049855</v>
      </c>
      <c r="G24" s="35">
        <f>Expo_Constant*EXP(Expo_Exponent*Model!B24)</f>
        <v>12766.808941430694</v>
      </c>
      <c r="H24" s="35">
        <f t="shared" si="1"/>
        <v>21108.845509453167</v>
      </c>
      <c r="I24" s="35">
        <f t="shared" si="2"/>
        <v>38744.499806133404</v>
      </c>
      <c r="J24" s="35">
        <f t="shared" si="3"/>
        <v>24610.839999999997</v>
      </c>
      <c r="K24" s="36">
        <f t="shared" si="4"/>
        <v>24832.441599999998</v>
      </c>
      <c r="N24" s="20">
        <f t="shared" si="6"/>
        <v>113358897.81176758</v>
      </c>
      <c r="O24" s="21">
        <f t="shared" si="7"/>
        <v>113171108.99862392</v>
      </c>
      <c r="P24" s="21">
        <f t="shared" si="8"/>
        <v>5272325.444458385</v>
      </c>
      <c r="Q24" s="21">
        <f t="shared" si="9"/>
        <v>235300254.30236676</v>
      </c>
      <c r="R24" s="21">
        <f t="shared" si="10"/>
        <v>1454050.1055999915</v>
      </c>
      <c r="S24" s="22">
        <f t="shared" si="11"/>
        <v>2037589.5214105551</v>
      </c>
      <c r="U24" s="17"/>
      <c r="V24" s="17"/>
      <c r="W24" s="17"/>
      <c r="X24" s="17"/>
      <c r="Y24" s="17"/>
      <c r="Z24" s="17"/>
    </row>
    <row r="25" spans="1:26" x14ac:dyDescent="0.3">
      <c r="A25" s="4">
        <v>2002</v>
      </c>
      <c r="B25" s="65">
        <v>19</v>
      </c>
      <c r="C25" s="9">
        <v>30077</v>
      </c>
      <c r="F25" s="34">
        <f t="shared" si="0"/>
        <v>37094.293438416418</v>
      </c>
      <c r="G25" s="35">
        <f>Expo_Constant*EXP(Expo_Exponent*Model!B25)</f>
        <v>15811.677537460897</v>
      </c>
      <c r="H25" s="35">
        <f t="shared" si="1"/>
        <v>24050.254114151419</v>
      </c>
      <c r="I25" s="35">
        <f t="shared" si="2"/>
        <v>40209.01862868137</v>
      </c>
      <c r="J25" s="35">
        <f t="shared" si="3"/>
        <v>28108.019999999997</v>
      </c>
      <c r="K25" s="36">
        <f t="shared" si="4"/>
        <v>28466.7592</v>
      </c>
      <c r="N25" s="20">
        <f t="shared" si="6"/>
        <v>49242407.20084212</v>
      </c>
      <c r="O25" s="21">
        <f t="shared" si="7"/>
        <v>203499424.96022269</v>
      </c>
      <c r="P25" s="21">
        <f t="shared" si="8"/>
        <v>36321665.972592793</v>
      </c>
      <c r="Q25" s="21">
        <f t="shared" si="9"/>
        <v>102657801.49194629</v>
      </c>
      <c r="R25" s="21">
        <f t="shared" si="10"/>
        <v>3876882.2404000126</v>
      </c>
      <c r="S25" s="22">
        <f t="shared" si="11"/>
        <v>2592875.4339846387</v>
      </c>
      <c r="U25" s="17"/>
      <c r="V25" s="17"/>
      <c r="W25" s="17"/>
      <c r="X25" s="17"/>
      <c r="Y25" s="17"/>
      <c r="Z25" s="17"/>
    </row>
    <row r="26" spans="1:26" x14ac:dyDescent="0.3">
      <c r="A26" s="4">
        <v>2003</v>
      </c>
      <c r="B26" s="65">
        <v>20</v>
      </c>
      <c r="C26" s="9">
        <v>29948</v>
      </c>
      <c r="F26" s="34">
        <f t="shared" si="0"/>
        <v>40136.573313782988</v>
      </c>
      <c r="G26" s="35">
        <f>Expo_Constant*EXP(Expo_Exponent*Model!B26)</f>
        <v>19582.743635907253</v>
      </c>
      <c r="H26" s="35">
        <f t="shared" si="1"/>
        <v>27218.748617789377</v>
      </c>
      <c r="I26" s="35">
        <f t="shared" si="2"/>
        <v>41598.400093756951</v>
      </c>
      <c r="J26" s="35">
        <f t="shared" si="3"/>
        <v>31832.68</v>
      </c>
      <c r="K26" s="36">
        <f t="shared" si="4"/>
        <v>32314</v>
      </c>
      <c r="N26" s="20">
        <f t="shared" si="6"/>
        <v>103807026.17033087</v>
      </c>
      <c r="O26" s="21">
        <f t="shared" si="7"/>
        <v>107438539.4933652</v>
      </c>
      <c r="P26" s="21">
        <f t="shared" si="8"/>
        <v>7448813.1072985958</v>
      </c>
      <c r="Q26" s="21">
        <f t="shared" si="9"/>
        <v>135731822.34461197</v>
      </c>
      <c r="R26" s="21">
        <f t="shared" si="10"/>
        <v>3552018.7024000012</v>
      </c>
      <c r="S26" s="22">
        <f t="shared" si="11"/>
        <v>5597956</v>
      </c>
      <c r="U26" s="17"/>
      <c r="V26" s="17"/>
      <c r="W26" s="17"/>
      <c r="X26" s="17"/>
      <c r="Y26" s="17"/>
      <c r="Z26" s="17"/>
    </row>
    <row r="27" spans="1:26" x14ac:dyDescent="0.3">
      <c r="A27" s="4">
        <v>2004</v>
      </c>
      <c r="B27" s="65">
        <v>21</v>
      </c>
      <c r="C27" s="9">
        <v>36065</v>
      </c>
      <c r="F27" s="34">
        <f t="shared" si="0"/>
        <v>43178.853189149559</v>
      </c>
      <c r="G27" s="35">
        <f>Expo_Constant*EXP(Expo_Exponent*Model!B27)</f>
        <v>24253.20446873008</v>
      </c>
      <c r="H27" s="35">
        <f t="shared" si="1"/>
        <v>30619.189840721247</v>
      </c>
      <c r="I27" s="35">
        <f t="shared" si="2"/>
        <v>42919.979270614363</v>
      </c>
      <c r="J27" s="35">
        <f t="shared" si="3"/>
        <v>35784.819999999992</v>
      </c>
      <c r="K27" s="36">
        <f t="shared" si="4"/>
        <v>36368.336799999997</v>
      </c>
      <c r="N27" s="20">
        <f t="shared" si="6"/>
        <v>50606907.196773343</v>
      </c>
      <c r="O27" s="21">
        <f t="shared" si="7"/>
        <v>139518513.67252803</v>
      </c>
      <c r="P27" s="21">
        <f t="shared" si="8"/>
        <v>29656848.29090368</v>
      </c>
      <c r="Q27" s="21">
        <f t="shared" si="9"/>
        <v>46990740.800552629</v>
      </c>
      <c r="R27" s="21">
        <f t="shared" si="10"/>
        <v>78500.832400004234</v>
      </c>
      <c r="S27" s="22">
        <f t="shared" si="11"/>
        <v>92013.214234238374</v>
      </c>
      <c r="U27" s="17"/>
      <c r="V27" s="17"/>
      <c r="W27" s="17"/>
      <c r="X27" s="17"/>
      <c r="Y27" s="17"/>
      <c r="Z27" s="17"/>
    </row>
    <row r="28" spans="1:26" x14ac:dyDescent="0.3">
      <c r="A28" s="4">
        <v>2005</v>
      </c>
      <c r="B28" s="65">
        <v>22</v>
      </c>
      <c r="C28" s="9">
        <v>42209</v>
      </c>
      <c r="F28" s="34">
        <f t="shared" si="0"/>
        <v>46221.133064516129</v>
      </c>
      <c r="G28" s="35">
        <f>Expo_Constant*EXP(Expo_Exponent*Model!B28)</f>
        <v>30037.56459965407</v>
      </c>
      <c r="H28" s="35">
        <f t="shared" si="1"/>
        <v>34256.29779746382</v>
      </c>
      <c r="I28" s="35">
        <f t="shared" si="2"/>
        <v>44180.066934116709</v>
      </c>
      <c r="J28" s="35">
        <f t="shared" si="3"/>
        <v>39964.439999999995</v>
      </c>
      <c r="K28" s="36">
        <f t="shared" si="4"/>
        <v>40623.942399999993</v>
      </c>
      <c r="N28" s="20">
        <f t="shared" si="6"/>
        <v>16097211.727383584</v>
      </c>
      <c r="O28" s="21">
        <f t="shared" si="7"/>
        <v>148143839.70479411</v>
      </c>
      <c r="P28" s="21">
        <f t="shared" si="8"/>
        <v>63245472.322223812</v>
      </c>
      <c r="Q28" s="21">
        <f t="shared" si="9"/>
        <v>3885104.858768241</v>
      </c>
      <c r="R28" s="21">
        <f t="shared" si="10"/>
        <v>5038049.5936000226</v>
      </c>
      <c r="S28" s="22">
        <f t="shared" si="11"/>
        <v>2512407.5953177833</v>
      </c>
      <c r="U28" s="17"/>
      <c r="V28" s="17"/>
      <c r="W28" s="17"/>
      <c r="X28" s="17"/>
      <c r="Y28" s="17"/>
      <c r="Z28" s="17"/>
    </row>
    <row r="29" spans="1:26" x14ac:dyDescent="0.3">
      <c r="A29" s="4">
        <v>2006</v>
      </c>
      <c r="B29" s="65">
        <v>23</v>
      </c>
      <c r="C29" s="9">
        <v>45219</v>
      </c>
      <c r="F29" s="34">
        <f t="shared" si="0"/>
        <v>49263.412939882699</v>
      </c>
      <c r="G29" s="35">
        <f>Expo_Constant*EXP(Expo_Exponent*Model!B29)</f>
        <v>37201.487673172378</v>
      </c>
      <c r="H29" s="35">
        <f t="shared" si="1"/>
        <v>38134.66220997167</v>
      </c>
      <c r="I29" s="35">
        <f t="shared" si="2"/>
        <v>45384.131826872879</v>
      </c>
      <c r="J29" s="35">
        <f t="shared" si="3"/>
        <v>44371.54</v>
      </c>
      <c r="K29" s="36">
        <f t="shared" si="4"/>
        <v>45074.989600000001</v>
      </c>
      <c r="N29" s="20">
        <f t="shared" si="6"/>
        <v>16357276.028290616</v>
      </c>
      <c r="O29" s="21">
        <f t="shared" si="7"/>
        <v>64280503.910832867</v>
      </c>
      <c r="P29" s="21">
        <f t="shared" si="8"/>
        <v>50187841.923223488</v>
      </c>
      <c r="Q29" s="21">
        <f t="shared" si="9"/>
        <v>27268.520246374541</v>
      </c>
      <c r="R29" s="21">
        <f t="shared" si="10"/>
        <v>718188.45159999852</v>
      </c>
      <c r="S29" s="22">
        <f t="shared" si="11"/>
        <v>20738.995308159771</v>
      </c>
      <c r="U29" s="17"/>
      <c r="V29" s="17"/>
      <c r="W29" s="17"/>
      <c r="X29" s="17"/>
      <c r="Y29" s="17"/>
      <c r="Z29" s="17"/>
    </row>
    <row r="30" spans="1:26" x14ac:dyDescent="0.3">
      <c r="A30" s="4">
        <v>2007</v>
      </c>
      <c r="B30" s="65">
        <v>24</v>
      </c>
      <c r="C30" s="9">
        <v>48093</v>
      </c>
      <c r="F30" s="34">
        <f t="shared" si="0"/>
        <v>52305.692815249269</v>
      </c>
      <c r="G30" s="35">
        <f>Expo_Constant*EXP(Expo_Exponent*Model!B30)</f>
        <v>46073.997793853639</v>
      </c>
      <c r="H30" s="35">
        <f t="shared" si="1"/>
        <v>42258.751798157886</v>
      </c>
      <c r="I30" s="35">
        <f t="shared" si="2"/>
        <v>46536.944102634807</v>
      </c>
      <c r="J30" s="35">
        <f t="shared" si="3"/>
        <v>49006.119999999995</v>
      </c>
      <c r="K30" s="36">
        <f t="shared" si="4"/>
        <v>49715.651199999993</v>
      </c>
      <c r="N30" s="20">
        <f t="shared" si="6"/>
        <v>17746780.755652815</v>
      </c>
      <c r="O30" s="21">
        <f t="shared" si="7"/>
        <v>4076369.9084238708</v>
      </c>
      <c r="P30" s="21">
        <f t="shared" si="8"/>
        <v>34038452.080697946</v>
      </c>
      <c r="Q30" s="21">
        <f t="shared" si="9"/>
        <v>2421309.955724997</v>
      </c>
      <c r="R30" s="21">
        <f t="shared" si="10"/>
        <v>833788.13439999148</v>
      </c>
      <c r="S30" s="22">
        <f t="shared" si="11"/>
        <v>2632996.9168614172</v>
      </c>
      <c r="U30" s="17"/>
      <c r="V30" s="17"/>
      <c r="W30" s="17"/>
      <c r="X30" s="17"/>
      <c r="Y30" s="17"/>
      <c r="Z30" s="17"/>
    </row>
    <row r="31" spans="1:26" x14ac:dyDescent="0.3">
      <c r="A31" s="4">
        <v>2008</v>
      </c>
      <c r="B31" s="65">
        <v>25</v>
      </c>
      <c r="C31" s="9">
        <v>58071</v>
      </c>
      <c r="F31" s="34">
        <f t="shared" si="0"/>
        <v>55347.972690615839</v>
      </c>
      <c r="G31" s="35">
        <f>Expo_Constant*EXP(Expo_Exponent*Model!B31)</f>
        <v>57062.590919956187</v>
      </c>
      <c r="H31" s="35">
        <f t="shared" si="1"/>
        <v>46632.922536458049</v>
      </c>
      <c r="I31" s="35">
        <f t="shared" si="2"/>
        <v>47642.689468204946</v>
      </c>
      <c r="J31" s="35">
        <f t="shared" si="3"/>
        <v>53868.18</v>
      </c>
      <c r="K31" s="36">
        <f t="shared" si="4"/>
        <v>54540.100000000006</v>
      </c>
      <c r="N31" s="20">
        <f t="shared" si="6"/>
        <v>7414877.7276519416</v>
      </c>
      <c r="O31" s="21">
        <f t="shared" si="7"/>
        <v>1016888.8727148102</v>
      </c>
      <c r="P31" s="21">
        <f t="shared" si="8"/>
        <v>130829616.06198627</v>
      </c>
      <c r="Q31" s="21">
        <f t="shared" si="9"/>
        <v>108749660.54754764</v>
      </c>
      <c r="R31" s="21">
        <f t="shared" si="10"/>
        <v>17663695.952399999</v>
      </c>
      <c r="S31" s="22">
        <f t="shared" si="11"/>
        <v>12467254.80999996</v>
      </c>
      <c r="U31" s="17"/>
      <c r="V31" s="17"/>
      <c r="W31" s="17"/>
      <c r="X31" s="17"/>
      <c r="Y31" s="17"/>
      <c r="Z31" s="17"/>
    </row>
    <row r="32" spans="1:26" x14ac:dyDescent="0.3">
      <c r="A32" s="4">
        <v>2009</v>
      </c>
      <c r="B32" s="65">
        <v>26</v>
      </c>
      <c r="C32" s="9">
        <v>61982</v>
      </c>
      <c r="F32" s="34">
        <f t="shared" si="0"/>
        <v>58390.25256598241</v>
      </c>
      <c r="G32" s="35">
        <f>Expo_Constant*EXP(Expo_Exponent*Model!B32)</f>
        <v>70671.950306266706</v>
      </c>
      <c r="H32" s="35">
        <f t="shared" si="1"/>
        <v>51261.425029479615</v>
      </c>
      <c r="I32" s="35">
        <f t="shared" si="2"/>
        <v>48705.060925387894</v>
      </c>
      <c r="J32" s="35">
        <f t="shared" si="3"/>
        <v>58957.719999999987</v>
      </c>
      <c r="K32" s="36">
        <f t="shared" si="4"/>
        <v>59542.508799999996</v>
      </c>
      <c r="N32" s="20">
        <f t="shared" si="6"/>
        <v>12900649.629771944</v>
      </c>
      <c r="O32" s="21">
        <f t="shared" si="7"/>
        <v>75515236.325384825</v>
      </c>
      <c r="P32" s="21">
        <f t="shared" si="8"/>
        <v>114930727.69854815</v>
      </c>
      <c r="Q32" s="21">
        <f t="shared" si="9"/>
        <v>176277111.19096178</v>
      </c>
      <c r="R32" s="21">
        <f t="shared" si="10"/>
        <v>9146269.5184000805</v>
      </c>
      <c r="S32" s="22">
        <f t="shared" si="11"/>
        <v>5951117.3148774598</v>
      </c>
      <c r="U32" s="17"/>
      <c r="V32" s="17"/>
      <c r="W32" s="17"/>
      <c r="X32" s="17"/>
      <c r="Y32" s="17"/>
      <c r="Z32" s="17"/>
    </row>
    <row r="33" spans="1:26" x14ac:dyDescent="0.3">
      <c r="A33" s="4">
        <v>2010</v>
      </c>
      <c r="B33" s="65">
        <v>27</v>
      </c>
      <c r="C33" s="9">
        <v>59585</v>
      </c>
      <c r="F33" s="34">
        <f t="shared" si="0"/>
        <v>61432.532441348965</v>
      </c>
      <c r="G33" s="35">
        <f>Expo_Constant*EXP(Expo_Exponent*Model!B33)</f>
        <v>87527.125557573076</v>
      </c>
      <c r="H33" s="35">
        <f t="shared" si="1"/>
        <v>56148.411131945577</v>
      </c>
      <c r="I33" s="35">
        <f t="shared" si="2"/>
        <v>49727.33318945927</v>
      </c>
      <c r="J33" s="35">
        <f t="shared" si="3"/>
        <v>64274.739999999991</v>
      </c>
      <c r="K33" s="36">
        <f t="shared" si="4"/>
        <v>64717.050399999993</v>
      </c>
      <c r="N33" s="20">
        <f t="shared" si="6"/>
        <v>3413376.1218368676</v>
      </c>
      <c r="O33" s="21">
        <f t="shared" si="7"/>
        <v>780762380.67517841</v>
      </c>
      <c r="P33" s="21">
        <f t="shared" si="8"/>
        <v>11810143.048035581</v>
      </c>
      <c r="Q33" s="21">
        <f t="shared" si="9"/>
        <v>97173594.947636247</v>
      </c>
      <c r="R33" s="21">
        <f t="shared" si="10"/>
        <v>21993661.267599914</v>
      </c>
      <c r="S33" s="22">
        <f t="shared" si="11"/>
        <v>26337941.308140088</v>
      </c>
      <c r="U33" s="17"/>
      <c r="V33" s="17"/>
      <c r="W33" s="17"/>
      <c r="X33" s="17"/>
      <c r="Y33" s="17"/>
      <c r="Z33" s="17"/>
    </row>
    <row r="34" spans="1:26" x14ac:dyDescent="0.3">
      <c r="A34" s="4">
        <v>2011</v>
      </c>
      <c r="B34" s="65">
        <v>28</v>
      </c>
      <c r="C34" s="9">
        <v>70802</v>
      </c>
      <c r="F34" s="34">
        <f t="shared" si="0"/>
        <v>64474.812316715535</v>
      </c>
      <c r="G34" s="35">
        <f>Expo_Constant*EXP(Expo_Exponent*Model!B34)</f>
        <v>108402.23985854584</v>
      </c>
      <c r="H34" s="35">
        <f t="shared" si="1"/>
        <v>61297.939916242969</v>
      </c>
      <c r="I34" s="35">
        <f t="shared" si="2"/>
        <v>50712.423567115751</v>
      </c>
      <c r="J34" s="35">
        <f t="shared" si="3"/>
        <v>69819.239999999991</v>
      </c>
      <c r="K34" s="36">
        <f t="shared" si="4"/>
        <v>70057.897599999997</v>
      </c>
      <c r="N34" s="20">
        <f t="shared" si="6"/>
        <v>40033303.979506627</v>
      </c>
      <c r="O34" s="21">
        <f t="shared" si="7"/>
        <v>1413778037.4201796</v>
      </c>
      <c r="P34" s="21">
        <f t="shared" si="8"/>
        <v>90327158.075663701</v>
      </c>
      <c r="Q34" s="21">
        <f t="shared" si="9"/>
        <v>403591081.25269824</v>
      </c>
      <c r="R34" s="21">
        <f t="shared" si="10"/>
        <v>965817.21760001825</v>
      </c>
      <c r="S34" s="22">
        <f t="shared" si="11"/>
        <v>553688.38168576511</v>
      </c>
      <c r="U34" s="17"/>
      <c r="V34" s="17"/>
      <c r="W34" s="17"/>
      <c r="X34" s="17"/>
      <c r="Y34" s="17"/>
      <c r="Z34" s="17"/>
    </row>
    <row r="35" spans="1:26" x14ac:dyDescent="0.3">
      <c r="A35" s="4">
        <v>2012</v>
      </c>
      <c r="B35" s="65">
        <v>29</v>
      </c>
      <c r="C35" s="9">
        <v>75337</v>
      </c>
      <c r="F35" s="34">
        <f t="shared" si="0"/>
        <v>67517.092192082113</v>
      </c>
      <c r="G35" s="35">
        <f>Expo_Constant*EXP(Expo_Exponent*Model!B35)</f>
        <v>134256.04384346167</v>
      </c>
      <c r="H35" s="35">
        <f t="shared" si="1"/>
        <v>66713.983073482334</v>
      </c>
      <c r="I35" s="35">
        <f t="shared" si="2"/>
        <v>51662.942146843619</v>
      </c>
      <c r="J35" s="35">
        <f t="shared" si="3"/>
        <v>75591.22</v>
      </c>
      <c r="K35" s="36">
        <f t="shared" si="4"/>
        <v>75559.223200000008</v>
      </c>
      <c r="N35" s="20">
        <f t="shared" si="6"/>
        <v>61150958.124335133</v>
      </c>
      <c r="O35" s="21">
        <f t="shared" si="7"/>
        <v>3471453727.4277582</v>
      </c>
      <c r="P35" s="21">
        <f t="shared" si="8"/>
        <v>74356420.915010184</v>
      </c>
      <c r="Q35" s="21">
        <f t="shared" si="9"/>
        <v>560461015.2345953</v>
      </c>
      <c r="R35" s="21">
        <f t="shared" si="10"/>
        <v>64627.808400000591</v>
      </c>
      <c r="S35" s="22">
        <f t="shared" si="11"/>
        <v>49383.150618243395</v>
      </c>
      <c r="U35" s="17"/>
      <c r="V35" s="17"/>
      <c r="W35" s="17"/>
      <c r="X35" s="17"/>
      <c r="Y35" s="17"/>
      <c r="Z35" s="17"/>
    </row>
    <row r="36" spans="1:26" x14ac:dyDescent="0.3">
      <c r="A36" s="4">
        <v>2013</v>
      </c>
      <c r="B36" s="65">
        <v>30</v>
      </c>
      <c r="C36" s="9">
        <v>79775</v>
      </c>
      <c r="F36" s="34">
        <f t="shared" si="0"/>
        <v>70559.372067448683</v>
      </c>
      <c r="G36" s="35">
        <f>Expo_Constant*EXP(Expo_Exponent*Model!B36)</f>
        <v>166275.949021145</v>
      </c>
      <c r="H36" s="35">
        <f t="shared" si="1"/>
        <v>72400.42982001543</v>
      </c>
      <c r="I36" s="35">
        <f t="shared" si="2"/>
        <v>52581.233477082802</v>
      </c>
      <c r="J36" s="35">
        <f t="shared" si="3"/>
        <v>81590.679999999993</v>
      </c>
      <c r="K36" s="36">
        <f t="shared" si="4"/>
        <v>81215.200000000012</v>
      </c>
      <c r="N36" s="20">
        <f t="shared" si="6"/>
        <v>84927798.19122006</v>
      </c>
      <c r="O36" s="21">
        <f t="shared" si="7"/>
        <v>7482414181.5587263</v>
      </c>
      <c r="P36" s="21">
        <f t="shared" si="8"/>
        <v>54384285.339517653</v>
      </c>
      <c r="Q36" s="21">
        <f t="shared" si="9"/>
        <v>739500937.70293212</v>
      </c>
      <c r="R36" s="21">
        <f t="shared" si="10"/>
        <v>3296693.8623999748</v>
      </c>
      <c r="S36" s="22">
        <f t="shared" si="11"/>
        <v>2074176.0400000336</v>
      </c>
      <c r="U36" s="17"/>
      <c r="V36" s="17"/>
      <c r="W36" s="17"/>
      <c r="X36" s="17"/>
      <c r="Y36" s="17"/>
      <c r="Z36" s="17"/>
    </row>
    <row r="37" spans="1:26" x14ac:dyDescent="0.3">
      <c r="A37" s="4">
        <v>2014</v>
      </c>
      <c r="B37" s="65">
        <v>31</v>
      </c>
      <c r="C37" s="9">
        <v>88141</v>
      </c>
      <c r="F37" s="34">
        <f t="shared" si="0"/>
        <v>73601.651942815253</v>
      </c>
      <c r="G37" s="35">
        <f>Expo_Constant*EXP(Expo_Exponent*Model!B37)</f>
        <v>205932.56311886245</v>
      </c>
      <c r="H37" s="35">
        <f t="shared" si="1"/>
        <v>78361.091370070484</v>
      </c>
      <c r="I37" s="35">
        <f t="shared" si="2"/>
        <v>53469.411407889158</v>
      </c>
      <c r="J37" s="35">
        <f t="shared" si="3"/>
        <v>87817.62</v>
      </c>
      <c r="K37" s="36">
        <f t="shared" si="4"/>
        <v>87020.000799999994</v>
      </c>
      <c r="N37" s="20">
        <f t="shared" si="6"/>
        <v>211392641.92796186</v>
      </c>
      <c r="O37" s="21">
        <f t="shared" si="7"/>
        <v>13874852341.984957</v>
      </c>
      <c r="P37" s="21">
        <f t="shared" si="8"/>
        <v>95646612.809769824</v>
      </c>
      <c r="Q37" s="21">
        <f t="shared" si="9"/>
        <v>1202119055.5005906</v>
      </c>
      <c r="R37" s="21">
        <f t="shared" si="10"/>
        <v>104574.62440000301</v>
      </c>
      <c r="S37" s="22">
        <f t="shared" si="11"/>
        <v>1256639.2064006526</v>
      </c>
      <c r="U37" s="17"/>
      <c r="V37" s="17"/>
      <c r="W37" s="17"/>
      <c r="X37" s="17"/>
      <c r="Y37" s="17"/>
      <c r="Z37" s="17"/>
    </row>
    <row r="38" spans="1:26" ht="15" thickBot="1" x14ac:dyDescent="0.35">
      <c r="A38" s="4">
        <v>2015</v>
      </c>
      <c r="B38" s="65">
        <v>32</v>
      </c>
      <c r="C38" s="9">
        <v>93322</v>
      </c>
      <c r="F38" s="37">
        <f t="shared" si="0"/>
        <v>76643.931818181823</v>
      </c>
      <c r="G38" s="38">
        <f>Expo_Constant*EXP(Expo_Exponent*Model!B38)</f>
        <v>255047.23204022285</v>
      </c>
      <c r="H38" s="38">
        <f t="shared" si="1"/>
        <v>84599.705025960575</v>
      </c>
      <c r="I38" s="38">
        <f t="shared" si="2"/>
        <v>54329.388399136194</v>
      </c>
      <c r="J38" s="38">
        <f t="shared" si="3"/>
        <v>94272.04</v>
      </c>
      <c r="K38" s="39">
        <f t="shared" si="4"/>
        <v>92967.798399999985</v>
      </c>
      <c r="N38" s="23">
        <f t="shared" si="6"/>
        <v>278157958.27737588</v>
      </c>
      <c r="O38" s="24">
        <f t="shared" si="7"/>
        <v>26155050678.463924</v>
      </c>
      <c r="P38" s="24">
        <f t="shared" si="8"/>
        <v>76078429.614153415</v>
      </c>
      <c r="Q38" s="24">
        <f t="shared" si="9"/>
        <v>1520423759.4558187</v>
      </c>
      <c r="R38" s="24">
        <f t="shared" si="10"/>
        <v>902576.00159998785</v>
      </c>
      <c r="S38" s="25">
        <f t="shared" si="11"/>
        <v>125458.77344257054</v>
      </c>
      <c r="U38" s="17"/>
      <c r="V38" s="17"/>
      <c r="W38" s="17"/>
      <c r="X38" s="17"/>
      <c r="Y38" s="17"/>
      <c r="Z38" s="17"/>
    </row>
    <row r="39" spans="1:26" ht="15" thickTop="1" x14ac:dyDescent="0.3">
      <c r="O39" s="18"/>
      <c r="P39" s="18"/>
      <c r="Q39" s="18"/>
      <c r="R39" s="18"/>
      <c r="S39" s="18"/>
      <c r="T39" s="18"/>
    </row>
    <row r="40" spans="1:26" x14ac:dyDescent="0.3">
      <c r="A40" s="15" t="s">
        <v>10</v>
      </c>
      <c r="C40" s="15" t="s">
        <v>6</v>
      </c>
      <c r="E40" s="15" t="s">
        <v>5</v>
      </c>
      <c r="G40" s="15" t="s">
        <v>7</v>
      </c>
      <c r="I40" s="15" t="s">
        <v>8</v>
      </c>
      <c r="K40" s="15" t="s">
        <v>9</v>
      </c>
      <c r="N40" s="51" t="s">
        <v>21</v>
      </c>
      <c r="O40" s="51"/>
      <c r="P40" s="51"/>
      <c r="Q40" s="51"/>
      <c r="R40" s="51"/>
      <c r="S40" s="51"/>
    </row>
    <row r="41" spans="1:26" ht="15" thickBot="1" x14ac:dyDescent="0.35">
      <c r="A41" s="29" t="s">
        <v>11</v>
      </c>
      <c r="B41" s="66">
        <f>INTERCEPT(C7:C38,B7:B38)</f>
        <v>-20709.024193548386</v>
      </c>
      <c r="C41" s="29" t="s">
        <v>13</v>
      </c>
      <c r="D41" s="10">
        <v>19.757999999999999</v>
      </c>
      <c r="E41" s="29" t="s">
        <v>13</v>
      </c>
      <c r="F41" s="12">
        <v>271.62</v>
      </c>
      <c r="G41" s="29" t="s">
        <v>11</v>
      </c>
      <c r="H41" s="12">
        <v>-39547</v>
      </c>
      <c r="I41" s="29" t="s">
        <v>11</v>
      </c>
      <c r="J41" s="12">
        <v>560.67999999999995</v>
      </c>
      <c r="K41" s="29" t="s">
        <v>11</v>
      </c>
      <c r="L41" s="12">
        <v>2467.6</v>
      </c>
      <c r="N41" s="27" t="s">
        <v>4</v>
      </c>
      <c r="O41" s="27" t="s">
        <v>5</v>
      </c>
      <c r="P41" s="27" t="s">
        <v>6</v>
      </c>
      <c r="Q41" s="27" t="s">
        <v>7</v>
      </c>
      <c r="R41" s="27" t="s">
        <v>8</v>
      </c>
      <c r="S41" s="27" t="s">
        <v>9</v>
      </c>
    </row>
    <row r="42" spans="1:26" ht="15" thickBot="1" x14ac:dyDescent="0.35">
      <c r="A42" s="29" t="s">
        <v>12</v>
      </c>
      <c r="B42" s="66">
        <f>SLOPE(C7:C38,B7:B38)</f>
        <v>3042.2798753665688</v>
      </c>
      <c r="C42" s="29" t="s">
        <v>14</v>
      </c>
      <c r="D42" s="11">
        <v>2.4127999999999998</v>
      </c>
      <c r="E42" s="29" t="s">
        <v>14</v>
      </c>
      <c r="F42" s="12">
        <v>0.21390000000000001</v>
      </c>
      <c r="G42" s="29" t="s">
        <v>12</v>
      </c>
      <c r="H42" s="12">
        <v>27087</v>
      </c>
      <c r="I42" s="29" t="s">
        <v>15</v>
      </c>
      <c r="J42" s="12">
        <v>-711.2</v>
      </c>
      <c r="K42" s="29" t="s">
        <v>15</v>
      </c>
      <c r="L42" s="12">
        <v>-1355.6</v>
      </c>
      <c r="M42" s="12"/>
      <c r="N42" s="19">
        <f t="shared" ref="N42:S42" si="12">SQRT(AVERAGE(N7:N38))</f>
        <v>8828.9058602161786</v>
      </c>
      <c r="O42" s="19">
        <f t="shared" si="12"/>
        <v>41265.853518976517</v>
      </c>
      <c r="P42" s="19">
        <f t="shared" si="12"/>
        <v>5403.4482727985651</v>
      </c>
      <c r="Q42" s="19">
        <f t="shared" si="12"/>
        <v>18610.425830572382</v>
      </c>
      <c r="R42" s="19">
        <f t="shared" si="12"/>
        <v>1718.3433826508597</v>
      </c>
      <c r="S42" s="19">
        <f t="shared" si="12"/>
        <v>1611.1872359630952</v>
      </c>
    </row>
    <row r="43" spans="1:26" x14ac:dyDescent="0.3">
      <c r="I43" s="29" t="s">
        <v>16</v>
      </c>
      <c r="J43" s="12">
        <v>113.74</v>
      </c>
      <c r="K43" s="29" t="s">
        <v>16</v>
      </c>
      <c r="L43" s="12">
        <v>161.82</v>
      </c>
      <c r="M43" s="12"/>
    </row>
    <row r="44" spans="1:26" x14ac:dyDescent="0.3">
      <c r="A44" s="15" t="s">
        <v>18</v>
      </c>
      <c r="B44" s="63">
        <f>COUNT(Year_Index)</f>
        <v>32</v>
      </c>
      <c r="G44" t="s">
        <v>22</v>
      </c>
      <c r="K44" s="29" t="s">
        <v>17</v>
      </c>
      <c r="L44" s="12">
        <v>-0.97119999999999995</v>
      </c>
      <c r="M44" s="12"/>
      <c r="O44" s="31" t="s">
        <v>23</v>
      </c>
      <c r="P44" s="30">
        <f>MIN(N42:S42)</f>
        <v>1611.1872359630952</v>
      </c>
      <c r="Q44" s="32" t="str">
        <f>INDEX(N41:S41,MATCH(P44,N42:S42,0))</f>
        <v>Cubic</v>
      </c>
    </row>
    <row r="45" spans="1:26" x14ac:dyDescent="0.3">
      <c r="M45" s="12"/>
      <c r="O45" s="31" t="s">
        <v>24</v>
      </c>
      <c r="P45" s="30">
        <f>MAX(N42:S42)</f>
        <v>41265.853518976517</v>
      </c>
      <c r="Q45" s="33" t="str">
        <f>INDEX(N41:S41,MATCH(P45,N42:S42,0))</f>
        <v>Exponential</v>
      </c>
    </row>
    <row r="49" spans="1:19" x14ac:dyDescent="0.3">
      <c r="N49" s="51" t="s">
        <v>27</v>
      </c>
      <c r="O49" s="51"/>
      <c r="P49" s="51"/>
      <c r="Q49" s="51"/>
      <c r="R49" s="51"/>
      <c r="S49" s="51"/>
    </row>
    <row r="50" spans="1:19" x14ac:dyDescent="0.3">
      <c r="N50" s="27" t="s">
        <v>4</v>
      </c>
      <c r="O50" s="27" t="s">
        <v>5</v>
      </c>
      <c r="P50" s="27" t="s">
        <v>6</v>
      </c>
      <c r="Q50" s="27" t="s">
        <v>7</v>
      </c>
      <c r="R50" s="27" t="s">
        <v>8</v>
      </c>
      <c r="S50" s="27" t="s">
        <v>9</v>
      </c>
    </row>
    <row r="51" spans="1:19" x14ac:dyDescent="0.3">
      <c r="N51" s="14" cm="1">
        <f t="array" ref="N51:S51">RANK(N42:S42,N42:S42,1)</f>
        <v>4</v>
      </c>
      <c r="O51" s="14">
        <v>6</v>
      </c>
      <c r="P51" s="14">
        <v>3</v>
      </c>
      <c r="Q51" s="14">
        <v>5</v>
      </c>
      <c r="R51" s="14">
        <v>2</v>
      </c>
      <c r="S51" s="14">
        <v>1</v>
      </c>
    </row>
    <row r="60" spans="1:19" x14ac:dyDescent="0.3">
      <c r="A60" s="52" t="s">
        <v>25</v>
      </c>
      <c r="B60" s="52"/>
      <c r="C60" s="52"/>
      <c r="D60" s="52"/>
      <c r="E60" s="52"/>
      <c r="F60" s="52"/>
      <c r="G60" s="52"/>
      <c r="H60" s="52"/>
      <c r="I60" s="52"/>
      <c r="K60" s="52" t="s">
        <v>26</v>
      </c>
      <c r="L60" s="52"/>
      <c r="M60" s="52"/>
      <c r="N60" s="52"/>
      <c r="O60" s="52"/>
      <c r="P60" s="52"/>
      <c r="Q60" s="52"/>
      <c r="R60" s="52"/>
    </row>
    <row r="61" spans="1:19" ht="15" thickBot="1" x14ac:dyDescent="0.35">
      <c r="D61" s="53" t="s">
        <v>19</v>
      </c>
      <c r="E61" s="53"/>
      <c r="F61" s="53"/>
      <c r="G61" s="53"/>
      <c r="H61" s="53"/>
      <c r="I61" s="53"/>
      <c r="J61" s="13"/>
      <c r="K61" s="13"/>
      <c r="M61" s="50" t="s">
        <v>20</v>
      </c>
      <c r="N61" s="50"/>
      <c r="O61" s="50"/>
      <c r="P61" s="50"/>
      <c r="Q61" s="50"/>
      <c r="R61" s="50"/>
    </row>
    <row r="62" spans="1:19" ht="15.6" thickTop="1" thickBot="1" x14ac:dyDescent="0.35">
      <c r="A62" s="16" t="s">
        <v>0</v>
      </c>
      <c r="B62" s="64" t="s">
        <v>3</v>
      </c>
      <c r="D62" s="28" t="s">
        <v>4</v>
      </c>
      <c r="E62" s="28" t="s">
        <v>5</v>
      </c>
      <c r="F62" s="28" t="s">
        <v>6</v>
      </c>
      <c r="G62" s="28" t="s">
        <v>7</v>
      </c>
      <c r="H62" s="28" t="s">
        <v>8</v>
      </c>
      <c r="I62" s="28" t="s">
        <v>9</v>
      </c>
      <c r="K62" s="40" t="s">
        <v>0</v>
      </c>
      <c r="L62" s="40" t="s">
        <v>1</v>
      </c>
      <c r="M62" s="26" t="s">
        <v>4</v>
      </c>
      <c r="N62" s="26" t="s">
        <v>5</v>
      </c>
      <c r="O62" s="26" t="s">
        <v>6</v>
      </c>
      <c r="P62" s="26" t="s">
        <v>7</v>
      </c>
      <c r="Q62" s="26" t="s">
        <v>8</v>
      </c>
      <c r="R62" s="26" t="s">
        <v>9</v>
      </c>
    </row>
    <row r="63" spans="1:19" ht="15" thickTop="1" x14ac:dyDescent="0.3">
      <c r="A63" s="4">
        <v>2016</v>
      </c>
      <c r="B63" s="65">
        <v>33</v>
      </c>
      <c r="D63" s="34">
        <f>Intercept+Slope*B63</f>
        <v>79686.211693548394</v>
      </c>
      <c r="E63" s="35">
        <f>Expo_Constant*EXP(Expo_Exponent*Model!B63)</f>
        <v>315875.69049890147</v>
      </c>
      <c r="F63" s="35">
        <f>Power_Constant*B63^Power_Exponent</f>
        <v>91119.937929764317</v>
      </c>
      <c r="G63" s="35">
        <f>Log_Intercept+Log_Slope*LN(B63)</f>
        <v>55162.900317442545</v>
      </c>
      <c r="H63" s="35">
        <f>Quadratic_Intercept+Quad_Slope*B63+Quad_Slope_xSqaure*B63^2</f>
        <v>100953.94</v>
      </c>
      <c r="I63" s="36">
        <f>Cubic_Intercept+Cub_Slope*B63+Cub_Slope_xSqaure*B63^2+Cub_Slope_xCube*B63^3</f>
        <v>99052.76559999997</v>
      </c>
      <c r="K63" s="41">
        <v>2016</v>
      </c>
      <c r="L63" s="41">
        <v>91154</v>
      </c>
      <c r="M63" s="42">
        <f>($L63-D63)^2</f>
        <v>131510168.6415882</v>
      </c>
      <c r="N63" s="42">
        <f t="shared" ref="N63:R63" si="13">($L63-E63)^2</f>
        <v>50499838180.684067</v>
      </c>
      <c r="O63" s="42">
        <f t="shared" si="13"/>
        <v>1160.224628740586</v>
      </c>
      <c r="P63" s="42">
        <f t="shared" si="13"/>
        <v>1295359256.3597872</v>
      </c>
      <c r="Q63" s="42">
        <f t="shared" si="13"/>
        <v>96038824.003600046</v>
      </c>
      <c r="R63" s="43">
        <f t="shared" si="13"/>
        <v>62390498.003742881</v>
      </c>
    </row>
    <row r="64" spans="1:19" x14ac:dyDescent="0.3">
      <c r="A64" s="4">
        <v>2017</v>
      </c>
      <c r="B64" s="65">
        <v>34</v>
      </c>
      <c r="D64" s="34">
        <f>Intercept+Slope*B64</f>
        <v>82728.491568914964</v>
      </c>
      <c r="E64" s="35">
        <f>Expo_Constant*EXP(Expo_Exponent*Model!B64)</f>
        <v>391211.66322801809</v>
      </c>
      <c r="F64" s="35">
        <f>Power_Constant*B64^Power_Exponent</f>
        <v>97925.390514135695</v>
      </c>
      <c r="G64" s="35">
        <f>Log_Intercept+Log_Slope*LN(B64)</f>
        <v>55971.527530277963</v>
      </c>
      <c r="H64" s="35">
        <f>Quadratic_Intercept+Quad_Slope*B64+Quad_Slope_xSqaure*B64^2</f>
        <v>107863.32</v>
      </c>
      <c r="I64" s="36">
        <f>Cubic_Intercept+Cub_Slope*B64+Cub_Slope_xSqaure*B64^2+Cub_Slope_xCube*B64^3</f>
        <v>105269.07519999999</v>
      </c>
      <c r="K64" s="41">
        <v>2017</v>
      </c>
      <c r="L64" s="41">
        <v>96571</v>
      </c>
      <c r="M64" s="42">
        <f t="shared" ref="M64:M67" si="14">($L64-D64)^2</f>
        <v>191615039.6646603</v>
      </c>
      <c r="N64" s="42">
        <f t="shared" ref="N64:N67" si="15">($L64-E64)^2</f>
        <v>86813120427.446381</v>
      </c>
      <c r="O64" s="42">
        <f t="shared" ref="O64:O67" si="16">($L64-F64)^2</f>
        <v>1834373.6647807534</v>
      </c>
      <c r="P64" s="42">
        <f t="shared" ref="P64:P67" si="17">($L64-G64)^2</f>
        <v>1648317164.8197176</v>
      </c>
      <c r="Q64" s="42">
        <f t="shared" ref="Q64:Q67" si="18">($L64-H64)^2</f>
        <v>127516490.98240016</v>
      </c>
      <c r="R64" s="43">
        <f t="shared" ref="R64:R67" si="19">($L64-I64)^2</f>
        <v>75656512.184854895</v>
      </c>
    </row>
    <row r="65" spans="1:18" x14ac:dyDescent="0.3">
      <c r="A65" s="4">
        <v>2018</v>
      </c>
      <c r="B65" s="65">
        <v>35</v>
      </c>
      <c r="D65" s="34">
        <f>Intercept+Slope*B65</f>
        <v>85770.771444281534</v>
      </c>
      <c r="E65" s="35">
        <f>Expo_Constant*EXP(Expo_Exponent*Model!B65)</f>
        <v>484515.17495349766</v>
      </c>
      <c r="F65" s="35">
        <f>Power_Constant*B65^Power_Exponent</f>
        <v>105019.59968469608</v>
      </c>
      <c r="G65" s="35">
        <f>Log_Intercept+Log_Slope*LN(B65)</f>
        <v>56756.712941563746</v>
      </c>
      <c r="H65" s="35">
        <f>Quadratic_Intercept+Quad_Slope*B65+Quad_Slope_xSqaure*B65^2</f>
        <v>115000.18</v>
      </c>
      <c r="I65" s="36">
        <f>Cubic_Intercept+Cub_Slope*B65+Cub_Slope_xSqaure*B65^2+Cub_Slope_xCube*B65^3</f>
        <v>111610.90000000001</v>
      </c>
      <c r="K65" s="41">
        <v>2018</v>
      </c>
      <c r="L65" s="41">
        <v>110360</v>
      </c>
      <c r="M65" s="42">
        <f t="shared" si="14"/>
        <v>604630160.9653604</v>
      </c>
      <c r="N65" s="42">
        <f t="shared" si="15"/>
        <v>139992094944.48245</v>
      </c>
      <c r="O65" s="42">
        <f t="shared" si="16"/>
        <v>28519875.527698241</v>
      </c>
      <c r="P65" s="42">
        <f t="shared" si="17"/>
        <v>2873312383.4691195</v>
      </c>
      <c r="Q65" s="42">
        <f t="shared" si="18"/>
        <v>21531270.432399936</v>
      </c>
      <c r="R65" s="43">
        <f t="shared" si="19"/>
        <v>1564750.8100000219</v>
      </c>
    </row>
    <row r="66" spans="1:18" x14ac:dyDescent="0.3">
      <c r="A66" s="4">
        <v>2019</v>
      </c>
      <c r="B66" s="65">
        <v>36</v>
      </c>
      <c r="D66" s="34">
        <f>Intercept+Slope*B66</f>
        <v>88813.051319648104</v>
      </c>
      <c r="E66" s="35">
        <f>Expo_Constant*EXP(Expo_Exponent*Model!B66)</f>
        <v>600071.46214194351</v>
      </c>
      <c r="F66" s="35">
        <f>Power_Constant*B66^Power_Exponent</f>
        <v>112406.04176212363</v>
      </c>
      <c r="G66" s="35">
        <f>Log_Intercept+Log_Slope*LN(B66)</f>
        <v>57519.777485960643</v>
      </c>
      <c r="H66" s="35">
        <f>Quadratic_Intercept+Quad_Slope*B66+Quad_Slope_xSqaure*B66^2</f>
        <v>122364.51999999997</v>
      </c>
      <c r="I66" s="36">
        <f>Cubic_Intercept+Cub_Slope*B66+Cub_Slope_xSqaure*B66^2+Cub_Slope_xCube*B66^3</f>
        <v>118072.41280000001</v>
      </c>
      <c r="K66" s="41">
        <v>2019</v>
      </c>
      <c r="L66" s="41">
        <v>125843</v>
      </c>
      <c r="M66" s="42">
        <f t="shared" si="14"/>
        <v>1371217099.269495</v>
      </c>
      <c r="N66" s="42">
        <f t="shared" si="15"/>
        <v>224892634305.51276</v>
      </c>
      <c r="O66" s="42">
        <f t="shared" si="16"/>
        <v>180551846.68643373</v>
      </c>
      <c r="P66" s="42">
        <f t="shared" si="17"/>
        <v>4668062734.7029343</v>
      </c>
      <c r="Q66" s="42">
        <f t="shared" si="18"/>
        <v>12099823.110400174</v>
      </c>
      <c r="R66" s="43">
        <f t="shared" si="19"/>
        <v>60382025.432803757</v>
      </c>
    </row>
    <row r="67" spans="1:18" ht="15" thickBot="1" x14ac:dyDescent="0.35">
      <c r="A67" s="4">
        <v>2020</v>
      </c>
      <c r="B67" s="65">
        <v>37</v>
      </c>
      <c r="D67" s="37">
        <f>Intercept+Slope*B67</f>
        <v>91855.331195014674</v>
      </c>
      <c r="E67" s="38">
        <f>Expo_Constant*EXP(Expo_Exponent*Model!B67)</f>
        <v>743187.7850094788</v>
      </c>
      <c r="F67" s="38">
        <f>Power_Constant*B67^Power_Exponent</f>
        <v>120088.1352083867</v>
      </c>
      <c r="G67" s="38">
        <f>Log_Intercept+Log_Slope*LN(B67)</f>
        <v>58261.933499794104</v>
      </c>
      <c r="H67" s="38">
        <f>Quadratic_Intercept+Quad_Slope*B67+Quad_Slope_xSqaure*B67^2</f>
        <v>129956.34</v>
      </c>
      <c r="I67" s="39">
        <f>Cubic_Intercept+Cub_Slope*B67+Cub_Slope_xSqaure*B67^2+Cub_Slope_xCube*B67^3</f>
        <v>124647.78639999998</v>
      </c>
      <c r="K67" s="41">
        <v>2020</v>
      </c>
      <c r="L67" s="41">
        <v>143015</v>
      </c>
      <c r="M67" s="44">
        <f t="shared" si="14"/>
        <v>2617311712.2357888</v>
      </c>
      <c r="N67" s="44">
        <f t="shared" si="15"/>
        <v>360207371866.03406</v>
      </c>
      <c r="O67" s="44">
        <f t="shared" si="16"/>
        <v>525641129.17291778</v>
      </c>
      <c r="P67" s="44">
        <f t="shared" si="17"/>
        <v>7183082281.188323</v>
      </c>
      <c r="Q67" s="44">
        <f t="shared" si="18"/>
        <v>170528600.9956001</v>
      </c>
      <c r="R67" s="45">
        <f t="shared" si="19"/>
        <v>337354535.4280256</v>
      </c>
    </row>
    <row r="68" spans="1:18" ht="15" thickTop="1" x14ac:dyDescent="0.3"/>
    <row r="69" spans="1:18" x14ac:dyDescent="0.3">
      <c r="M69" s="51" t="s">
        <v>21</v>
      </c>
      <c r="N69" s="51"/>
      <c r="O69" s="51"/>
      <c r="P69" s="51"/>
      <c r="Q69" s="51"/>
      <c r="R69" s="51"/>
    </row>
    <row r="70" spans="1:18" ht="15" thickBot="1" x14ac:dyDescent="0.35">
      <c r="M70" s="27" t="s">
        <v>4</v>
      </c>
      <c r="N70" s="27" t="s">
        <v>5</v>
      </c>
      <c r="O70" s="27" t="s">
        <v>6</v>
      </c>
      <c r="P70" s="27" t="s">
        <v>7</v>
      </c>
      <c r="Q70" s="27" t="s">
        <v>8</v>
      </c>
      <c r="R70" s="27" t="s">
        <v>9</v>
      </c>
    </row>
    <row r="71" spans="1:18" ht="15" thickBot="1" x14ac:dyDescent="0.35">
      <c r="M71" s="19">
        <f>SQRT(AVERAGE(M63:M67))</f>
        <v>31356.926446247544</v>
      </c>
      <c r="N71" s="19">
        <f t="shared" ref="N71:R71" si="20">SQRT(AVERAGE(N63:N67))</f>
        <v>415308.33358461753</v>
      </c>
      <c r="O71" s="19">
        <f t="shared" si="20"/>
        <v>12137.119800648416</v>
      </c>
      <c r="P71" s="19">
        <f t="shared" si="20"/>
        <v>59444.316499628258</v>
      </c>
      <c r="Q71" s="19">
        <f t="shared" si="20"/>
        <v>9248.9459888616548</v>
      </c>
      <c r="R71" s="19">
        <f t="shared" si="20"/>
        <v>10366.757659552261</v>
      </c>
    </row>
    <row r="73" spans="1:18" x14ac:dyDescent="0.3">
      <c r="N73" s="31" t="s">
        <v>23</v>
      </c>
      <c r="O73" s="30">
        <f>MIN(M71:R71)</f>
        <v>9248.9459888616548</v>
      </c>
      <c r="P73" s="32" t="str">
        <f>INDEX(M70:R70,MATCH(O73,M71:R71,0))</f>
        <v>Quadratic</v>
      </c>
    </row>
    <row r="74" spans="1:18" x14ac:dyDescent="0.3">
      <c r="N74" s="31" t="s">
        <v>24</v>
      </c>
      <c r="O74" s="30">
        <f>MAX(M71:R71)</f>
        <v>415308.33358461753</v>
      </c>
      <c r="P74" s="33" t="str">
        <f>INDEX(M70:R70,MATCH(O74,M71:R71,0))</f>
        <v>Exponential</v>
      </c>
    </row>
    <row r="78" spans="1:18" x14ac:dyDescent="0.3">
      <c r="M78" s="51" t="s">
        <v>28</v>
      </c>
      <c r="N78" s="51"/>
      <c r="O78" s="51"/>
      <c r="P78" s="51"/>
      <c r="Q78" s="51"/>
      <c r="R78" s="51"/>
    </row>
    <row r="79" spans="1:18" x14ac:dyDescent="0.3">
      <c r="M79" s="27" t="s">
        <v>4</v>
      </c>
      <c r="N79" s="27" t="s">
        <v>5</v>
      </c>
      <c r="O79" s="27" t="s">
        <v>6</v>
      </c>
      <c r="P79" s="27" t="s">
        <v>7</v>
      </c>
      <c r="Q79" s="27" t="s">
        <v>8</v>
      </c>
      <c r="R79" s="27" t="s">
        <v>9</v>
      </c>
    </row>
    <row r="80" spans="1:18" x14ac:dyDescent="0.3">
      <c r="M80" s="14" cm="1">
        <f t="array" ref="M80:R80">RANK(M71:R71,M71:R71,1)</f>
        <v>4</v>
      </c>
      <c r="N80" s="14">
        <v>6</v>
      </c>
      <c r="O80" s="14">
        <v>3</v>
      </c>
      <c r="P80" s="14">
        <v>5</v>
      </c>
      <c r="Q80" s="14">
        <v>1</v>
      </c>
      <c r="R80" s="14">
        <v>2</v>
      </c>
    </row>
    <row r="86" spans="1:13" x14ac:dyDescent="0.3">
      <c r="A86" s="52" t="s">
        <v>58</v>
      </c>
      <c r="B86" s="52"/>
      <c r="C86" s="52"/>
      <c r="D86" s="52"/>
      <c r="E86" s="52"/>
      <c r="F86" s="52"/>
      <c r="G86" s="52"/>
      <c r="H86" s="52"/>
      <c r="I86" s="52"/>
      <c r="J86" s="52"/>
      <c r="K86" s="52"/>
      <c r="L86" s="52"/>
    </row>
    <row r="87" spans="1:13" x14ac:dyDescent="0.3">
      <c r="A87" s="16" t="s">
        <v>0</v>
      </c>
      <c r="B87" s="64" t="s">
        <v>3</v>
      </c>
      <c r="C87" s="16" t="s">
        <v>1</v>
      </c>
      <c r="D87" s="57"/>
      <c r="E87" s="57"/>
      <c r="F87" s="57"/>
      <c r="G87" s="57"/>
      <c r="H87" s="57"/>
      <c r="I87" s="57"/>
      <c r="J87" s="57"/>
      <c r="K87" s="57"/>
      <c r="L87" s="57"/>
    </row>
    <row r="88" spans="1:13" x14ac:dyDescent="0.3">
      <c r="A88" s="54">
        <v>2011</v>
      </c>
      <c r="B88" s="67">
        <v>1</v>
      </c>
      <c r="C88" s="55">
        <v>70802</v>
      </c>
      <c r="F88" s="58" t="s">
        <v>59</v>
      </c>
      <c r="G88" s="58"/>
      <c r="H88" s="58"/>
      <c r="I88" s="58"/>
      <c r="J88" s="58"/>
      <c r="K88" s="58"/>
      <c r="L88" s="58"/>
      <c r="M88" s="58"/>
    </row>
    <row r="89" spans="1:13" x14ac:dyDescent="0.3">
      <c r="A89" s="54">
        <v>2012</v>
      </c>
      <c r="B89" s="67">
        <v>2</v>
      </c>
      <c r="C89" s="55">
        <v>75337</v>
      </c>
    </row>
    <row r="90" spans="1:13" ht="19.8" x14ac:dyDescent="0.35">
      <c r="A90" s="54">
        <v>2013</v>
      </c>
      <c r="B90" s="67">
        <v>3</v>
      </c>
      <c r="C90" s="55">
        <v>79775</v>
      </c>
      <c r="F90" s="60" t="s">
        <v>61</v>
      </c>
      <c r="G90" s="60"/>
      <c r="I90" s="59" t="s">
        <v>60</v>
      </c>
      <c r="J90" s="59"/>
    </row>
    <row r="91" spans="1:13" x14ac:dyDescent="0.3">
      <c r="A91" s="54">
        <v>2014</v>
      </c>
      <c r="B91" s="67">
        <v>4</v>
      </c>
      <c r="C91" s="55">
        <v>88141</v>
      </c>
    </row>
    <row r="92" spans="1:13" x14ac:dyDescent="0.3">
      <c r="A92" s="54">
        <v>2015</v>
      </c>
      <c r="B92" s="67">
        <v>5</v>
      </c>
      <c r="C92" s="55">
        <v>93322</v>
      </c>
      <c r="F92" s="61" t="s">
        <v>0</v>
      </c>
      <c r="G92" s="61" t="s">
        <v>3</v>
      </c>
      <c r="H92" s="61" t="s">
        <v>62</v>
      </c>
    </row>
    <row r="93" spans="1:13" ht="15.6" x14ac:dyDescent="0.3">
      <c r="A93" s="54">
        <v>2016</v>
      </c>
      <c r="B93" s="67">
        <v>6</v>
      </c>
      <c r="C93" s="55">
        <v>91154</v>
      </c>
      <c r="F93" s="54">
        <v>2021</v>
      </c>
      <c r="G93" s="54">
        <v>11</v>
      </c>
      <c r="H93" s="62">
        <f>769.27*Year_Index_2021^2-1313.4*Year_Index_2021+75039</f>
        <v>153673.26999999999</v>
      </c>
    </row>
    <row r="94" spans="1:13" x14ac:dyDescent="0.3">
      <c r="A94" s="54">
        <v>2017</v>
      </c>
      <c r="B94" s="67">
        <v>7</v>
      </c>
      <c r="C94" s="55">
        <v>96571</v>
      </c>
    </row>
    <row r="95" spans="1:13" x14ac:dyDescent="0.3">
      <c r="A95" s="54">
        <v>2018</v>
      </c>
      <c r="B95" s="67">
        <v>8</v>
      </c>
      <c r="C95" s="55">
        <v>110360</v>
      </c>
    </row>
    <row r="96" spans="1:13" x14ac:dyDescent="0.3">
      <c r="A96" s="54">
        <v>2019</v>
      </c>
      <c r="B96" s="67">
        <v>9</v>
      </c>
      <c r="C96" s="56">
        <v>125843</v>
      </c>
    </row>
    <row r="97" spans="1:3" x14ac:dyDescent="0.3">
      <c r="A97" s="54">
        <v>2020</v>
      </c>
      <c r="B97" s="67">
        <v>10</v>
      </c>
      <c r="C97" s="56">
        <v>143015</v>
      </c>
    </row>
  </sheetData>
  <mergeCells count="15">
    <mergeCell ref="A4:S4"/>
    <mergeCell ref="A1:B1"/>
    <mergeCell ref="H1:I1"/>
    <mergeCell ref="A86:L86"/>
    <mergeCell ref="F88:M88"/>
    <mergeCell ref="N5:S5"/>
    <mergeCell ref="F5:K5"/>
    <mergeCell ref="N40:S40"/>
    <mergeCell ref="N49:S49"/>
    <mergeCell ref="M78:R78"/>
    <mergeCell ref="K60:R60"/>
    <mergeCell ref="M61:R61"/>
    <mergeCell ref="D61:I61"/>
    <mergeCell ref="A60:I60"/>
    <mergeCell ref="M69:R69"/>
  </mergeCells>
  <phoneticPr fontId="9" type="noConversion"/>
  <hyperlinks>
    <hyperlink ref="A1" location="MODEL_FITTING" display="MODEL_FITTING" xr:uid="{FCB54ACC-F98C-49DA-8542-E158459DAAFD}"/>
    <hyperlink ref="D1" location="Forcasting_Sales_from_2016_to_2020" display="Forcasting_Sales_from_2016_to_2020" xr:uid="{9FBAF318-D832-4798-AABB-2197B5340D0A}"/>
    <hyperlink ref="H1" location="Evaluating_the_Predictions" display="Evaluating_the_Predictions" xr:uid="{F3CCDADE-C989-44DC-B0AA-5AE6AE0823B1}"/>
    <hyperlink ref="K1" location="Prediction_for_2021" display="Prediction_for_2021" xr:uid="{28C90B52-F987-427D-B0AB-B104290E3CF5}"/>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382D4-4632-4F26-8224-771608BA331D}">
  <sheetPr codeName="Sheet3"/>
  <dimension ref="A1"/>
  <sheetViews>
    <sheetView workbookViewId="0">
      <selection activeCell="X28" sqref="X28"/>
    </sheetView>
  </sheetViews>
  <sheetFormatPr defaultRowHeight="14.4" x14ac:dyDescent="0.3"/>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EF407-4740-4D79-970A-EAFFDAA13DBF}">
  <sheetPr codeName="Sheet4"/>
  <dimension ref="A1"/>
  <sheetViews>
    <sheetView topLeftCell="A4" workbookViewId="0">
      <selection activeCell="B3" sqref="B3"/>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B16B8-DDBB-462B-955C-9689A08173A5}">
  <sheetPr codeName="Sheet5"/>
  <dimension ref="A1"/>
  <sheetViews>
    <sheetView topLeftCell="A13" workbookViewId="0">
      <selection activeCell="U11" sqref="U11"/>
    </sheetView>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0A8E8-809E-409A-8B42-B13909921C9F}">
  <sheetPr codeName="Sheet6"/>
  <dimension ref="A1"/>
  <sheetViews>
    <sheetView topLeftCell="A10" workbookViewId="0">
      <selection activeCell="B3" sqref="B3"/>
    </sheetView>
  </sheetViews>
  <sheetFormatPr defaultRowHeight="14.4" x14ac:dyDescent="0.3"/>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F1CF-22DE-410C-9352-550CF4AC33EC}">
  <sheetPr codeName="Sheet7"/>
  <dimension ref="A1"/>
  <sheetViews>
    <sheetView workbookViewId="0">
      <selection activeCell="B3" sqref="B3"/>
    </sheetView>
  </sheetViews>
  <sheetFormatPr defaultRowHeight="14.4"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6271C-4126-4308-A6CE-9E27EB991315}">
  <sheetPr codeName="Sheet8"/>
  <dimension ref="A1"/>
  <sheetViews>
    <sheetView workbookViewId="0">
      <selection activeCell="B3" sqref="B3"/>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9"/>
  <dimension ref="B1:C36"/>
  <sheetViews>
    <sheetView workbookViewId="0">
      <selection activeCell="B4" sqref="B4:C36"/>
    </sheetView>
  </sheetViews>
  <sheetFormatPr defaultRowHeight="14.4" x14ac:dyDescent="0.3"/>
  <sheetData>
    <row r="1" spans="2:3" x14ac:dyDescent="0.3">
      <c r="B1" s="3" t="s">
        <v>2</v>
      </c>
    </row>
    <row r="4" spans="2:3" x14ac:dyDescent="0.3">
      <c r="B4" s="1" t="s">
        <v>0</v>
      </c>
      <c r="C4" s="1" t="s">
        <v>1</v>
      </c>
    </row>
    <row r="5" spans="2:3" x14ac:dyDescent="0.3">
      <c r="B5" s="2">
        <v>1984</v>
      </c>
      <c r="C5" s="7">
        <v>99</v>
      </c>
    </row>
    <row r="6" spans="2:3" x14ac:dyDescent="0.3">
      <c r="B6" s="2">
        <v>1985</v>
      </c>
      <c r="C6" s="7">
        <v>129</v>
      </c>
    </row>
    <row r="7" spans="2:3" x14ac:dyDescent="0.3">
      <c r="B7" s="2">
        <v>1986</v>
      </c>
      <c r="C7" s="7">
        <v>203</v>
      </c>
    </row>
    <row r="8" spans="2:3" x14ac:dyDescent="0.3">
      <c r="B8" s="2">
        <v>1987</v>
      </c>
      <c r="C8" s="7">
        <v>314</v>
      </c>
    </row>
    <row r="9" spans="2:3" x14ac:dyDescent="0.3">
      <c r="B9" s="2">
        <v>1988</v>
      </c>
      <c r="C9" s="7">
        <v>569</v>
      </c>
    </row>
    <row r="10" spans="2:3" x14ac:dyDescent="0.3">
      <c r="B10" s="2">
        <v>1989</v>
      </c>
      <c r="C10" s="7">
        <v>818</v>
      </c>
    </row>
    <row r="11" spans="2:3" x14ac:dyDescent="0.3">
      <c r="B11" s="2">
        <v>1990</v>
      </c>
      <c r="C11" s="7">
        <v>1116</v>
      </c>
    </row>
    <row r="12" spans="2:3" x14ac:dyDescent="0.3">
      <c r="B12" s="2">
        <v>1991</v>
      </c>
      <c r="C12" s="7">
        <v>1977</v>
      </c>
    </row>
    <row r="13" spans="2:3" x14ac:dyDescent="0.3">
      <c r="B13" s="2">
        <v>1992</v>
      </c>
      <c r="C13" s="7">
        <v>2663</v>
      </c>
    </row>
    <row r="14" spans="2:3" x14ac:dyDescent="0.3">
      <c r="B14" s="2">
        <v>1993</v>
      </c>
      <c r="C14" s="7">
        <v>3469</v>
      </c>
    </row>
    <row r="15" spans="2:3" x14ac:dyDescent="0.3">
      <c r="B15" s="2">
        <v>1994</v>
      </c>
      <c r="C15" s="7">
        <v>4342</v>
      </c>
    </row>
    <row r="16" spans="2:3" x14ac:dyDescent="0.3">
      <c r="B16" s="2">
        <v>1995</v>
      </c>
      <c r="C16" s="7">
        <v>6128</v>
      </c>
    </row>
    <row r="17" spans="2:3" x14ac:dyDescent="0.3">
      <c r="B17" s="2">
        <v>1996</v>
      </c>
      <c r="C17" s="7">
        <v>9199</v>
      </c>
    </row>
    <row r="18" spans="2:3" x14ac:dyDescent="0.3">
      <c r="B18" s="2">
        <v>1997</v>
      </c>
      <c r="C18" s="7">
        <v>11261</v>
      </c>
    </row>
    <row r="19" spans="2:3" x14ac:dyDescent="0.3">
      <c r="B19" s="2">
        <v>1998</v>
      </c>
      <c r="C19" s="7">
        <v>16716</v>
      </c>
    </row>
    <row r="20" spans="2:3" x14ac:dyDescent="0.3">
      <c r="B20" s="2">
        <v>1999</v>
      </c>
      <c r="C20" s="7">
        <v>19640</v>
      </c>
    </row>
    <row r="21" spans="2:3" x14ac:dyDescent="0.3">
      <c r="B21" s="2">
        <v>2000</v>
      </c>
      <c r="C21" s="7">
        <v>22961</v>
      </c>
    </row>
    <row r="22" spans="2:3" x14ac:dyDescent="0.3">
      <c r="B22" s="2">
        <v>2001</v>
      </c>
      <c r="C22" s="7">
        <v>23405</v>
      </c>
    </row>
    <row r="23" spans="2:3" x14ac:dyDescent="0.3">
      <c r="B23" s="2">
        <v>2002</v>
      </c>
      <c r="C23" s="7">
        <v>30077</v>
      </c>
    </row>
    <row r="24" spans="2:3" x14ac:dyDescent="0.3">
      <c r="B24" s="2">
        <v>2003</v>
      </c>
      <c r="C24" s="7">
        <v>29948</v>
      </c>
    </row>
    <row r="25" spans="2:3" x14ac:dyDescent="0.3">
      <c r="B25" s="2">
        <v>2004</v>
      </c>
      <c r="C25" s="7">
        <v>36065</v>
      </c>
    </row>
    <row r="26" spans="2:3" x14ac:dyDescent="0.3">
      <c r="B26" s="2">
        <v>2005</v>
      </c>
      <c r="C26" s="7">
        <v>42209</v>
      </c>
    </row>
    <row r="27" spans="2:3" x14ac:dyDescent="0.3">
      <c r="B27" s="2">
        <v>2006</v>
      </c>
      <c r="C27" s="7">
        <v>45219</v>
      </c>
    </row>
    <row r="28" spans="2:3" x14ac:dyDescent="0.3">
      <c r="B28" s="2">
        <v>2007</v>
      </c>
      <c r="C28" s="7">
        <v>48093</v>
      </c>
    </row>
    <row r="29" spans="2:3" x14ac:dyDescent="0.3">
      <c r="B29" s="2">
        <v>2008</v>
      </c>
      <c r="C29" s="7">
        <v>58071</v>
      </c>
    </row>
    <row r="30" spans="2:3" x14ac:dyDescent="0.3">
      <c r="B30" s="2">
        <v>2009</v>
      </c>
      <c r="C30" s="7">
        <v>61982</v>
      </c>
    </row>
    <row r="31" spans="2:3" x14ac:dyDescent="0.3">
      <c r="B31" s="2">
        <v>2010</v>
      </c>
      <c r="C31" s="7">
        <v>59585</v>
      </c>
    </row>
    <row r="32" spans="2:3" x14ac:dyDescent="0.3">
      <c r="B32" s="2">
        <v>2011</v>
      </c>
      <c r="C32" s="7">
        <v>70802</v>
      </c>
    </row>
    <row r="33" spans="2:3" x14ac:dyDescent="0.3">
      <c r="B33" s="2">
        <v>2012</v>
      </c>
      <c r="C33" s="7">
        <v>75337</v>
      </c>
    </row>
    <row r="34" spans="2:3" x14ac:dyDescent="0.3">
      <c r="B34" s="2">
        <v>2013</v>
      </c>
      <c r="C34" s="7">
        <v>79775</v>
      </c>
    </row>
    <row r="35" spans="2:3" x14ac:dyDescent="0.3">
      <c r="B35" s="2">
        <v>2014</v>
      </c>
      <c r="C35" s="7">
        <v>88141</v>
      </c>
    </row>
    <row r="36" spans="2:3" x14ac:dyDescent="0.3">
      <c r="B36" s="2">
        <v>2015</v>
      </c>
      <c r="C36" s="7">
        <v>93322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dimension ref="B1:M40"/>
  <sheetViews>
    <sheetView topLeftCell="A10" workbookViewId="0">
      <selection activeCell="I19" sqref="I19"/>
    </sheetView>
  </sheetViews>
  <sheetFormatPr defaultRowHeight="14.4" x14ac:dyDescent="0.3"/>
  <sheetData>
    <row r="1" spans="2:6" x14ac:dyDescent="0.3">
      <c r="B1" s="3" t="s">
        <v>2</v>
      </c>
    </row>
    <row r="4" spans="2:6" x14ac:dyDescent="0.3">
      <c r="B4" s="1" t="s">
        <v>0</v>
      </c>
      <c r="C4" s="1" t="s">
        <v>1</v>
      </c>
    </row>
    <row r="5" spans="2:6" x14ac:dyDescent="0.3">
      <c r="B5" s="6">
        <v>2016</v>
      </c>
      <c r="C5" s="8">
        <v>91154</v>
      </c>
    </row>
    <row r="6" spans="2:6" x14ac:dyDescent="0.3">
      <c r="B6" s="6">
        <v>2017</v>
      </c>
      <c r="C6" s="8">
        <v>96571</v>
      </c>
    </row>
    <row r="7" spans="2:6" x14ac:dyDescent="0.3">
      <c r="B7" s="6">
        <v>2018</v>
      </c>
      <c r="C7" s="8">
        <v>110360</v>
      </c>
    </row>
    <row r="8" spans="2:6" x14ac:dyDescent="0.3">
      <c r="B8" s="6">
        <v>2019</v>
      </c>
      <c r="C8" s="8">
        <v>125843</v>
      </c>
    </row>
    <row r="9" spans="2:6" x14ac:dyDescent="0.3">
      <c r="B9" s="6">
        <v>2020</v>
      </c>
      <c r="C9" s="8">
        <v>143015</v>
      </c>
    </row>
    <row r="12" spans="2:6" x14ac:dyDescent="0.3">
      <c r="E12" t="s">
        <v>29</v>
      </c>
    </row>
    <row r="13" spans="2:6" ht="15" thickBot="1" x14ac:dyDescent="0.35">
      <c r="B13" s="4"/>
      <c r="C13" s="5"/>
    </row>
    <row r="14" spans="2:6" x14ac:dyDescent="0.3">
      <c r="B14" s="4"/>
      <c r="C14" s="5"/>
      <c r="E14" s="49" t="s">
        <v>30</v>
      </c>
      <c r="F14" s="49"/>
    </row>
    <row r="15" spans="2:6" x14ac:dyDescent="0.3">
      <c r="B15" s="4"/>
      <c r="C15" s="5"/>
      <c r="E15" s="46" t="s">
        <v>31</v>
      </c>
      <c r="F15" s="46">
        <v>0.98602919455445048</v>
      </c>
    </row>
    <row r="16" spans="2:6" x14ac:dyDescent="0.3">
      <c r="B16" s="4"/>
      <c r="C16" s="5"/>
      <c r="E16" s="46" t="s">
        <v>32</v>
      </c>
      <c r="F16" s="46">
        <v>0.97225357251369837</v>
      </c>
    </row>
    <row r="17" spans="2:13" x14ac:dyDescent="0.3">
      <c r="B17" s="4"/>
      <c r="C17" s="5"/>
      <c r="E17" s="46" t="s">
        <v>33</v>
      </c>
      <c r="F17" s="46">
        <v>0.96300476335159779</v>
      </c>
    </row>
    <row r="18" spans="2:13" x14ac:dyDescent="0.3">
      <c r="B18" s="4"/>
      <c r="C18" s="5"/>
      <c r="E18" s="46" t="s">
        <v>34</v>
      </c>
      <c r="F18" s="46">
        <v>4101.9010877071787</v>
      </c>
    </row>
    <row r="19" spans="2:13" ht="15" thickBot="1" x14ac:dyDescent="0.35">
      <c r="B19" s="4"/>
      <c r="C19" s="5"/>
      <c r="E19" s="47" t="s">
        <v>35</v>
      </c>
      <c r="F19" s="47">
        <v>5</v>
      </c>
      <c r="I19" t="s">
        <v>22</v>
      </c>
    </row>
    <row r="20" spans="2:13" x14ac:dyDescent="0.3">
      <c r="B20" s="4"/>
      <c r="C20" s="5"/>
    </row>
    <row r="21" spans="2:13" ht="15" thickBot="1" x14ac:dyDescent="0.35">
      <c r="B21" s="4"/>
      <c r="C21" s="5"/>
      <c r="E21" t="s">
        <v>36</v>
      </c>
    </row>
    <row r="22" spans="2:13" x14ac:dyDescent="0.3">
      <c r="B22" s="4"/>
      <c r="C22" s="5"/>
      <c r="E22" s="48"/>
      <c r="F22" s="48" t="s">
        <v>40</v>
      </c>
      <c r="G22" s="48" t="s">
        <v>41</v>
      </c>
      <c r="H22" s="48" t="s">
        <v>42</v>
      </c>
      <c r="I22" s="48" t="s">
        <v>43</v>
      </c>
      <c r="J22" s="48" t="s">
        <v>44</v>
      </c>
    </row>
    <row r="23" spans="2:13" x14ac:dyDescent="0.3">
      <c r="B23" s="4"/>
      <c r="C23" s="5"/>
      <c r="E23" s="46" t="s">
        <v>37</v>
      </c>
      <c r="F23" s="46">
        <v>1</v>
      </c>
      <c r="G23" s="46">
        <v>1768740403.6000001</v>
      </c>
      <c r="H23" s="46">
        <v>1768740403.6000001</v>
      </c>
      <c r="I23" s="46">
        <v>105.12202765495077</v>
      </c>
      <c r="J23" s="46">
        <v>1.9781253672756585E-3</v>
      </c>
    </row>
    <row r="24" spans="2:13" x14ac:dyDescent="0.3">
      <c r="B24" s="4"/>
      <c r="C24" s="5"/>
      <c r="E24" s="46" t="s">
        <v>38</v>
      </c>
      <c r="F24" s="46">
        <v>3</v>
      </c>
      <c r="G24" s="46">
        <v>50476777.600000009</v>
      </c>
      <c r="H24" s="46">
        <v>16825592.533333335</v>
      </c>
      <c r="I24" s="46"/>
      <c r="J24" s="46"/>
    </row>
    <row r="25" spans="2:13" ht="15" thickBot="1" x14ac:dyDescent="0.35">
      <c r="B25" s="4"/>
      <c r="C25" s="5"/>
      <c r="E25" s="47" t="s">
        <v>39</v>
      </c>
      <c r="F25" s="47">
        <v>4</v>
      </c>
      <c r="G25" s="47">
        <v>1819217181.2</v>
      </c>
      <c r="H25" s="47"/>
      <c r="I25" s="47"/>
      <c r="J25" s="47"/>
    </row>
    <row r="26" spans="2:13" ht="15" thickBot="1" x14ac:dyDescent="0.35">
      <c r="B26" s="4"/>
      <c r="C26" s="5"/>
    </row>
    <row r="27" spans="2:13" x14ac:dyDescent="0.3">
      <c r="B27" s="4"/>
      <c r="C27" s="5"/>
      <c r="E27" s="48"/>
      <c r="F27" s="48" t="s">
        <v>45</v>
      </c>
      <c r="G27" s="48" t="s">
        <v>34</v>
      </c>
      <c r="H27" s="48" t="s">
        <v>46</v>
      </c>
      <c r="I27" s="48" t="s">
        <v>47</v>
      </c>
      <c r="J27" s="48" t="s">
        <v>48</v>
      </c>
      <c r="K27" s="48" t="s">
        <v>49</v>
      </c>
      <c r="L27" s="48" t="s">
        <v>50</v>
      </c>
      <c r="M27" s="48" t="s">
        <v>51</v>
      </c>
    </row>
    <row r="28" spans="2:13" x14ac:dyDescent="0.3">
      <c r="B28" s="4"/>
      <c r="C28" s="5"/>
      <c r="E28" s="46" t="s">
        <v>11</v>
      </c>
      <c r="F28" s="46">
        <v>-26724800.59999999</v>
      </c>
      <c r="G28" s="46">
        <v>2617619.1078707236</v>
      </c>
      <c r="H28" s="46">
        <v>-10.209583403346645</v>
      </c>
      <c r="I28" s="46">
        <v>2.002844291463371E-3</v>
      </c>
      <c r="J28" s="46">
        <v>-35055232.85848321</v>
      </c>
      <c r="K28" s="46">
        <v>-18394368.341516767</v>
      </c>
      <c r="L28" s="46">
        <v>-35055232.85848321</v>
      </c>
      <c r="M28" s="46">
        <v>-18394368.341516767</v>
      </c>
    </row>
    <row r="29" spans="2:13" ht="15" thickBot="1" x14ac:dyDescent="0.35">
      <c r="B29" s="4"/>
      <c r="C29" s="5"/>
      <c r="E29" s="47" t="s">
        <v>52</v>
      </c>
      <c r="F29" s="47">
        <v>13299.399999999996</v>
      </c>
      <c r="G29" s="47">
        <v>1297.1350173876788</v>
      </c>
      <c r="H29" s="47">
        <v>10.252903376846517</v>
      </c>
      <c r="I29" s="47">
        <v>1.9781253672756585E-3</v>
      </c>
      <c r="J29" s="47">
        <v>9171.3374564604583</v>
      </c>
      <c r="K29" s="47">
        <v>17427.462543539536</v>
      </c>
      <c r="L29" s="47">
        <v>9171.3374564604583</v>
      </c>
      <c r="M29" s="47">
        <v>17427.462543539536</v>
      </c>
    </row>
    <row r="30" spans="2:13" x14ac:dyDescent="0.3">
      <c r="B30" s="4"/>
      <c r="C30" s="5"/>
    </row>
    <row r="31" spans="2:13" x14ac:dyDescent="0.3">
      <c r="B31" s="4"/>
      <c r="C31" s="5"/>
    </row>
    <row r="32" spans="2:13" x14ac:dyDescent="0.3">
      <c r="B32" s="4"/>
      <c r="C32" s="5"/>
    </row>
    <row r="33" spans="2:8" x14ac:dyDescent="0.3">
      <c r="B33" s="4"/>
      <c r="C33" s="5"/>
      <c r="E33" t="s">
        <v>53</v>
      </c>
    </row>
    <row r="34" spans="2:8" ht="15" thickBot="1" x14ac:dyDescent="0.35">
      <c r="B34" s="4"/>
      <c r="C34" s="4"/>
    </row>
    <row r="35" spans="2:8" x14ac:dyDescent="0.3">
      <c r="B35" s="4"/>
      <c r="C35" s="4"/>
      <c r="E35" s="48" t="s">
        <v>54</v>
      </c>
      <c r="F35" s="48" t="s">
        <v>55</v>
      </c>
      <c r="G35" s="48" t="s">
        <v>56</v>
      </c>
      <c r="H35" s="48" t="s">
        <v>57</v>
      </c>
    </row>
    <row r="36" spans="2:8" x14ac:dyDescent="0.3">
      <c r="E36" s="46">
        <v>1</v>
      </c>
      <c r="F36" s="46">
        <v>86789.800000000745</v>
      </c>
      <c r="G36" s="46">
        <v>4364.1999999992549</v>
      </c>
      <c r="H36" s="46">
        <v>1.2285386658141462</v>
      </c>
    </row>
    <row r="37" spans="2:8" x14ac:dyDescent="0.3">
      <c r="E37" s="46">
        <v>2</v>
      </c>
      <c r="F37" s="46">
        <v>100089.20000000298</v>
      </c>
      <c r="G37" s="46">
        <v>-3518.2000000029802</v>
      </c>
      <c r="H37" s="46">
        <v>-0.99038649330271955</v>
      </c>
    </row>
    <row r="38" spans="2:8" x14ac:dyDescent="0.3">
      <c r="E38" s="46">
        <v>3</v>
      </c>
      <c r="F38" s="46">
        <v>113388.60000000149</v>
      </c>
      <c r="G38" s="46">
        <v>-3028.6000000014901</v>
      </c>
      <c r="H38" s="46">
        <v>-0.85256225729508028</v>
      </c>
    </row>
    <row r="39" spans="2:8" x14ac:dyDescent="0.3">
      <c r="E39" s="46">
        <v>4</v>
      </c>
      <c r="F39" s="46">
        <v>126688</v>
      </c>
      <c r="G39" s="46">
        <v>-845</v>
      </c>
      <c r="H39" s="46">
        <v>-0.23787066876246066</v>
      </c>
    </row>
    <row r="40" spans="2:8" ht="15" thickBot="1" x14ac:dyDescent="0.35">
      <c r="E40" s="47">
        <v>5</v>
      </c>
      <c r="F40" s="47">
        <v>139987.40000000224</v>
      </c>
      <c r="G40" s="47">
        <v>3027.5999999977648</v>
      </c>
      <c r="H40" s="47">
        <v>0.85228075354401678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9</vt:i4>
      </vt:variant>
      <vt:variant>
        <vt:lpstr>Charts</vt:lpstr>
      </vt:variant>
      <vt:variant>
        <vt:i4>1</vt:i4>
      </vt:variant>
      <vt:variant>
        <vt:lpstr>Named Ranges</vt:lpstr>
      </vt:variant>
      <vt:variant>
        <vt:i4>23</vt:i4>
      </vt:variant>
    </vt:vector>
  </HeadingPairs>
  <TitlesOfParts>
    <vt:vector size="33" baseType="lpstr">
      <vt:lpstr>Model</vt:lpstr>
      <vt:lpstr>Linear Model</vt:lpstr>
      <vt:lpstr>Exponential Model</vt:lpstr>
      <vt:lpstr>Power Model</vt:lpstr>
      <vt:lpstr>Logarithmic Model</vt:lpstr>
      <vt:lpstr>Quadratic Model</vt:lpstr>
      <vt:lpstr>Cubic Model</vt:lpstr>
      <vt:lpstr>Period1</vt:lpstr>
      <vt:lpstr>Period2</vt:lpstr>
      <vt:lpstr>SalesChart</vt:lpstr>
      <vt:lpstr>Cub_Slope</vt:lpstr>
      <vt:lpstr>Cub_Slope_xCube</vt:lpstr>
      <vt:lpstr>Cub_Slope_xSqaure</vt:lpstr>
      <vt:lpstr>Cubic_Intercept</vt:lpstr>
      <vt:lpstr>Evaluating_the_Predictions</vt:lpstr>
      <vt:lpstr>Expo_Constant</vt:lpstr>
      <vt:lpstr>Expo_Exponent</vt:lpstr>
      <vt:lpstr>Forcasting_Sales_from_2016_to_2020</vt:lpstr>
      <vt:lpstr>Intercept</vt:lpstr>
      <vt:lpstr>Log_Intercept</vt:lpstr>
      <vt:lpstr>Log_Slope</vt:lpstr>
      <vt:lpstr>MODEL_FITTING</vt:lpstr>
      <vt:lpstr>Power_Constant</vt:lpstr>
      <vt:lpstr>Power_Exponent</vt:lpstr>
      <vt:lpstr>Prediction_for_2021</vt:lpstr>
      <vt:lpstr>Quad_Slope</vt:lpstr>
      <vt:lpstr>Quad_Slope_xSqaure</vt:lpstr>
      <vt:lpstr>Quadratic_Intercept</vt:lpstr>
      <vt:lpstr>Sales</vt:lpstr>
      <vt:lpstr>Sample_Size</vt:lpstr>
      <vt:lpstr>Slope</vt:lpstr>
      <vt:lpstr>Year_Index</vt:lpstr>
      <vt:lpstr>Year_Index_2021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IPS User</dc:creator>
  <cp:lastModifiedBy>Students</cp:lastModifiedBy>
  <dcterms:created xsi:type="dcterms:W3CDTF">2012-01-22T20:48:03Z</dcterms:created>
  <dcterms:modified xsi:type="dcterms:W3CDTF">2022-02-01T21:02:57Z</dcterms:modified>
</cp:coreProperties>
</file>