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vi\Ravikant\Supply Chain\Assignment 3\"/>
    </mc:Choice>
  </mc:AlternateContent>
  <xr:revisionPtr revIDLastSave="0" documentId="13_ncr:1_{4A3DB6CE-6AAE-41B2-8B43-5A90D8B48444}" xr6:coauthVersionLast="45" xr6:coauthVersionMax="45" xr10:uidLastSave="{00000000-0000-0000-0000-000000000000}"/>
  <bookViews>
    <workbookView xWindow="-108" yWindow="-108" windowWidth="23256" windowHeight="12576" xr2:uid="{C79E1C77-5823-4C5C-B48A-DA00F695D8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" i="1" l="1"/>
  <c r="G43" i="1"/>
  <c r="I48" i="1" l="1"/>
  <c r="J42" i="1"/>
  <c r="L43" i="1" s="1"/>
  <c r="M41" i="1"/>
  <c r="M40" i="1"/>
  <c r="M39" i="1"/>
  <c r="M38" i="1"/>
  <c r="M37" i="1"/>
  <c r="M36" i="1"/>
  <c r="L41" i="1"/>
  <c r="L40" i="1"/>
  <c r="L39" i="1"/>
  <c r="L38" i="1"/>
  <c r="L37" i="1"/>
  <c r="L36" i="1"/>
  <c r="K42" i="1"/>
  <c r="L42" i="1" l="1"/>
  <c r="E48" i="1"/>
  <c r="I23" i="1"/>
  <c r="D32" i="1"/>
  <c r="F43" i="1"/>
  <c r="M43" i="1" s="1"/>
  <c r="N43" i="1" s="1"/>
  <c r="I41" i="1"/>
  <c r="H41" i="1"/>
  <c r="I40" i="1"/>
  <c r="H40" i="1"/>
  <c r="N39" i="1"/>
  <c r="I39" i="1"/>
  <c r="H39" i="1"/>
  <c r="I38" i="1"/>
  <c r="H38" i="1"/>
  <c r="I37" i="1"/>
  <c r="H37" i="1"/>
  <c r="I36" i="1"/>
  <c r="H36" i="1"/>
  <c r="D7" i="1"/>
  <c r="M11" i="1"/>
  <c r="L18" i="1"/>
  <c r="K17" i="1"/>
  <c r="I14" i="1"/>
  <c r="I13" i="1"/>
  <c r="H43" i="1" l="1"/>
  <c r="I43" i="1"/>
  <c r="I49" i="1"/>
  <c r="E49" i="1" s="1"/>
  <c r="N37" i="1"/>
  <c r="N41" i="1"/>
  <c r="N38" i="1"/>
  <c r="N40" i="1"/>
  <c r="N36" i="1"/>
  <c r="I11" i="1"/>
  <c r="H11" i="1" l="1"/>
  <c r="G18" i="1"/>
  <c r="F18" i="1"/>
  <c r="M18" i="1" l="1"/>
  <c r="M16" i="1"/>
  <c r="M15" i="1"/>
  <c r="M14" i="1"/>
  <c r="M13" i="1"/>
  <c r="M12" i="1"/>
  <c r="L16" i="1"/>
  <c r="L15" i="1"/>
  <c r="L14" i="1"/>
  <c r="L13" i="1"/>
  <c r="L12" i="1"/>
  <c r="L11" i="1"/>
  <c r="N11" i="1" s="1"/>
  <c r="J17" i="1"/>
  <c r="L17" i="1" s="1"/>
  <c r="I16" i="1"/>
  <c r="I15" i="1"/>
  <c r="I12" i="1"/>
  <c r="I18" i="1" s="1"/>
  <c r="H16" i="1"/>
  <c r="H15" i="1"/>
  <c r="H14" i="1"/>
  <c r="H13" i="1"/>
  <c r="H12" i="1"/>
  <c r="N16" i="1" l="1"/>
  <c r="H18" i="1"/>
  <c r="N13" i="1"/>
  <c r="N12" i="1"/>
  <c r="N14" i="1"/>
  <c r="E23" i="1"/>
  <c r="I24" i="1"/>
  <c r="N15" i="1"/>
  <c r="N18" i="1"/>
  <c r="E24" i="1" l="1"/>
  <c r="E25" i="1" s="1"/>
  <c r="O27" i="1" s="1"/>
</calcChain>
</file>

<file path=xl/sharedStrings.xml><?xml version="1.0" encoding="utf-8"?>
<sst xmlns="http://schemas.openxmlformats.org/spreadsheetml/2006/main" count="63" uniqueCount="34">
  <si>
    <t>Target fill rate</t>
  </si>
  <si>
    <t>lead time</t>
  </si>
  <si>
    <t xml:space="preserve">A </t>
  </si>
  <si>
    <t>AA</t>
  </si>
  <si>
    <t>AB</t>
  </si>
  <si>
    <t>AQ</t>
  </si>
  <si>
    <t>AU</t>
  </si>
  <si>
    <t>AY</t>
  </si>
  <si>
    <t>Total</t>
  </si>
  <si>
    <t>Generic model</t>
  </si>
  <si>
    <t>Expected inventory</t>
  </si>
  <si>
    <t>Pipeline Inventory</t>
  </si>
  <si>
    <t>Total Inventory</t>
  </si>
  <si>
    <t>Annual demand</t>
  </si>
  <si>
    <t>Inventory Turnover</t>
  </si>
  <si>
    <t>Sea Freight</t>
  </si>
  <si>
    <t>Monthly SD</t>
  </si>
  <si>
    <t>Monthly Demand</t>
  </si>
  <si>
    <t>Weakly Demand</t>
  </si>
  <si>
    <t>Weakly SD</t>
  </si>
  <si>
    <t>z=</t>
  </si>
  <si>
    <t>weeks</t>
  </si>
  <si>
    <r>
      <t xml:space="preserve">Inventory holding cost </t>
    </r>
    <r>
      <rPr>
        <b/>
        <sz val="11"/>
        <color theme="1"/>
        <rFont val="Calibri"/>
        <family val="2"/>
        <scheme val="minor"/>
      </rPr>
      <t>= (</t>
    </r>
    <r>
      <rPr>
        <sz val="11"/>
        <color theme="1"/>
        <rFont val="Calibri"/>
        <family val="2"/>
        <scheme val="minor"/>
      </rPr>
      <t>Cost of Goods Sold* Annual cost of capital)/ Annual turnover</t>
    </r>
  </si>
  <si>
    <t>Cost of goods sold  =</t>
  </si>
  <si>
    <t>(As per given)</t>
  </si>
  <si>
    <t>Cost of capital  =</t>
  </si>
  <si>
    <t>(it varies from 12% to 60%)</t>
  </si>
  <si>
    <t>Shipping cost     =</t>
  </si>
  <si>
    <t>Inventory holding cost=</t>
  </si>
  <si>
    <t>Total cost          =</t>
  </si>
  <si>
    <t>Generic Model Calculations</t>
  </si>
  <si>
    <t>Air Freight</t>
  </si>
  <si>
    <t>Annual Cost of capital  =</t>
  </si>
  <si>
    <t>Diffrence betn two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</si>
</sst>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2" fillId="4" borderId="3" applyNumberFormat="0" applyFont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9" fontId="0" fillId="0" borderId="0" xfId="0" applyNumberFormat="1"/>
    <xf numFmtId="2" fontId="0" fillId="0" borderId="0" xfId="0" applyNumberFormat="1"/>
    <xf numFmtId="6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4" borderId="3" xfId="4" applyFont="1"/>
    <xf numFmtId="0" fontId="4" fillId="3" borderId="2" xfId="3"/>
    <xf numFmtId="0" fontId="6" fillId="5" borderId="0" xfId="5"/>
    <xf numFmtId="6" fontId="7" fillId="2" borderId="1" xfId="2" applyNumberFormat="1" applyFont="1"/>
    <xf numFmtId="0" fontId="7" fillId="2" borderId="1" xfId="2" applyFont="1"/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/>
    </xf>
    <xf numFmtId="0" fontId="1" fillId="7" borderId="0" xfId="0" applyFont="1" applyFill="1"/>
    <xf numFmtId="0" fontId="1" fillId="8" borderId="0" xfId="0" applyFont="1" applyFill="1"/>
  </cellXfs>
  <cellStyles count="6">
    <cellStyle name="Accent1" xfId="5" builtinId="29"/>
    <cellStyle name="Check Cell" xfId="3" builtinId="23"/>
    <cellStyle name="Currency" xfId="1" builtinId="4"/>
    <cellStyle name="Normal" xfId="0" builtinId="0"/>
    <cellStyle name="Note" xfId="4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9F5D-E317-4A88-A0F7-458BC06475EF}">
  <dimension ref="C3:T51"/>
  <sheetViews>
    <sheetView tabSelected="1" topLeftCell="B19" zoomScale="80" zoomScaleNormal="80" workbookViewId="0">
      <selection activeCell="E51" sqref="E51"/>
    </sheetView>
  </sheetViews>
  <sheetFormatPr defaultRowHeight="14.4" x14ac:dyDescent="0.3"/>
  <cols>
    <col min="3" max="3" width="12.88671875" customWidth="1"/>
    <col min="4" max="4" width="11" customWidth="1"/>
    <col min="5" max="5" width="15.88671875" customWidth="1"/>
    <col min="6" max="6" width="16.109375" bestFit="1" customWidth="1"/>
    <col min="7" max="7" width="12" bestFit="1" customWidth="1"/>
    <col min="8" max="8" width="21.77734375" bestFit="1" customWidth="1"/>
    <col min="9" max="9" width="14.88671875" bestFit="1" customWidth="1"/>
    <col min="10" max="10" width="17.88671875" bestFit="1" customWidth="1"/>
    <col min="11" max="11" width="17.77734375" bestFit="1" customWidth="1"/>
    <col min="12" max="12" width="14.109375" customWidth="1"/>
    <col min="13" max="13" width="14.6640625" customWidth="1"/>
    <col min="14" max="14" width="17.77734375" bestFit="1" customWidth="1"/>
    <col min="15" max="15" width="19.21875" bestFit="1" customWidth="1"/>
  </cols>
  <sheetData>
    <row r="3" spans="3:14" x14ac:dyDescent="0.3">
      <c r="D3" s="2"/>
    </row>
    <row r="5" spans="3:14" ht="21" x14ac:dyDescent="0.4">
      <c r="H5" s="13" t="s">
        <v>15</v>
      </c>
    </row>
    <row r="6" spans="3:14" x14ac:dyDescent="0.3">
      <c r="C6" t="s">
        <v>0</v>
      </c>
      <c r="D6" s="1">
        <v>0.98</v>
      </c>
    </row>
    <row r="7" spans="3:14" x14ac:dyDescent="0.3">
      <c r="C7" t="s">
        <v>20</v>
      </c>
      <c r="D7">
        <f>NORMSINV(D6)</f>
        <v>2.0537489106318221</v>
      </c>
      <c r="G7" t="s">
        <v>1</v>
      </c>
      <c r="H7">
        <v>5</v>
      </c>
      <c r="I7" t="s">
        <v>21</v>
      </c>
    </row>
    <row r="8" spans="3:14" ht="15" thickBot="1" x14ac:dyDescent="0.35"/>
    <row r="9" spans="3:14" ht="15.6" thickTop="1" thickBot="1" x14ac:dyDescent="0.35">
      <c r="F9" s="7" t="s">
        <v>17</v>
      </c>
      <c r="G9" s="7" t="s">
        <v>16</v>
      </c>
      <c r="H9" s="7" t="s">
        <v>18</v>
      </c>
      <c r="I9" s="7" t="s">
        <v>19</v>
      </c>
      <c r="J9" s="7" t="s">
        <v>10</v>
      </c>
      <c r="K9" s="7" t="s">
        <v>11</v>
      </c>
      <c r="L9" s="7" t="s">
        <v>12</v>
      </c>
      <c r="M9" s="7" t="s">
        <v>13</v>
      </c>
      <c r="N9" s="7" t="s">
        <v>14</v>
      </c>
    </row>
    <row r="10" spans="3:14" ht="15.6" thickTop="1" thickBot="1" x14ac:dyDescent="0.35"/>
    <row r="11" spans="3:14" ht="15.6" thickTop="1" thickBot="1" x14ac:dyDescent="0.35">
      <c r="D11" s="7" t="s">
        <v>2</v>
      </c>
      <c r="F11">
        <v>42.3</v>
      </c>
      <c r="G11">
        <v>32.4</v>
      </c>
      <c r="H11">
        <f>F11/4.33</f>
        <v>9.7690531177829083</v>
      </c>
      <c r="I11">
        <f t="shared" ref="I11:I16" si="0">G11/SQRT(4.33)</f>
        <v>15.570446335163693</v>
      </c>
      <c r="J11">
        <v>84</v>
      </c>
      <c r="K11">
        <v>48.845264999999998</v>
      </c>
      <c r="L11">
        <f t="shared" ref="L11:L16" si="1">SUM(J11:K11)</f>
        <v>132.84526499999998</v>
      </c>
      <c r="M11">
        <f t="shared" ref="M11:M16" si="2">F11*12</f>
        <v>507.59999999999997</v>
      </c>
      <c r="N11">
        <f>M11/L11</f>
        <v>3.8209867698333095</v>
      </c>
    </row>
    <row r="12" spans="3:14" ht="15.6" thickTop="1" thickBot="1" x14ac:dyDescent="0.35">
      <c r="D12" s="7" t="s">
        <v>3</v>
      </c>
      <c r="F12">
        <v>420.2</v>
      </c>
      <c r="G12">
        <v>203.9</v>
      </c>
      <c r="H12">
        <f t="shared" ref="H12:H16" si="3">F12/4.33</f>
        <v>97.043879907621246</v>
      </c>
      <c r="I12">
        <f t="shared" si="0"/>
        <v>97.988086658638181</v>
      </c>
      <c r="J12">
        <v>486.76224263427252</v>
      </c>
      <c r="K12">
        <v>485.21939953810625</v>
      </c>
      <c r="L12">
        <f t="shared" si="1"/>
        <v>971.98164217237877</v>
      </c>
      <c r="M12">
        <f t="shared" si="2"/>
        <v>5042.3999999999996</v>
      </c>
      <c r="N12">
        <f t="shared" ref="N12:N16" si="4">M12/L12</f>
        <v>5.1877523002700308</v>
      </c>
    </row>
    <row r="13" spans="3:14" ht="15.6" thickTop="1" thickBot="1" x14ac:dyDescent="0.35">
      <c r="D13" s="7" t="s">
        <v>4</v>
      </c>
      <c r="F13">
        <v>15830.1</v>
      </c>
      <c r="G13">
        <v>5624.6</v>
      </c>
      <c r="H13">
        <f t="shared" si="3"/>
        <v>3655.9122401847576</v>
      </c>
      <c r="I13">
        <f>G13/SQRT(4.33)</f>
        <v>2703.0102610111639</v>
      </c>
      <c r="J13">
        <v>12717.608986160445</v>
      </c>
      <c r="K13">
        <v>18279.561200923788</v>
      </c>
      <c r="L13">
        <f t="shared" si="1"/>
        <v>30997.170187084233</v>
      </c>
      <c r="M13">
        <f t="shared" si="2"/>
        <v>189961.2</v>
      </c>
      <c r="N13">
        <f t="shared" si="4"/>
        <v>6.1283400663184482</v>
      </c>
    </row>
    <row r="14" spans="3:14" ht="15.6" thickTop="1" thickBot="1" x14ac:dyDescent="0.35">
      <c r="D14" s="7" t="s">
        <v>5</v>
      </c>
      <c r="F14">
        <v>2301.1999999999998</v>
      </c>
      <c r="G14">
        <v>1168.5</v>
      </c>
      <c r="H14">
        <f t="shared" si="3"/>
        <v>531.45496535796758</v>
      </c>
      <c r="I14">
        <f>G14/SQRT(4.33)</f>
        <v>561.54526366169057</v>
      </c>
      <c r="J14">
        <v>2816.472501433484</v>
      </c>
      <c r="K14">
        <v>2657.2748267898378</v>
      </c>
      <c r="L14">
        <f t="shared" si="1"/>
        <v>5473.7473282233223</v>
      </c>
      <c r="M14">
        <f t="shared" si="2"/>
        <v>27614.399999999998</v>
      </c>
      <c r="N14">
        <f t="shared" si="4"/>
        <v>5.0448802884299599</v>
      </c>
    </row>
    <row r="15" spans="3:14" ht="15.6" thickTop="1" thickBot="1" x14ac:dyDescent="0.35">
      <c r="D15" s="7" t="s">
        <v>6</v>
      </c>
      <c r="F15">
        <v>4208</v>
      </c>
      <c r="G15">
        <v>2204.6</v>
      </c>
      <c r="H15">
        <f t="shared" si="3"/>
        <v>971.82448036951496</v>
      </c>
      <c r="I15">
        <f t="shared" si="0"/>
        <v>1059.4631478549964</v>
      </c>
      <c r="J15">
        <v>5364.681873866838</v>
      </c>
      <c r="K15">
        <v>4859.122401847575</v>
      </c>
      <c r="L15">
        <f t="shared" si="1"/>
        <v>10223.804275714414</v>
      </c>
      <c r="M15">
        <f t="shared" si="2"/>
        <v>50496</v>
      </c>
      <c r="N15">
        <f t="shared" si="4"/>
        <v>4.9390616876291347</v>
      </c>
    </row>
    <row r="16" spans="3:14" ht="15.6" thickTop="1" thickBot="1" x14ac:dyDescent="0.35">
      <c r="D16" s="7" t="s">
        <v>7</v>
      </c>
      <c r="F16">
        <v>306.8</v>
      </c>
      <c r="G16">
        <v>103.1</v>
      </c>
      <c r="H16">
        <f t="shared" si="3"/>
        <v>70.854503464203233</v>
      </c>
      <c r="I16">
        <f t="shared" si="0"/>
        <v>49.546698060351133</v>
      </c>
      <c r="J16">
        <v>229.5723619326979</v>
      </c>
      <c r="K16">
        <v>354.27251732101615</v>
      </c>
      <c r="L16">
        <f t="shared" si="1"/>
        <v>583.844879253714</v>
      </c>
      <c r="M16">
        <f t="shared" si="2"/>
        <v>3681.6000000000004</v>
      </c>
      <c r="N16">
        <f t="shared" si="4"/>
        <v>6.305784517123656</v>
      </c>
    </row>
    <row r="17" spans="3:20" ht="15" thickTop="1" x14ac:dyDescent="0.3">
      <c r="D17" t="s">
        <v>8</v>
      </c>
      <c r="J17">
        <f>SUM(J11:J16)</f>
        <v>21699.097966027737</v>
      </c>
      <c r="K17">
        <f>SUM(K11:K16)</f>
        <v>26684.295611420323</v>
      </c>
      <c r="L17">
        <f>SUM(J17:K17)</f>
        <v>48383.393577448063</v>
      </c>
    </row>
    <row r="18" spans="3:20" x14ac:dyDescent="0.3">
      <c r="D18" s="6" t="s">
        <v>9</v>
      </c>
      <c r="E18" s="6"/>
      <c r="F18" s="6">
        <f>SUM(F11:F16)</f>
        <v>23108.6</v>
      </c>
      <c r="G18" s="6">
        <f>SQRT(G11^2+G12^2+G13^2+G14^2+G15^2+G16^2)</f>
        <v>6157.5184246577774</v>
      </c>
      <c r="H18" s="6">
        <f>SUM(H11:H16)</f>
        <v>5336.8591224018473</v>
      </c>
      <c r="I18" s="6">
        <f>SQRT(I11^2+I12^2+I13^2+I14^2+I15^2+I16^2)</f>
        <v>2959.1145120035685</v>
      </c>
      <c r="J18" s="6">
        <v>13081</v>
      </c>
      <c r="K18" s="6">
        <v>26684.295610000001</v>
      </c>
      <c r="L18" s="6">
        <f>SUM(J18:K18)</f>
        <v>39765.295610000001</v>
      </c>
      <c r="M18" s="6">
        <f>F18*12</f>
        <v>277303.19999999995</v>
      </c>
      <c r="N18" s="6">
        <f>M18/L18</f>
        <v>6.9734977634685302</v>
      </c>
    </row>
    <row r="20" spans="3:20" x14ac:dyDescent="0.3">
      <c r="C20" s="8" t="s">
        <v>30</v>
      </c>
      <c r="D20" s="8"/>
    </row>
    <row r="22" spans="3:20" x14ac:dyDescent="0.3">
      <c r="E22" s="4"/>
      <c r="K22" s="12" t="s">
        <v>22</v>
      </c>
      <c r="L22" s="12"/>
      <c r="M22" s="12"/>
      <c r="N22" s="12"/>
      <c r="O22" s="12"/>
    </row>
    <row r="23" spans="3:20" x14ac:dyDescent="0.3">
      <c r="C23" t="s">
        <v>27</v>
      </c>
      <c r="E23" s="3">
        <f>15*M18</f>
        <v>4159547.9999999991</v>
      </c>
      <c r="H23" t="s">
        <v>23</v>
      </c>
      <c r="I23">
        <f>10000000000/17000000</f>
        <v>588.23529411764707</v>
      </c>
      <c r="J23" s="11" t="s">
        <v>24</v>
      </c>
      <c r="K23" s="11"/>
    </row>
    <row r="24" spans="3:20" x14ac:dyDescent="0.3">
      <c r="C24" t="s">
        <v>28</v>
      </c>
      <c r="E24" s="5">
        <f>(I24*I23)/(N18*52)</f>
        <v>79382410.719989344</v>
      </c>
      <c r="H24" t="s">
        <v>25</v>
      </c>
      <c r="I24" s="4">
        <f>0.3*M18*I23</f>
        <v>48935858.8235294</v>
      </c>
      <c r="J24" s="11" t="s">
        <v>26</v>
      </c>
      <c r="K24" s="11"/>
    </row>
    <row r="25" spans="3:20" x14ac:dyDescent="0.3">
      <c r="C25" t="s">
        <v>29</v>
      </c>
      <c r="E25" s="3">
        <f>SUM(E23:E24)</f>
        <v>83541958.719989344</v>
      </c>
    </row>
    <row r="27" spans="3:20" ht="23.4" x14ac:dyDescent="0.45">
      <c r="O27" s="9">
        <f>E25-E50</f>
        <v>59223772.319391802</v>
      </c>
      <c r="P27" s="10" t="s">
        <v>33</v>
      </c>
      <c r="Q27" s="10"/>
      <c r="R27" s="10"/>
      <c r="S27" s="10"/>
      <c r="T27" s="10"/>
    </row>
    <row r="29" spans="3:20" x14ac:dyDescent="0.3">
      <c r="E29" s="1"/>
    </row>
    <row r="30" spans="3:20" ht="21" x14ac:dyDescent="0.4">
      <c r="H30" s="14" t="s">
        <v>31</v>
      </c>
    </row>
    <row r="31" spans="3:20" x14ac:dyDescent="0.3">
      <c r="C31" t="s">
        <v>0</v>
      </c>
      <c r="D31" s="1">
        <v>0.98</v>
      </c>
    </row>
    <row r="32" spans="3:20" x14ac:dyDescent="0.3">
      <c r="C32" t="s">
        <v>20</v>
      </c>
      <c r="D32">
        <f>NORMSINV(D31)</f>
        <v>2.0537489106318221</v>
      </c>
      <c r="G32" t="s">
        <v>1</v>
      </c>
      <c r="H32">
        <v>1</v>
      </c>
      <c r="I32" t="s">
        <v>21</v>
      </c>
    </row>
    <row r="33" spans="3:15" ht="15" thickBot="1" x14ac:dyDescent="0.35"/>
    <row r="34" spans="3:15" ht="15.6" thickTop="1" thickBot="1" x14ac:dyDescent="0.35">
      <c r="F34" s="7" t="s">
        <v>17</v>
      </c>
      <c r="G34" s="7" t="s">
        <v>16</v>
      </c>
      <c r="H34" s="7" t="s">
        <v>18</v>
      </c>
      <c r="I34" s="7" t="s">
        <v>19</v>
      </c>
      <c r="J34" s="7" t="s">
        <v>10</v>
      </c>
      <c r="K34" s="7" t="s">
        <v>11</v>
      </c>
      <c r="L34" s="7" t="s">
        <v>12</v>
      </c>
      <c r="M34" s="7" t="s">
        <v>13</v>
      </c>
      <c r="N34" s="7" t="s">
        <v>14</v>
      </c>
    </row>
    <row r="35" spans="3:15" ht="15.6" thickTop="1" thickBot="1" x14ac:dyDescent="0.35"/>
    <row r="36" spans="3:15" ht="15.6" thickTop="1" thickBot="1" x14ac:dyDescent="0.35">
      <c r="D36" s="7" t="s">
        <v>2</v>
      </c>
      <c r="F36">
        <v>42.3</v>
      </c>
      <c r="G36">
        <v>32.4</v>
      </c>
      <c r="H36">
        <f>F36/4.33</f>
        <v>9.7690531177829083</v>
      </c>
      <c r="I36">
        <f t="shared" ref="I36:I37" si="5">G36/SQRT(4.33)</f>
        <v>15.570446335163693</v>
      </c>
      <c r="J36">
        <v>44.011273394987995</v>
      </c>
      <c r="K36">
        <v>9.7690531177829083</v>
      </c>
      <c r="L36">
        <f t="shared" ref="L36:L43" si="6">SUM(J36:K36)</f>
        <v>53.780326512770905</v>
      </c>
      <c r="M36">
        <f t="shared" ref="M36:M41" si="7">F36*12</f>
        <v>507.59999999999997</v>
      </c>
      <c r="N36">
        <f>M36/L36</f>
        <v>9.4383956534637825</v>
      </c>
    </row>
    <row r="37" spans="3:15" ht="15.6" thickTop="1" thickBot="1" x14ac:dyDescent="0.35">
      <c r="D37" s="7" t="s">
        <v>3</v>
      </c>
      <c r="F37">
        <v>420.2</v>
      </c>
      <c r="G37">
        <v>203.9</v>
      </c>
      <c r="H37">
        <f t="shared" ref="H37:H41" si="8">F37/4.33</f>
        <v>97.043879907621246</v>
      </c>
      <c r="I37">
        <f t="shared" si="5"/>
        <v>97.988086658638181</v>
      </c>
      <c r="J37">
        <v>55.277999999999992</v>
      </c>
      <c r="K37">
        <v>97.043879907621246</v>
      </c>
      <c r="L37">
        <f t="shared" si="6"/>
        <v>152.32187990762122</v>
      </c>
      <c r="M37">
        <f t="shared" si="7"/>
        <v>5042.3999999999996</v>
      </c>
      <c r="N37">
        <f t="shared" ref="N37:N41" si="9">M37/L37</f>
        <v>33.103583037827974</v>
      </c>
    </row>
    <row r="38" spans="3:15" ht="15.6" thickTop="1" thickBot="1" x14ac:dyDescent="0.35">
      <c r="D38" s="7" t="s">
        <v>4</v>
      </c>
      <c r="F38">
        <v>15830.1</v>
      </c>
      <c r="G38">
        <v>5624.6</v>
      </c>
      <c r="H38">
        <f t="shared" si="8"/>
        <v>3655.9122401847576</v>
      </c>
      <c r="I38">
        <f>G38/SQRT(4.33)</f>
        <v>2703.0102610111639</v>
      </c>
      <c r="J38">
        <v>7902.1485669325939</v>
      </c>
      <c r="K38">
        <v>3655.9122401847576</v>
      </c>
      <c r="L38">
        <f t="shared" si="6"/>
        <v>11558.060807117352</v>
      </c>
      <c r="M38">
        <f t="shared" si="7"/>
        <v>189961.2</v>
      </c>
      <c r="N38">
        <f t="shared" si="9"/>
        <v>16.435386798019231</v>
      </c>
    </row>
    <row r="39" spans="3:15" ht="15.6" thickTop="1" thickBot="1" x14ac:dyDescent="0.35">
      <c r="D39" s="7" t="s">
        <v>5</v>
      </c>
      <c r="F39">
        <v>2301.1999999999998</v>
      </c>
      <c r="G39">
        <v>1168.5</v>
      </c>
      <c r="H39">
        <f t="shared" si="8"/>
        <v>531.45496535796758</v>
      </c>
      <c r="I39">
        <f>G39/SQRT(4.33)</f>
        <v>561.54526366169057</v>
      </c>
      <c r="J39">
        <v>1641.6563511788811</v>
      </c>
      <c r="K39">
        <v>531.45496535796758</v>
      </c>
      <c r="L39">
        <f t="shared" si="6"/>
        <v>2173.1113165368488</v>
      </c>
      <c r="M39">
        <f t="shared" si="7"/>
        <v>27614.399999999998</v>
      </c>
      <c r="N39">
        <f t="shared" si="9"/>
        <v>12.707310384820662</v>
      </c>
    </row>
    <row r="40" spans="3:15" ht="15.6" thickTop="1" thickBot="1" x14ac:dyDescent="0.35">
      <c r="D40" s="7" t="s">
        <v>6</v>
      </c>
      <c r="F40">
        <v>4208</v>
      </c>
      <c r="G40">
        <v>2204.6</v>
      </c>
      <c r="H40">
        <f t="shared" si="8"/>
        <v>971.82448036951496</v>
      </c>
      <c r="I40">
        <f t="shared" ref="I40:I41" si="10">G40/SQRT(4.33)</f>
        <v>1059.4631478549964</v>
      </c>
      <c r="J40">
        <v>3097.3005342139172</v>
      </c>
      <c r="K40">
        <v>971.82448036951496</v>
      </c>
      <c r="L40">
        <f t="shared" si="6"/>
        <v>4069.1250145834319</v>
      </c>
      <c r="M40">
        <f t="shared" si="7"/>
        <v>50496</v>
      </c>
      <c r="N40">
        <f t="shared" si="9"/>
        <v>12.409547462667332</v>
      </c>
    </row>
    <row r="41" spans="3:15" ht="15.6" thickTop="1" thickBot="1" x14ac:dyDescent="0.35">
      <c r="D41" s="7" t="s">
        <v>7</v>
      </c>
      <c r="F41">
        <v>306.8</v>
      </c>
      <c r="G41">
        <v>103.1</v>
      </c>
      <c r="H41">
        <f t="shared" si="8"/>
        <v>70.854503464203233</v>
      </c>
      <c r="I41">
        <f t="shared" si="10"/>
        <v>49.546698060351133</v>
      </c>
      <c r="J41">
        <v>144.84790147757181</v>
      </c>
      <c r="K41">
        <v>70.854503464203233</v>
      </c>
      <c r="L41">
        <f t="shared" si="6"/>
        <v>215.70240494177506</v>
      </c>
      <c r="M41">
        <f t="shared" si="7"/>
        <v>3681.6000000000004</v>
      </c>
      <c r="N41">
        <f t="shared" si="9"/>
        <v>17.067959909829383</v>
      </c>
    </row>
    <row r="42" spans="3:15" ht="15.6" thickTop="1" thickBot="1" x14ac:dyDescent="0.35">
      <c r="D42" s="7" t="s">
        <v>8</v>
      </c>
      <c r="J42">
        <f>SUM(J36:J41)</f>
        <v>12885.242627197951</v>
      </c>
      <c r="K42">
        <f>SUM(K36:K41)</f>
        <v>5336.8591224018473</v>
      </c>
      <c r="L42">
        <f t="shared" si="6"/>
        <v>18222.101749599798</v>
      </c>
    </row>
    <row r="43" spans="3:15" ht="15" thickTop="1" x14ac:dyDescent="0.3">
      <c r="D43" s="6" t="s">
        <v>9</v>
      </c>
      <c r="E43" s="6"/>
      <c r="F43" s="6">
        <f>SUM(F36:F41)</f>
        <v>23108.6</v>
      </c>
      <c r="G43" s="6">
        <f>SQRT(G36^2+G37^2+G38^2+G39^2+G40^2+G41^2)</f>
        <v>6157.5184246577774</v>
      </c>
      <c r="H43" s="6">
        <f>SUM(H36:H41)</f>
        <v>5336.8591224018473</v>
      </c>
      <c r="I43" s="6">
        <f>SQRT(I36^2+I37^2+I38^2+I39^2+I40^2+I41^2)</f>
        <v>2959.1145120035685</v>
      </c>
      <c r="J43" s="6">
        <v>6635.0319</v>
      </c>
      <c r="K43" s="6">
        <v>5336.8590999999997</v>
      </c>
      <c r="L43" s="6">
        <f t="shared" si="6"/>
        <v>11971.891</v>
      </c>
      <c r="M43" s="6">
        <f>F43*12</f>
        <v>277303.19999999995</v>
      </c>
      <c r="N43" s="6">
        <f>M43/L43</f>
        <v>23.162857062430653</v>
      </c>
    </row>
    <row r="45" spans="3:15" x14ac:dyDescent="0.3">
      <c r="C45" s="8" t="s">
        <v>30</v>
      </c>
      <c r="D45" s="8"/>
    </row>
    <row r="47" spans="3:15" x14ac:dyDescent="0.3">
      <c r="E47" s="4"/>
      <c r="K47" s="12" t="s">
        <v>22</v>
      </c>
      <c r="L47" s="12"/>
      <c r="M47" s="12"/>
      <c r="N47" s="12"/>
      <c r="O47" s="12"/>
    </row>
    <row r="48" spans="3:15" x14ac:dyDescent="0.3">
      <c r="C48" t="s">
        <v>27</v>
      </c>
      <c r="E48" s="3">
        <f>35*L43</f>
        <v>419016.185</v>
      </c>
      <c r="H48" t="s">
        <v>23</v>
      </c>
      <c r="I48">
        <f>10000000000/17000000</f>
        <v>588.23529411764707</v>
      </c>
      <c r="J48" s="11" t="s">
        <v>24</v>
      </c>
      <c r="K48" s="11"/>
    </row>
    <row r="49" spans="3:12" x14ac:dyDescent="0.3">
      <c r="C49" t="s">
        <v>28</v>
      </c>
      <c r="E49" s="5">
        <f>(I49*I48)/(N43*52)</f>
        <v>23899170.215597544</v>
      </c>
      <c r="H49" t="s">
        <v>32</v>
      </c>
      <c r="I49" s="4">
        <f>0.3*M43*I48</f>
        <v>48935858.8235294</v>
      </c>
      <c r="J49" s="11" t="s">
        <v>26</v>
      </c>
      <c r="K49" s="11"/>
    </row>
    <row r="50" spans="3:12" x14ac:dyDescent="0.3">
      <c r="C50" t="s">
        <v>29</v>
      </c>
      <c r="E50" s="3">
        <f>SUM(E48:E49)</f>
        <v>24318186.400597543</v>
      </c>
    </row>
    <row r="51" spans="3:12" x14ac:dyDescent="0.3">
      <c r="K51" s="11"/>
      <c r="L51" s="11"/>
    </row>
  </sheetData>
  <mergeCells count="7">
    <mergeCell ref="K51:L51"/>
    <mergeCell ref="K47:O47"/>
    <mergeCell ref="K22:O22"/>
    <mergeCell ref="J24:K24"/>
    <mergeCell ref="J23:K23"/>
    <mergeCell ref="J48:K48"/>
    <mergeCell ref="J49:K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Ravikant Parekh</dc:creator>
  <cp:lastModifiedBy>Ravikant Parekh</cp:lastModifiedBy>
  <dcterms:created xsi:type="dcterms:W3CDTF">2020-03-01T05:15:50Z</dcterms:created>
  <dcterms:modified xsi:type="dcterms:W3CDTF">2020-12-29T05:28:29Z</dcterms:modified>
</cp:coreProperties>
</file>