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xl/embeddings/oleObject2.bin" ContentType="application/vnd.openxmlformats-officedocument.oleObject"/>
  <Override PartName="/xl/drawings/drawing3.xml" ContentType="application/vnd.openxmlformats-officedocument.drawing+xml"/>
  <Override PartName="/xl/drawings/drawing4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gina\Desktop\кусовая системы сети\"/>
    </mc:Choice>
  </mc:AlternateContent>
  <xr:revisionPtr revIDLastSave="0" documentId="13_ncr:1_{65C891B9-78F8-433A-AE20-05E38B79EF81}" xr6:coauthVersionLast="47" xr6:coauthVersionMax="47" xr10:uidLastSave="{00000000-0000-0000-0000-000000000000}"/>
  <bookViews>
    <workbookView xWindow="3756" yWindow="1020" windowWidth="16896" windowHeight="10068" firstSheet="2" activeTab="3" xr2:uid="{146699FD-48E9-4E71-BA64-DD4BBFD18C81}"/>
  </bookViews>
  <sheets>
    <sheet name="возмещение потерь ээ на лэп" sheetId="3" r:id="rId1"/>
    <sheet name="возмещение потерь ээ на пс" sheetId="4" r:id="rId2"/>
    <sheet name="BCR(рентабельность)" sheetId="5" r:id="rId3"/>
    <sheet name="q (норма доходности)" sheetId="7" r:id="rId4"/>
    <sheet name="срок окупаемости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7" l="1"/>
  <c r="H5" i="7" s="1"/>
  <c r="J5" i="7" s="1"/>
  <c r="C4" i="7"/>
  <c r="C5" i="7" s="1"/>
  <c r="C6" i="7" s="1"/>
  <c r="E3" i="6"/>
  <c r="B4" i="6" s="1"/>
  <c r="E4" i="6" s="1"/>
  <c r="B5" i="6" s="1"/>
  <c r="E5" i="6" s="1"/>
  <c r="B6" i="6" s="1"/>
  <c r="E6" i="6" s="1"/>
  <c r="B7" i="6" s="1"/>
  <c r="E7" i="6" s="1"/>
  <c r="B8" i="6" s="1"/>
  <c r="E8" i="6" s="1"/>
  <c r="B9" i="6" s="1"/>
  <c r="E9" i="6" s="1"/>
  <c r="B10" i="6" s="1"/>
  <c r="E10" i="6" s="1"/>
  <c r="B11" i="6" s="1"/>
  <c r="E11" i="6" s="1"/>
  <c r="B12" i="6" s="1"/>
  <c r="E12" i="6" s="1"/>
  <c r="B13" i="6" s="1"/>
  <c r="E13" i="6" s="1"/>
  <c r="B14" i="6" s="1"/>
  <c r="E14" i="6" s="1"/>
  <c r="B15" i="6" s="1"/>
  <c r="E15" i="6" s="1"/>
  <c r="B16" i="6" s="1"/>
  <c r="E16" i="6" s="1"/>
  <c r="B17" i="6" s="1"/>
  <c r="E17" i="6" s="1"/>
  <c r="B18" i="6" s="1"/>
  <c r="E18" i="6" s="1"/>
  <c r="B19" i="6" s="1"/>
  <c r="E19" i="6" s="1"/>
  <c r="B20" i="6" s="1"/>
  <c r="E20" i="6" s="1"/>
  <c r="B21" i="6" s="1"/>
  <c r="E21" i="6" s="1"/>
  <c r="B22" i="6" s="1"/>
  <c r="E22" i="6" s="1"/>
  <c r="B3" i="6"/>
  <c r="B26" i="6" s="1"/>
  <c r="D31" i="5"/>
  <c r="D30" i="5"/>
  <c r="D29" i="5"/>
  <c r="D28" i="5"/>
  <c r="D27" i="5"/>
  <c r="D26" i="5"/>
  <c r="D25" i="5"/>
  <c r="D24" i="5"/>
  <c r="D23" i="5"/>
  <c r="D22" i="5"/>
  <c r="D21" i="5"/>
  <c r="D20" i="5"/>
  <c r="D19" i="5"/>
  <c r="D18" i="5"/>
  <c r="D17" i="5"/>
  <c r="D16" i="5"/>
  <c r="D15" i="5"/>
  <c r="D14" i="5"/>
  <c r="D13" i="5"/>
  <c r="D12" i="5"/>
  <c r="D32" i="5" s="1"/>
  <c r="L8" i="4"/>
  <c r="F8" i="4" s="1"/>
  <c r="E8" i="4"/>
  <c r="E7" i="4"/>
  <c r="L7" i="4" s="1"/>
  <c r="F7" i="4" s="1"/>
  <c r="E6" i="4"/>
  <c r="L6" i="4" s="1"/>
  <c r="F6" i="4" s="1"/>
  <c r="E5" i="4"/>
  <c r="L5" i="4" s="1"/>
  <c r="F5" i="4" s="1"/>
  <c r="E4" i="4"/>
  <c r="L4" i="4" s="1"/>
  <c r="F4" i="4" s="1"/>
  <c r="E3" i="4"/>
  <c r="L3" i="4" s="1"/>
  <c r="F3" i="4" s="1"/>
  <c r="E4" i="3"/>
  <c r="E5" i="3"/>
  <c r="E6" i="3"/>
  <c r="E7" i="3"/>
  <c r="E8" i="3"/>
  <c r="E13" i="3" s="1"/>
  <c r="E9" i="3"/>
  <c r="E10" i="3"/>
  <c r="E11" i="3"/>
  <c r="E12" i="3"/>
  <c r="E3" i="3"/>
  <c r="M4" i="3"/>
  <c r="M5" i="3"/>
  <c r="M6" i="3"/>
  <c r="M7" i="3"/>
  <c r="M8" i="3"/>
  <c r="M9" i="3"/>
  <c r="M10" i="3"/>
  <c r="M11" i="3"/>
  <c r="M12" i="3"/>
  <c r="M3" i="3"/>
  <c r="L4" i="3"/>
  <c r="L5" i="3"/>
  <c r="L6" i="3"/>
  <c r="L7" i="3"/>
  <c r="L8" i="3"/>
  <c r="L9" i="3"/>
  <c r="L10" i="3"/>
  <c r="L11" i="3"/>
  <c r="L12" i="3"/>
  <c r="L3" i="3"/>
  <c r="O4" i="3"/>
  <c r="O5" i="3"/>
  <c r="O6" i="3"/>
  <c r="O7" i="3"/>
  <c r="O8" i="3"/>
  <c r="O9" i="3"/>
  <c r="O10" i="3"/>
  <c r="O11" i="3"/>
  <c r="O12" i="3"/>
  <c r="O3" i="3"/>
  <c r="I4" i="3"/>
  <c r="I5" i="3"/>
  <c r="I6" i="3"/>
  <c r="I7" i="3"/>
  <c r="I8" i="3"/>
  <c r="I9" i="3"/>
  <c r="I10" i="3"/>
  <c r="I11" i="3"/>
  <c r="I12" i="3"/>
  <c r="I3" i="3"/>
  <c r="D4" i="7" l="1"/>
  <c r="H6" i="7" s="1"/>
  <c r="J6" i="7" s="1"/>
  <c r="D6" i="7"/>
  <c r="H8" i="7" s="1"/>
  <c r="J8" i="7" s="1"/>
  <c r="C7" i="7"/>
  <c r="D5" i="7"/>
  <c r="H7" i="7" s="1"/>
  <c r="J7" i="7" s="1"/>
  <c r="E12" i="5"/>
  <c r="F12" i="5"/>
  <c r="F9" i="4"/>
  <c r="C8" i="7" l="1"/>
  <c r="D7" i="7"/>
  <c r="H9" i="7" s="1"/>
  <c r="J9" i="7" s="1"/>
  <c r="D8" i="7" l="1"/>
  <c r="H10" i="7" s="1"/>
  <c r="J10" i="7" s="1"/>
  <c r="C9" i="7"/>
  <c r="C10" i="7" l="1"/>
  <c r="D9" i="7"/>
  <c r="H11" i="7" s="1"/>
  <c r="J11" i="7" s="1"/>
  <c r="D10" i="7" l="1"/>
  <c r="H12" i="7" s="1"/>
  <c r="J12" i="7" s="1"/>
  <c r="C11" i="7"/>
  <c r="C12" i="7" l="1"/>
  <c r="D11" i="7"/>
  <c r="H13" i="7" s="1"/>
  <c r="J13" i="7" s="1"/>
  <c r="D12" i="7" l="1"/>
  <c r="H14" i="7" s="1"/>
  <c r="J14" i="7" s="1"/>
  <c r="C13" i="7"/>
  <c r="C14" i="7" l="1"/>
  <c r="D13" i="7"/>
  <c r="H15" i="7" s="1"/>
  <c r="J15" i="7" s="1"/>
  <c r="D14" i="7" l="1"/>
  <c r="H16" i="7" s="1"/>
  <c r="J16" i="7" s="1"/>
  <c r="C15" i="7"/>
  <c r="C16" i="7" l="1"/>
  <c r="D15" i="7"/>
  <c r="H17" i="7" s="1"/>
  <c r="J17" i="7" s="1"/>
  <c r="D16" i="7" l="1"/>
  <c r="H18" i="7" s="1"/>
  <c r="J18" i="7" s="1"/>
  <c r="C17" i="7"/>
  <c r="C18" i="7" l="1"/>
  <c r="D17" i="7"/>
  <c r="H19" i="7" s="1"/>
  <c r="J19" i="7" s="1"/>
  <c r="D18" i="7" l="1"/>
  <c r="H20" i="7" s="1"/>
  <c r="J20" i="7" s="1"/>
  <c r="C19" i="7"/>
  <c r="C20" i="7" l="1"/>
  <c r="D19" i="7"/>
  <c r="H21" i="7" s="1"/>
  <c r="J21" i="7" s="1"/>
  <c r="D20" i="7" l="1"/>
  <c r="H22" i="7" s="1"/>
  <c r="J22" i="7" s="1"/>
  <c r="C21" i="7"/>
  <c r="C22" i="7" l="1"/>
  <c r="D22" i="7" s="1"/>
  <c r="H24" i="7" s="1"/>
  <c r="J24" i="7" s="1"/>
  <c r="D21" i="7"/>
  <c r="H23" i="7" s="1"/>
  <c r="J23" i="7" s="1"/>
  <c r="J25" i="7" l="1"/>
  <c r="K5" i="7" s="1"/>
  <c r="L5" i="7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Иксанова Регина</author>
  </authors>
  <commentList>
    <comment ref="B26" authorId="0" shapeId="0" xr:uid="{A1A9AD1F-7751-45E5-88B1-DE7FA9758629}">
      <text>
        <r>
          <rPr>
            <b/>
            <sz val="9"/>
            <color indexed="81"/>
            <rFont val="Tahoma"/>
            <family val="2"/>
            <charset val="204"/>
          </rPr>
          <t>Иксанова Регина:
IC/НА ПЕРВОЕ ПОЛОЖИТЕЛЬНОЕ 
NPV</t>
        </r>
      </text>
    </comment>
  </commentList>
</comments>
</file>

<file path=xl/sharedStrings.xml><?xml version="1.0" encoding="utf-8"?>
<sst xmlns="http://schemas.openxmlformats.org/spreadsheetml/2006/main" count="135" uniqueCount="97">
  <si>
    <t>Линия</t>
  </si>
  <si>
    <t>ИП1-Н4</t>
  </si>
  <si>
    <t>AC-70/11</t>
  </si>
  <si>
    <t>ИП4-Н4</t>
  </si>
  <si>
    <t>ИП4-Н3</t>
  </si>
  <si>
    <t>AC-150/24</t>
  </si>
  <si>
    <t>Н3-Н2</t>
  </si>
  <si>
    <t>Н6-Н2</t>
  </si>
  <si>
    <t>ИП2-Н6</t>
  </si>
  <si>
    <t>ИП2-Н5</t>
  </si>
  <si>
    <t>AC-95/16</t>
  </si>
  <si>
    <t>ИП3-Н5</t>
  </si>
  <si>
    <t>ИП3-Н1</t>
  </si>
  <si>
    <t>AC-150/19</t>
  </si>
  <si>
    <t>ИП1-Н1</t>
  </si>
  <si>
    <t>Марка провода</t>
  </si>
  <si>
    <t>Итого</t>
  </si>
  <si>
    <r>
      <t>R</t>
    </r>
    <r>
      <rPr>
        <vertAlign val="subscript"/>
        <sz val="10"/>
        <color rgb="FF000000"/>
        <rFont val="Times New Roman"/>
        <family val="1"/>
        <charset val="204"/>
      </rPr>
      <t>л</t>
    </r>
    <r>
      <rPr>
        <sz val="10"/>
        <color rgb="FF000000"/>
        <rFont val="Times New Roman"/>
        <family val="1"/>
        <charset val="204"/>
      </rPr>
      <t>, Ом</t>
    </r>
  </si>
  <si>
    <t>Р, МВт</t>
  </si>
  <si>
    <r>
      <t>И</t>
    </r>
    <r>
      <rPr>
        <vertAlign val="subscript"/>
        <sz val="10"/>
        <color rgb="FF000000"/>
        <rFont val="Times New Roman"/>
        <family val="1"/>
        <charset val="204"/>
      </rPr>
      <t>э(л)</t>
    </r>
    <r>
      <rPr>
        <sz val="10"/>
        <color rgb="FF000000"/>
        <rFont val="Times New Roman"/>
        <family val="1"/>
        <charset val="204"/>
      </rPr>
      <t>, млн. руб</t>
    </r>
  </si>
  <si>
    <t>P^2</t>
  </si>
  <si>
    <t>U</t>
  </si>
  <si>
    <t>cos ф</t>
  </si>
  <si>
    <t>U*cоs ф</t>
  </si>
  <si>
    <t>(U*cоs ф)^2</t>
  </si>
  <si>
    <t>Tmax</t>
  </si>
  <si>
    <t>t</t>
  </si>
  <si>
    <t>β</t>
  </si>
  <si>
    <t>№ ПС</t>
  </si>
  <si>
    <t>Тип трансформатора</t>
  </si>
  <si>
    <t>ΔРк, МВт</t>
  </si>
  <si>
    <t>ΔРх, МВт</t>
  </si>
  <si>
    <r>
      <t>К</t>
    </r>
    <r>
      <rPr>
        <vertAlign val="subscript"/>
        <sz val="10"/>
        <color rgb="FF000000"/>
        <rFont val="Times New Roman"/>
        <family val="1"/>
        <charset val="204"/>
      </rPr>
      <t>з</t>
    </r>
  </si>
  <si>
    <r>
      <t>И</t>
    </r>
    <r>
      <rPr>
        <vertAlign val="subscript"/>
        <sz val="10"/>
        <color rgb="FF000000"/>
        <rFont val="Times New Roman"/>
        <family val="1"/>
        <charset val="204"/>
      </rPr>
      <t>э(п)</t>
    </r>
    <r>
      <rPr>
        <sz val="10"/>
        <color rgb="FF000000"/>
        <rFont val="Times New Roman"/>
        <family val="1"/>
        <charset val="204"/>
      </rPr>
      <t>, млн. руб</t>
    </r>
  </si>
  <si>
    <t>Рн, МВт</t>
  </si>
  <si>
    <t>Sн, МВА</t>
  </si>
  <si>
    <t>Кз^2</t>
  </si>
  <si>
    <t>ТРДН-25000/110</t>
  </si>
  <si>
    <t>ТРДН-40000/110</t>
  </si>
  <si>
    <t>ТДН-16000/110</t>
  </si>
  <si>
    <r>
      <t xml:space="preserve"> К</t>
    </r>
    <r>
      <rPr>
        <vertAlign val="subscript"/>
        <sz val="12"/>
        <color theme="1"/>
        <rFont val="Times New Roman"/>
        <family val="1"/>
        <charset val="204"/>
      </rPr>
      <t>з</t>
    </r>
    <r>
      <rPr>
        <sz val="12"/>
        <color theme="1"/>
        <rFont val="Times New Roman"/>
        <family val="1"/>
        <charset val="204"/>
      </rPr>
      <t xml:space="preserve">=  </t>
    </r>
  </si>
  <si>
    <r>
      <t>Р</t>
    </r>
    <r>
      <rPr>
        <vertAlign val="subscript"/>
        <sz val="10"/>
        <color rgb="FF000000"/>
        <rFont val="Times New Roman"/>
        <family val="1"/>
        <charset val="204"/>
      </rPr>
      <t>н</t>
    </r>
    <r>
      <rPr>
        <sz val="10"/>
        <color rgb="FF000000"/>
        <rFont val="Times New Roman"/>
        <family val="1"/>
        <charset val="204"/>
      </rPr>
      <t>, МВт</t>
    </r>
  </si>
  <si>
    <r>
      <t>S</t>
    </r>
    <r>
      <rPr>
        <vertAlign val="subscript"/>
        <sz val="10"/>
        <color rgb="FF000000"/>
        <rFont val="Times New Roman"/>
        <family val="1"/>
        <charset val="204"/>
      </rPr>
      <t>ж.тр</t>
    </r>
    <r>
      <rPr>
        <sz val="10"/>
        <color rgb="FF000000"/>
        <rFont val="Times New Roman"/>
        <family val="1"/>
        <charset val="204"/>
      </rPr>
      <t>, МВА</t>
    </r>
  </si>
  <si>
    <t>Марка</t>
  </si>
  <si>
    <t>трансформатора</t>
  </si>
  <si>
    <t>Исполнение</t>
  </si>
  <si>
    <t>115/10,5</t>
  </si>
  <si>
    <r>
      <t>S</t>
    </r>
    <r>
      <rPr>
        <vertAlign val="subscript"/>
        <sz val="10"/>
        <color rgb="FF000000"/>
        <rFont val="Times New Roman"/>
        <family val="1"/>
        <charset val="204"/>
      </rPr>
      <t>н</t>
    </r>
    <r>
      <rPr>
        <sz val="10"/>
        <color rgb="FF000000"/>
        <rFont val="Times New Roman"/>
        <family val="1"/>
        <charset val="204"/>
      </rPr>
      <t>, МВА</t>
    </r>
  </si>
  <si>
    <r>
      <t>U</t>
    </r>
    <r>
      <rPr>
        <vertAlign val="subscript"/>
        <sz val="10"/>
        <color rgb="FF000000"/>
        <rFont val="Times New Roman"/>
        <family val="1"/>
        <charset val="204"/>
      </rPr>
      <t>к</t>
    </r>
    <r>
      <rPr>
        <sz val="10"/>
        <color rgb="FF000000"/>
        <rFont val="Times New Roman"/>
        <family val="1"/>
        <charset val="204"/>
      </rPr>
      <t>, %</t>
    </r>
  </si>
  <si>
    <t>10,510,5</t>
  </si>
  <si>
    <t>ΔРк, кВт</t>
  </si>
  <si>
    <t>ΔРх, кВт</t>
  </si>
  <si>
    <r>
      <t>I</t>
    </r>
    <r>
      <rPr>
        <vertAlign val="subscript"/>
        <sz val="10"/>
        <color rgb="FF000000"/>
        <rFont val="Times New Roman"/>
        <family val="1"/>
        <charset val="204"/>
      </rPr>
      <t>хх</t>
    </r>
    <r>
      <rPr>
        <sz val="10"/>
        <color rgb="FF000000"/>
        <rFont val="Times New Roman"/>
        <family val="1"/>
        <charset val="204"/>
      </rPr>
      <t>, %</t>
    </r>
  </si>
  <si>
    <r>
      <t>R</t>
    </r>
    <r>
      <rPr>
        <vertAlign val="subscript"/>
        <sz val="10"/>
        <color rgb="FF000000"/>
        <rFont val="Times New Roman"/>
        <family val="1"/>
        <charset val="204"/>
      </rPr>
      <t>т</t>
    </r>
    <r>
      <rPr>
        <sz val="10"/>
        <color rgb="FF000000"/>
        <rFont val="Times New Roman"/>
        <family val="1"/>
        <charset val="204"/>
      </rPr>
      <t>, Ом</t>
    </r>
  </si>
  <si>
    <r>
      <t>Х</t>
    </r>
    <r>
      <rPr>
        <vertAlign val="subscript"/>
        <sz val="10"/>
        <color rgb="FF000000"/>
        <rFont val="Times New Roman"/>
        <family val="1"/>
        <charset val="204"/>
      </rPr>
      <t>т</t>
    </r>
    <r>
      <rPr>
        <sz val="10"/>
        <color rgb="FF000000"/>
        <rFont val="Times New Roman"/>
        <family val="1"/>
        <charset val="204"/>
      </rPr>
      <t>, Ом</t>
    </r>
  </si>
  <si>
    <t>ΔQ, кВАр</t>
  </si>
  <si>
    <r>
      <t>G</t>
    </r>
    <r>
      <rPr>
        <vertAlign val="subscript"/>
        <sz val="10"/>
        <color rgb="FF000000"/>
        <rFont val="Times New Roman"/>
        <family val="1"/>
        <charset val="204"/>
      </rPr>
      <t>т</t>
    </r>
    <r>
      <rPr>
        <sz val="10"/>
        <color rgb="FF000000"/>
        <rFont val="Times New Roman"/>
        <family val="1"/>
        <charset val="204"/>
      </rPr>
      <t>, мкСм</t>
    </r>
  </si>
  <si>
    <r>
      <t>В</t>
    </r>
    <r>
      <rPr>
        <vertAlign val="subscript"/>
        <sz val="10"/>
        <color rgb="FF000000"/>
        <rFont val="Times New Roman"/>
        <family val="1"/>
        <charset val="204"/>
      </rPr>
      <t>т</t>
    </r>
    <r>
      <rPr>
        <sz val="10"/>
        <color rgb="FF000000"/>
        <rFont val="Times New Roman"/>
        <family val="1"/>
        <charset val="204"/>
      </rPr>
      <t>, мкСм</t>
    </r>
  </si>
  <si>
    <t>Год</t>
  </si>
  <si>
    <r>
      <t>k</t>
    </r>
    <r>
      <rPr>
        <vertAlign val="subscript"/>
        <sz val="10"/>
        <color rgb="FF000000"/>
        <rFont val="Times New Roman"/>
        <family val="1"/>
        <charset val="204"/>
      </rPr>
      <t>d</t>
    </r>
  </si>
  <si>
    <t>NCF, млн. руб</t>
  </si>
  <si>
    <r>
      <t>NCF·k</t>
    </r>
    <r>
      <rPr>
        <vertAlign val="subscript"/>
        <sz val="10"/>
        <color rgb="FF000000"/>
        <rFont val="Times New Roman"/>
        <family val="1"/>
        <charset val="204"/>
      </rPr>
      <t>d</t>
    </r>
  </si>
  <si>
    <t>NPV,</t>
  </si>
  <si>
    <t>BCR</t>
  </si>
  <si>
    <t>млн. руб</t>
  </si>
  <si>
    <t>IC</t>
  </si>
  <si>
    <t>NPV =                          – IC</t>
  </si>
  <si>
    <t>Годы</t>
  </si>
  <si>
    <t>IC динам.</t>
  </si>
  <si>
    <t>NCF</t>
  </si>
  <si>
    <t>NPV</t>
  </si>
  <si>
    <t>срок окупаемости</t>
  </si>
  <si>
    <r>
      <t>NPV=               –IC</t>
    </r>
    <r>
      <rPr>
        <i/>
        <vertAlign val="subscript"/>
        <sz val="12"/>
        <color theme="1"/>
        <rFont val="Times New Roman"/>
        <family val="1"/>
        <charset val="204"/>
      </rPr>
      <t>i</t>
    </r>
    <r>
      <rPr>
        <sz val="12"/>
        <color theme="1"/>
        <rFont val="Times New Roman"/>
        <family val="1"/>
        <charset val="204"/>
      </rPr>
      <t>)·     = 0</t>
    </r>
  </si>
  <si>
    <t>года</t>
  </si>
  <si>
    <t>kd1</t>
  </si>
  <si>
    <t>kd2</t>
  </si>
  <si>
    <t>kd3</t>
  </si>
  <si>
    <t>kd4</t>
  </si>
  <si>
    <t>kd5</t>
  </si>
  <si>
    <t>kd6</t>
  </si>
  <si>
    <t>kd7</t>
  </si>
  <si>
    <t>kd8</t>
  </si>
  <si>
    <t>kd9</t>
  </si>
  <si>
    <t>kd10</t>
  </si>
  <si>
    <t>kd11</t>
  </si>
  <si>
    <t>kd12</t>
  </si>
  <si>
    <t>kd13</t>
  </si>
  <si>
    <t>kd14</t>
  </si>
  <si>
    <t>kd15</t>
  </si>
  <si>
    <t>kd16</t>
  </si>
  <si>
    <t>kd17</t>
  </si>
  <si>
    <t>kd18</t>
  </si>
  <si>
    <t>kd19</t>
  </si>
  <si>
    <t>kd20</t>
  </si>
  <si>
    <t xml:space="preserve">(q)% дисконт. </t>
  </si>
  <si>
    <t>kdi коэф. дисконт.</t>
  </si>
  <si>
    <t xml:space="preserve">степень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</si>
</sst>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04"/>
      <scheme val="minor"/>
    </font>
    <font>
      <sz val="10"/>
      <color rgb="FF000000"/>
      <name val="Times New Roman"/>
      <family val="1"/>
      <charset val="204"/>
    </font>
    <font>
      <vertAlign val="subscript"/>
      <sz val="10"/>
      <color rgb="FF000000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vertAlign val="subscript"/>
      <sz val="12"/>
      <color theme="1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i/>
      <vertAlign val="subscript"/>
      <sz val="12"/>
      <color theme="1"/>
      <name val="Times New Roman"/>
      <family val="1"/>
      <charset val="204"/>
    </font>
    <font>
      <b/>
      <sz val="9"/>
      <color indexed="81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3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1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0" xfId="0" applyFont="1"/>
    <xf numFmtId="0" fontId="1" fillId="0" borderId="4" xfId="0" applyFont="1" applyBorder="1" applyAlignment="1">
      <alignment horizontal="center" vertical="center"/>
    </xf>
    <xf numFmtId="2" fontId="1" fillId="0" borderId="3" xfId="0" applyNumberFormat="1" applyFont="1" applyBorder="1" applyAlignment="1">
      <alignment horizontal="center" vertical="center"/>
    </xf>
    <xf numFmtId="2" fontId="3" fillId="0" borderId="8" xfId="0" applyNumberFormat="1" applyFont="1" applyBorder="1" applyAlignment="1">
      <alignment horizontal="center" vertical="center"/>
    </xf>
    <xf numFmtId="2" fontId="0" fillId="0" borderId="0" xfId="0" applyNumberFormat="1"/>
    <xf numFmtId="0" fontId="1" fillId="0" borderId="9" xfId="0" applyFont="1" applyBorder="1" applyAlignment="1">
      <alignment horizontal="center" vertical="center"/>
    </xf>
    <xf numFmtId="2" fontId="3" fillId="0" borderId="4" xfId="0" applyNumberFormat="1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4" xfId="0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1" fillId="0" borderId="9" xfId="0" applyFont="1" applyBorder="1"/>
    <xf numFmtId="0" fontId="4" fillId="0" borderId="9" xfId="0" applyFont="1" applyBorder="1"/>
    <xf numFmtId="0" fontId="3" fillId="0" borderId="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14" xfId="0" applyBorder="1"/>
    <xf numFmtId="0" fontId="0" fillId="0" borderId="2" xfId="0" applyBorder="1" applyAlignment="1">
      <alignment horizontal="center" wrapText="1"/>
    </xf>
    <xf numFmtId="0" fontId="0" fillId="0" borderId="3" xfId="0" applyBorder="1"/>
    <xf numFmtId="0" fontId="3" fillId="0" borderId="5" xfId="0" applyFont="1" applyBorder="1" applyAlignment="1">
      <alignment horizontal="center" vertical="center"/>
    </xf>
    <xf numFmtId="0" fontId="0" fillId="2" borderId="0" xfId="0" applyFill="1"/>
    <xf numFmtId="0" fontId="1" fillId="2" borderId="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15" xfId="0" applyBorder="1"/>
    <xf numFmtId="0" fontId="0" fillId="0" borderId="11" xfId="0" applyBorder="1"/>
    <xf numFmtId="0" fontId="0" fillId="0" borderId="5" xfId="0" applyBorder="1"/>
    <xf numFmtId="0" fontId="0" fillId="0" borderId="4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w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22860</xdr:colOff>
          <xdr:row>14</xdr:row>
          <xdr:rowOff>45720</xdr:rowOff>
        </xdr:from>
        <xdr:to>
          <xdr:col>6</xdr:col>
          <xdr:colOff>594360</xdr:colOff>
          <xdr:row>17</xdr:row>
          <xdr:rowOff>22860</xdr:rowOff>
        </xdr:to>
        <xdr:sp macro="" textlink="">
          <xdr:nvSpPr>
            <xdr:cNvPr id="3078" name="Object 6" hidden="1">
              <a:extLst>
                <a:ext uri="{63B3BB69-23CF-44E3-9099-C40C66FF867C}">
                  <a14:compatExt spid="_x0000_s3078"/>
                </a:ext>
                <a:ext uri="{FF2B5EF4-FFF2-40B4-BE49-F238E27FC236}">
                  <a16:creationId xmlns:a16="http://schemas.microsoft.com/office/drawing/2014/main" id="{00000000-0008-0000-0000-00000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</xdr:colOff>
          <xdr:row>10</xdr:row>
          <xdr:rowOff>30480</xdr:rowOff>
        </xdr:from>
        <xdr:to>
          <xdr:col>4</xdr:col>
          <xdr:colOff>243840</xdr:colOff>
          <xdr:row>11</xdr:row>
          <xdr:rowOff>129540</xdr:rowOff>
        </xdr:to>
        <xdr:sp macro="" textlink="">
          <xdr:nvSpPr>
            <xdr:cNvPr id="4097" name="Object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2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>
    <xdr:from>
      <xdr:col>1</xdr:col>
      <xdr:colOff>358140</xdr:colOff>
      <xdr:row>11</xdr:row>
      <xdr:rowOff>144780</xdr:rowOff>
    </xdr:from>
    <xdr:to>
      <xdr:col>1</xdr:col>
      <xdr:colOff>876300</xdr:colOff>
      <xdr:row>13</xdr:row>
      <xdr:rowOff>15240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6780" y="2369820"/>
          <a:ext cx="51816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594360</xdr:colOff>
      <xdr:row>33</xdr:row>
      <xdr:rowOff>0</xdr:rowOff>
    </xdr:from>
    <xdr:to>
      <xdr:col>9</xdr:col>
      <xdr:colOff>144780</xdr:colOff>
      <xdr:row>33</xdr:row>
      <xdr:rowOff>175260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20640" y="6210300"/>
          <a:ext cx="76962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449580</xdr:colOff>
      <xdr:row>25</xdr:row>
      <xdr:rowOff>22860</xdr:rowOff>
    </xdr:from>
    <xdr:to>
      <xdr:col>4</xdr:col>
      <xdr:colOff>335280</xdr:colOff>
      <xdr:row>26</xdr:row>
      <xdr:rowOff>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4122FCD4-1044-420C-87B4-C9B0120425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74620" y="4770120"/>
          <a:ext cx="49530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137160</xdr:colOff>
      <xdr:row>25</xdr:row>
      <xdr:rowOff>22860</xdr:rowOff>
    </xdr:from>
    <xdr:to>
      <xdr:col>5</xdr:col>
      <xdr:colOff>335280</xdr:colOff>
      <xdr:row>26</xdr:row>
      <xdr:rowOff>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A3690068-E25D-43F7-9C4A-7E372F575A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81400" y="4770120"/>
          <a:ext cx="19812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w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2.wmf"/><Relationship Id="rId4" Type="http://schemas.openxmlformats.org/officeDocument/2006/relationships/oleObject" Target="../embeddings/oleObject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EA25A-64C4-4C3A-95E2-CD7853398774}">
  <dimension ref="A1:P13"/>
  <sheetViews>
    <sheetView zoomScale="70" zoomScaleNormal="70" workbookViewId="0">
      <selection activeCell="P3" sqref="P3:P12"/>
    </sheetView>
  </sheetViews>
  <sheetFormatPr defaultRowHeight="14.4" x14ac:dyDescent="0.3"/>
  <cols>
    <col min="1" max="1" width="11.109375" customWidth="1"/>
    <col min="2" max="2" width="15" customWidth="1"/>
    <col min="5" max="5" width="12.5546875" customWidth="1"/>
    <col min="8" max="8" width="11.77734375" customWidth="1"/>
    <col min="9" max="9" width="17.5546875" customWidth="1"/>
    <col min="13" max="13" width="11.109375" customWidth="1"/>
  </cols>
  <sheetData>
    <row r="1" spans="1:16" x14ac:dyDescent="0.3">
      <c r="A1" s="15" t="s">
        <v>0</v>
      </c>
      <c r="B1" s="15" t="s">
        <v>15</v>
      </c>
      <c r="C1" s="15" t="s">
        <v>17</v>
      </c>
      <c r="D1" s="15" t="s">
        <v>18</v>
      </c>
      <c r="E1" s="15" t="s">
        <v>19</v>
      </c>
      <c r="F1" s="2"/>
    </row>
    <row r="2" spans="1:16" ht="16.2" thickBot="1" x14ac:dyDescent="0.35">
      <c r="A2" s="16"/>
      <c r="B2" s="16"/>
      <c r="C2" s="16"/>
      <c r="D2" s="16"/>
      <c r="E2" s="16"/>
      <c r="F2" s="2"/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s="5" t="s">
        <v>27</v>
      </c>
    </row>
    <row r="3" spans="1:16" ht="16.2" thickBot="1" x14ac:dyDescent="0.35">
      <c r="A3" s="3" t="s">
        <v>1</v>
      </c>
      <c r="B3" s="1" t="s">
        <v>2</v>
      </c>
      <c r="C3" s="4">
        <v>5.5640000000000001</v>
      </c>
      <c r="D3" s="4">
        <v>11.03</v>
      </c>
      <c r="E3" s="1">
        <f>I3/M3*C3*O3*P3</f>
        <v>2.5354519537586571</v>
      </c>
      <c r="F3" s="2"/>
      <c r="I3">
        <f>D3^2</f>
        <v>121.66089999999998</v>
      </c>
      <c r="J3">
        <v>61.41</v>
      </c>
      <c r="K3" s="5">
        <v>0.91700000000000004</v>
      </c>
      <c r="L3">
        <f>J3*K3</f>
        <v>56.31297</v>
      </c>
      <c r="M3">
        <f>L3^2</f>
        <v>3171.1505902209001</v>
      </c>
      <c r="N3" s="5">
        <v>5170</v>
      </c>
      <c r="O3">
        <f>(0.124+(N3/10000))^2*8760</f>
        <v>3599.31756</v>
      </c>
      <c r="P3" s="5">
        <v>3.3E-3</v>
      </c>
    </row>
    <row r="4" spans="1:16" ht="16.2" thickBot="1" x14ac:dyDescent="0.35">
      <c r="A4" s="3" t="s">
        <v>3</v>
      </c>
      <c r="B4" s="1" t="s">
        <v>2</v>
      </c>
      <c r="C4" s="4">
        <v>6.8479999999999999</v>
      </c>
      <c r="D4" s="4">
        <v>8.9700000000000006</v>
      </c>
      <c r="E4" s="1">
        <f t="shared" ref="E4:E12" si="0">I4/M4*C4*O4*P4</f>
        <v>2.4747313589157209</v>
      </c>
      <c r="F4" s="2"/>
      <c r="I4">
        <f t="shared" ref="I4:I12" si="1">D4^2</f>
        <v>80.460900000000009</v>
      </c>
      <c r="J4">
        <v>56.08</v>
      </c>
      <c r="K4" s="5">
        <v>0.91700000000000004</v>
      </c>
      <c r="L4">
        <f t="shared" ref="L4:L12" si="2">J4*K4</f>
        <v>51.425359999999998</v>
      </c>
      <c r="M4">
        <f t="shared" ref="M4:M12" si="3">L4^2</f>
        <v>2644.5676511295997</v>
      </c>
      <c r="N4" s="5">
        <v>5170</v>
      </c>
      <c r="O4">
        <f t="shared" ref="O4:O12" si="4">(0.124+(N4/10000))^2*8760</f>
        <v>3599.31756</v>
      </c>
      <c r="P4" s="5">
        <v>3.3E-3</v>
      </c>
    </row>
    <row r="5" spans="1:16" ht="16.2" thickBot="1" x14ac:dyDescent="0.35">
      <c r="A5" s="3" t="s">
        <v>4</v>
      </c>
      <c r="B5" s="1" t="s">
        <v>5</v>
      </c>
      <c r="C5" s="4">
        <v>1.1484000000000001</v>
      </c>
      <c r="D5" s="4">
        <v>47.9</v>
      </c>
      <c r="E5" s="1">
        <f t="shared" si="0"/>
        <v>5.1511163058124447</v>
      </c>
      <c r="F5" s="2"/>
      <c r="I5">
        <f t="shared" si="1"/>
        <v>2294.41</v>
      </c>
      <c r="J5">
        <v>85.001999999999995</v>
      </c>
      <c r="K5" s="5">
        <v>0.91700000000000004</v>
      </c>
      <c r="L5">
        <f t="shared" si="2"/>
        <v>77.946833999999996</v>
      </c>
      <c r="M5">
        <f t="shared" si="3"/>
        <v>6075.7089306235557</v>
      </c>
      <c r="N5" s="5">
        <v>5170</v>
      </c>
      <c r="O5">
        <f t="shared" si="4"/>
        <v>3599.31756</v>
      </c>
      <c r="P5" s="5">
        <v>3.3E-3</v>
      </c>
    </row>
    <row r="6" spans="1:16" ht="16.2" thickBot="1" x14ac:dyDescent="0.35">
      <c r="A6" s="3" t="s">
        <v>6</v>
      </c>
      <c r="B6" s="1" t="s">
        <v>5</v>
      </c>
      <c r="C6" s="4">
        <v>2.97</v>
      </c>
      <c r="D6" s="4">
        <v>22.9</v>
      </c>
      <c r="E6" s="1">
        <f t="shared" si="0"/>
        <v>3.1358083368971448</v>
      </c>
      <c r="F6" s="2"/>
      <c r="I6">
        <f t="shared" si="1"/>
        <v>524.41</v>
      </c>
      <c r="J6">
        <v>83.76</v>
      </c>
      <c r="K6" s="5">
        <v>0.91700000000000004</v>
      </c>
      <c r="L6">
        <f t="shared" si="2"/>
        <v>76.80792000000001</v>
      </c>
      <c r="M6">
        <f t="shared" si="3"/>
        <v>5899.4565747264014</v>
      </c>
      <c r="N6" s="5">
        <v>5170</v>
      </c>
      <c r="O6">
        <f t="shared" si="4"/>
        <v>3599.31756</v>
      </c>
      <c r="P6" s="5">
        <v>3.3E-3</v>
      </c>
    </row>
    <row r="7" spans="1:16" ht="16.2" thickBot="1" x14ac:dyDescent="0.35">
      <c r="A7" s="3" t="s">
        <v>7</v>
      </c>
      <c r="B7" s="1" t="s">
        <v>5</v>
      </c>
      <c r="C7" s="4">
        <v>1.4850000000000001</v>
      </c>
      <c r="D7" s="4">
        <v>18.02</v>
      </c>
      <c r="E7" s="1">
        <f t="shared" si="0"/>
        <v>1.3992458087943698</v>
      </c>
      <c r="F7" s="2"/>
      <c r="I7">
        <f t="shared" si="1"/>
        <v>324.72039999999998</v>
      </c>
      <c r="J7">
        <v>69.77</v>
      </c>
      <c r="K7" s="5">
        <v>0.91700000000000004</v>
      </c>
      <c r="L7">
        <f t="shared" si="2"/>
        <v>63.979089999999999</v>
      </c>
      <c r="M7">
        <f t="shared" si="3"/>
        <v>4093.3239572281</v>
      </c>
      <c r="N7" s="5">
        <v>5170</v>
      </c>
      <c r="O7">
        <f t="shared" si="4"/>
        <v>3599.31756</v>
      </c>
      <c r="P7" s="5">
        <v>3.3E-3</v>
      </c>
    </row>
    <row r="8" spans="1:16" ht="16.2" thickBot="1" x14ac:dyDescent="0.35">
      <c r="A8" s="3" t="s">
        <v>8</v>
      </c>
      <c r="B8" s="1" t="s">
        <v>5</v>
      </c>
      <c r="C8" s="4">
        <v>1.8216000000000001</v>
      </c>
      <c r="D8" s="4">
        <v>53.02</v>
      </c>
      <c r="E8" s="1">
        <f t="shared" si="0"/>
        <v>7.3414079271466877</v>
      </c>
      <c r="F8" s="2"/>
      <c r="I8">
        <f t="shared" si="1"/>
        <v>2811.1204000000002</v>
      </c>
      <c r="J8">
        <v>99.26</v>
      </c>
      <c r="K8" s="5">
        <v>0.91700000000000004</v>
      </c>
      <c r="L8">
        <f t="shared" si="2"/>
        <v>91.021420000000006</v>
      </c>
      <c r="M8">
        <f t="shared" si="3"/>
        <v>8284.8988988164019</v>
      </c>
      <c r="N8" s="5">
        <v>5170</v>
      </c>
      <c r="O8">
        <f t="shared" si="4"/>
        <v>3599.31756</v>
      </c>
      <c r="P8" s="5">
        <v>3.3E-3</v>
      </c>
    </row>
    <row r="9" spans="1:16" ht="16.2" thickBot="1" x14ac:dyDescent="0.35">
      <c r="A9" s="3" t="s">
        <v>9</v>
      </c>
      <c r="B9" s="1" t="s">
        <v>10</v>
      </c>
      <c r="C9" s="4">
        <v>1.7747999999999999</v>
      </c>
      <c r="D9" s="4">
        <v>13.54</v>
      </c>
      <c r="E9" s="1">
        <f t="shared" si="0"/>
        <v>1.244934929121464</v>
      </c>
      <c r="F9" s="2"/>
      <c r="I9">
        <f t="shared" si="1"/>
        <v>183.33159999999998</v>
      </c>
      <c r="J9">
        <v>60.76</v>
      </c>
      <c r="K9" s="5">
        <v>0.91700000000000004</v>
      </c>
      <c r="L9">
        <f t="shared" si="2"/>
        <v>55.716920000000002</v>
      </c>
      <c r="M9">
        <f t="shared" si="3"/>
        <v>3104.3751742864001</v>
      </c>
      <c r="N9" s="5">
        <v>5170</v>
      </c>
      <c r="O9">
        <f t="shared" si="4"/>
        <v>3599.31756</v>
      </c>
      <c r="P9" s="5">
        <v>3.3E-3</v>
      </c>
    </row>
    <row r="10" spans="1:16" ht="16.2" thickBot="1" x14ac:dyDescent="0.35">
      <c r="A10" s="3" t="s">
        <v>11</v>
      </c>
      <c r="B10" s="1" t="s">
        <v>2</v>
      </c>
      <c r="C10" s="4">
        <v>2.6964000000000001</v>
      </c>
      <c r="D10" s="4">
        <v>12.46</v>
      </c>
      <c r="E10" s="1">
        <f t="shared" si="0"/>
        <v>1.6590794140159448</v>
      </c>
      <c r="F10" s="2"/>
      <c r="I10">
        <f t="shared" si="1"/>
        <v>155.25160000000002</v>
      </c>
      <c r="J10">
        <v>59.7</v>
      </c>
      <c r="K10" s="5">
        <v>0.91700000000000004</v>
      </c>
      <c r="L10">
        <f t="shared" si="2"/>
        <v>54.744900000000008</v>
      </c>
      <c r="M10">
        <f t="shared" si="3"/>
        <v>2997.004076010001</v>
      </c>
      <c r="N10" s="5">
        <v>5170</v>
      </c>
      <c r="O10">
        <f t="shared" si="4"/>
        <v>3599.31756</v>
      </c>
      <c r="P10" s="5">
        <v>3.3E-3</v>
      </c>
    </row>
    <row r="11" spans="1:16" ht="16.2" thickBot="1" x14ac:dyDescent="0.35">
      <c r="A11" s="3" t="s">
        <v>12</v>
      </c>
      <c r="B11" s="1" t="s">
        <v>13</v>
      </c>
      <c r="C11" s="4">
        <v>0.59399999999999997</v>
      </c>
      <c r="D11" s="4">
        <v>27.1</v>
      </c>
      <c r="E11" s="1">
        <f t="shared" si="0"/>
        <v>1.5952846798695806</v>
      </c>
      <c r="F11" s="2"/>
      <c r="I11">
        <f t="shared" si="1"/>
        <v>734.41000000000008</v>
      </c>
      <c r="J11">
        <v>62.15</v>
      </c>
      <c r="K11" s="5">
        <v>0.91700000000000004</v>
      </c>
      <c r="L11">
        <f t="shared" si="2"/>
        <v>56.991550000000004</v>
      </c>
      <c r="M11">
        <f t="shared" si="3"/>
        <v>3248.0367714025006</v>
      </c>
      <c r="N11" s="5">
        <v>5170</v>
      </c>
      <c r="O11">
        <f t="shared" si="4"/>
        <v>3599.31756</v>
      </c>
      <c r="P11" s="5">
        <v>3.3E-3</v>
      </c>
    </row>
    <row r="12" spans="1:16" ht="16.2" thickBot="1" x14ac:dyDescent="0.35">
      <c r="A12" s="3" t="s">
        <v>14</v>
      </c>
      <c r="B12" s="1" t="s">
        <v>2</v>
      </c>
      <c r="C12" s="4">
        <v>12.156000000000001</v>
      </c>
      <c r="D12" s="4">
        <v>2.87</v>
      </c>
      <c r="E12" s="1">
        <f t="shared" si="0"/>
        <v>1.2602604421018604</v>
      </c>
      <c r="F12" s="2"/>
      <c r="I12">
        <f t="shared" si="1"/>
        <v>8.2369000000000003</v>
      </c>
      <c r="J12">
        <v>33.5</v>
      </c>
      <c r="K12" s="5">
        <v>0.91700000000000004</v>
      </c>
      <c r="L12">
        <f t="shared" si="2"/>
        <v>30.7195</v>
      </c>
      <c r="M12">
        <f t="shared" si="3"/>
        <v>943.68768024999997</v>
      </c>
      <c r="N12" s="5">
        <v>5170</v>
      </c>
      <c r="O12">
        <f t="shared" si="4"/>
        <v>3599.31756</v>
      </c>
      <c r="P12" s="5">
        <v>3.3E-3</v>
      </c>
    </row>
    <row r="13" spans="1:16" ht="15" thickBot="1" x14ac:dyDescent="0.35">
      <c r="A13" s="17" t="s">
        <v>16</v>
      </c>
      <c r="B13" s="18"/>
      <c r="C13" s="18"/>
      <c r="D13" s="19"/>
      <c r="E13" s="1">
        <f>SUM(E3:E12)</f>
        <v>27.797321156433874</v>
      </c>
      <c r="F13" s="2"/>
    </row>
  </sheetData>
  <mergeCells count="6">
    <mergeCell ref="E1:E2"/>
    <mergeCell ref="A13:D13"/>
    <mergeCell ref="A1:A2"/>
    <mergeCell ref="B1:B2"/>
    <mergeCell ref="C1:C2"/>
    <mergeCell ref="D1:D2"/>
  </mergeCells>
  <pageMargins left="0.7" right="0.7" top="0.75" bottom="0.75" header="0.3" footer="0.3"/>
  <pageSetup paperSize="9" orientation="portrait" horizontalDpi="1200" verticalDpi="1200" r:id="rId1"/>
  <drawing r:id="rId2"/>
  <legacyDrawing r:id="rId3"/>
  <oleObjects>
    <mc:AlternateContent xmlns:mc="http://schemas.openxmlformats.org/markup-compatibility/2006">
      <mc:Choice Requires="x14">
        <oleObject progId="Equation.3" shapeId="3078" r:id="rId4">
          <objectPr defaultSize="0" autoPict="0" r:id="rId5">
            <anchor moveWithCells="1" sizeWithCells="1">
              <from>
                <xdr:col>4</xdr:col>
                <xdr:colOff>22860</xdr:colOff>
                <xdr:row>14</xdr:row>
                <xdr:rowOff>45720</xdr:rowOff>
              </from>
              <to>
                <xdr:col>6</xdr:col>
                <xdr:colOff>594360</xdr:colOff>
                <xdr:row>17</xdr:row>
                <xdr:rowOff>22860</xdr:rowOff>
              </to>
            </anchor>
          </objectPr>
        </oleObject>
      </mc:Choice>
      <mc:Fallback>
        <oleObject progId="Equation.3" shapeId="3078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9B86E-DD7B-4A60-A226-0555E98B4773}">
  <dimension ref="A1:O30"/>
  <sheetViews>
    <sheetView topLeftCell="A7" workbookViewId="0">
      <selection activeCell="C3" sqref="C3:D8"/>
    </sheetView>
  </sheetViews>
  <sheetFormatPr defaultRowHeight="14.4" x14ac:dyDescent="0.3"/>
  <cols>
    <col min="1" max="1" width="8" customWidth="1"/>
    <col min="2" max="2" width="18.21875" customWidth="1"/>
    <col min="6" max="6" width="12.6640625" customWidth="1"/>
    <col min="12" max="12" width="10.77734375" bestFit="1" customWidth="1"/>
  </cols>
  <sheetData>
    <row r="1" spans="1:15" x14ac:dyDescent="0.3">
      <c r="A1" s="15" t="s">
        <v>28</v>
      </c>
      <c r="B1" s="15" t="s">
        <v>29</v>
      </c>
      <c r="C1" s="15" t="s">
        <v>30</v>
      </c>
      <c r="D1" s="15" t="s">
        <v>31</v>
      </c>
      <c r="E1" s="15" t="s">
        <v>32</v>
      </c>
      <c r="F1" s="15" t="s">
        <v>33</v>
      </c>
      <c r="G1" s="26" t="s">
        <v>34</v>
      </c>
      <c r="H1" s="27" t="s">
        <v>35</v>
      </c>
    </row>
    <row r="2" spans="1:15" ht="16.2" thickBot="1" x14ac:dyDescent="0.35">
      <c r="A2" s="16"/>
      <c r="B2" s="16"/>
      <c r="C2" s="16"/>
      <c r="D2" s="16"/>
      <c r="E2" s="16"/>
      <c r="F2" s="16"/>
      <c r="G2" s="26"/>
      <c r="H2" s="27"/>
      <c r="L2" t="s">
        <v>36</v>
      </c>
      <c r="M2" t="s">
        <v>22</v>
      </c>
      <c r="N2" t="s">
        <v>26</v>
      </c>
      <c r="O2" s="5" t="s">
        <v>27</v>
      </c>
    </row>
    <row r="3" spans="1:15" ht="16.2" thickBot="1" x14ac:dyDescent="0.35">
      <c r="A3" s="3">
        <v>1</v>
      </c>
      <c r="B3" s="1" t="s">
        <v>37</v>
      </c>
      <c r="C3" s="1">
        <v>0.12</v>
      </c>
      <c r="D3" s="1">
        <v>2.7E-2</v>
      </c>
      <c r="E3" s="7">
        <f>G3/(2*H3*M3)</f>
        <v>0.65430752453653218</v>
      </c>
      <c r="F3" s="8">
        <f>0.5*C3*L3*N3*O3+2*D3*8760*O3</f>
        <v>1.8661371085220522</v>
      </c>
      <c r="G3" s="4">
        <v>30</v>
      </c>
      <c r="H3" s="1">
        <v>25</v>
      </c>
      <c r="L3" s="9">
        <f>E3^2</f>
        <v>0.42811833666512467</v>
      </c>
      <c r="M3" s="5">
        <v>0.91700000000000004</v>
      </c>
      <c r="N3">
        <v>3599.32</v>
      </c>
      <c r="O3" s="5">
        <v>3.3E-3</v>
      </c>
    </row>
    <row r="4" spans="1:15" ht="16.2" thickBot="1" x14ac:dyDescent="0.35">
      <c r="A4" s="3">
        <v>2</v>
      </c>
      <c r="B4" s="1" t="s">
        <v>38</v>
      </c>
      <c r="C4" s="1">
        <v>0.17199999999999999</v>
      </c>
      <c r="D4" s="1">
        <v>3.5999999999999997E-2</v>
      </c>
      <c r="E4" s="7">
        <f t="shared" ref="E4:E8" si="0">G4/(2*H4*M4)</f>
        <v>0.55888767720828791</v>
      </c>
      <c r="F4" s="8">
        <f t="shared" ref="F4:F8" si="1">0.5*C4*L4*N4*O4+2*D4*8760*O4</f>
        <v>2.4004430219806059</v>
      </c>
      <c r="G4" s="4">
        <v>41</v>
      </c>
      <c r="H4" s="1">
        <v>40</v>
      </c>
      <c r="L4" s="9">
        <f t="shared" ref="L4:L8" si="2">E4^2</f>
        <v>0.31235543573527541</v>
      </c>
      <c r="M4" s="5">
        <v>0.91700000000000004</v>
      </c>
      <c r="N4">
        <v>3599.32</v>
      </c>
      <c r="O4" s="5">
        <v>3.3E-3</v>
      </c>
    </row>
    <row r="5" spans="1:15" ht="16.2" thickBot="1" x14ac:dyDescent="0.35">
      <c r="A5" s="3">
        <v>3</v>
      </c>
      <c r="B5" s="1" t="s">
        <v>37</v>
      </c>
      <c r="C5" s="1">
        <v>0.12</v>
      </c>
      <c r="D5" s="1">
        <v>0.03</v>
      </c>
      <c r="E5" s="7">
        <f t="shared" si="0"/>
        <v>0.54525627044711011</v>
      </c>
      <c r="F5" s="8">
        <f t="shared" si="1"/>
        <v>1.9463585475847585</v>
      </c>
      <c r="G5" s="4">
        <v>25</v>
      </c>
      <c r="H5" s="1">
        <v>25</v>
      </c>
      <c r="L5" s="9">
        <f t="shared" si="2"/>
        <v>0.2973044004618921</v>
      </c>
      <c r="M5" s="5">
        <v>0.91700000000000004</v>
      </c>
      <c r="N5">
        <v>3599.32</v>
      </c>
      <c r="O5" s="5">
        <v>3.3E-3</v>
      </c>
    </row>
    <row r="6" spans="1:15" ht="16.2" thickBot="1" x14ac:dyDescent="0.35">
      <c r="A6" s="3">
        <v>4</v>
      </c>
      <c r="B6" s="1" t="s">
        <v>39</v>
      </c>
      <c r="C6" s="1">
        <v>8.5000000000000006E-2</v>
      </c>
      <c r="D6" s="1">
        <v>1.9E-2</v>
      </c>
      <c r="E6" s="7">
        <f t="shared" si="0"/>
        <v>0.68157033805888767</v>
      </c>
      <c r="F6" s="8">
        <f t="shared" si="1"/>
        <v>1.3330049966758395</v>
      </c>
      <c r="G6" s="4">
        <v>20</v>
      </c>
      <c r="H6" s="1">
        <v>16</v>
      </c>
      <c r="L6" s="9">
        <f t="shared" si="2"/>
        <v>0.46453812572170644</v>
      </c>
      <c r="M6" s="5">
        <v>0.91700000000000004</v>
      </c>
      <c r="N6">
        <v>3599.32</v>
      </c>
      <c r="O6" s="5">
        <v>3.3E-3</v>
      </c>
    </row>
    <row r="7" spans="1:15" ht="16.2" thickBot="1" x14ac:dyDescent="0.35">
      <c r="A7" s="3">
        <v>5</v>
      </c>
      <c r="B7" s="1" t="s">
        <v>37</v>
      </c>
      <c r="C7" s="1">
        <v>0.12</v>
      </c>
      <c r="D7" s="1">
        <v>0.03</v>
      </c>
      <c r="E7" s="7">
        <f t="shared" si="0"/>
        <v>0.56706652126499457</v>
      </c>
      <c r="F7" s="8">
        <f t="shared" si="1"/>
        <v>1.9636478370676749</v>
      </c>
      <c r="G7" s="4">
        <v>26</v>
      </c>
      <c r="H7" s="1">
        <v>25</v>
      </c>
      <c r="L7" s="9">
        <f t="shared" si="2"/>
        <v>0.32156443953958253</v>
      </c>
      <c r="M7" s="5">
        <v>0.91700000000000004</v>
      </c>
      <c r="N7">
        <v>3599.32</v>
      </c>
      <c r="O7" s="5">
        <v>3.3E-3</v>
      </c>
    </row>
    <row r="8" spans="1:15" ht="16.2" thickBot="1" x14ac:dyDescent="0.35">
      <c r="A8" s="3">
        <v>6</v>
      </c>
      <c r="B8" s="10" t="s">
        <v>37</v>
      </c>
      <c r="C8" s="1">
        <v>0.12</v>
      </c>
      <c r="D8" s="1">
        <v>0.03</v>
      </c>
      <c r="E8" s="7">
        <f t="shared" si="0"/>
        <v>0.76335877862595414</v>
      </c>
      <c r="F8" s="8">
        <f t="shared" si="1"/>
        <v>2.1497619532661267</v>
      </c>
      <c r="G8" s="4">
        <v>35</v>
      </c>
      <c r="H8" s="1">
        <v>25</v>
      </c>
      <c r="L8" s="9">
        <f t="shared" si="2"/>
        <v>0.5827166249053084</v>
      </c>
      <c r="M8" s="5">
        <v>0.91700000000000004</v>
      </c>
      <c r="N8">
        <v>3599.32</v>
      </c>
      <c r="O8" s="5">
        <v>3.3E-3</v>
      </c>
    </row>
    <row r="9" spans="1:15" ht="16.2" thickBot="1" x14ac:dyDescent="0.35">
      <c r="A9" s="28" t="s">
        <v>16</v>
      </c>
      <c r="B9" s="29"/>
      <c r="C9" s="29"/>
      <c r="D9" s="29"/>
      <c r="E9" s="30"/>
      <c r="F9" s="11">
        <f>SUM(F3:F8)</f>
        <v>11.659353465097059</v>
      </c>
      <c r="G9" s="2"/>
      <c r="M9" s="5"/>
      <c r="O9" s="5"/>
    </row>
    <row r="10" spans="1:15" ht="15.6" x14ac:dyDescent="0.3">
      <c r="M10" s="5"/>
      <c r="O10" s="5"/>
    </row>
    <row r="11" spans="1:15" ht="15.6" x14ac:dyDescent="0.3">
      <c r="M11" s="5"/>
      <c r="O11" s="5"/>
    </row>
    <row r="12" spans="1:15" ht="15.6" x14ac:dyDescent="0.3">
      <c r="M12" s="5"/>
      <c r="O12" s="5"/>
    </row>
    <row r="13" spans="1:15" ht="18" x14ac:dyDescent="0.4">
      <c r="B13" s="5" t="s">
        <v>40</v>
      </c>
    </row>
    <row r="14" spans="1:15" ht="15" thickBot="1" x14ac:dyDescent="0.35"/>
    <row r="15" spans="1:15" ht="15" thickBot="1" x14ac:dyDescent="0.35">
      <c r="A15" s="10" t="s">
        <v>28</v>
      </c>
      <c r="B15" s="6">
        <v>1</v>
      </c>
      <c r="C15" s="6">
        <v>2</v>
      </c>
      <c r="D15" s="6">
        <v>3</v>
      </c>
      <c r="E15" s="6">
        <v>4</v>
      </c>
      <c r="F15" s="6">
        <v>5</v>
      </c>
      <c r="G15" s="6">
        <v>6</v>
      </c>
      <c r="H15" s="2"/>
    </row>
    <row r="16" spans="1:15" ht="16.2" thickBot="1" x14ac:dyDescent="0.35">
      <c r="A16" s="3" t="s">
        <v>41</v>
      </c>
      <c r="H16" s="2"/>
    </row>
    <row r="17" spans="1:8" ht="16.2" thickBot="1" x14ac:dyDescent="0.35">
      <c r="A17" s="3" t="s">
        <v>42</v>
      </c>
      <c r="B17" s="4">
        <v>21.26</v>
      </c>
      <c r="C17" s="4">
        <v>29.06</v>
      </c>
      <c r="D17" s="4">
        <v>17.72</v>
      </c>
      <c r="E17" s="4">
        <v>14.17</v>
      </c>
      <c r="F17" s="4">
        <v>18.420000000000002</v>
      </c>
      <c r="G17" s="4">
        <v>24.81</v>
      </c>
      <c r="H17" s="2"/>
    </row>
    <row r="18" spans="1:8" x14ac:dyDescent="0.3">
      <c r="A18" s="12" t="s">
        <v>43</v>
      </c>
      <c r="B18" s="31" t="s">
        <v>37</v>
      </c>
      <c r="C18" s="31" t="s">
        <v>38</v>
      </c>
      <c r="D18" s="31" t="s">
        <v>37</v>
      </c>
      <c r="E18" s="31" t="s">
        <v>39</v>
      </c>
      <c r="F18" s="31" t="s">
        <v>37</v>
      </c>
      <c r="G18" s="31" t="s">
        <v>37</v>
      </c>
      <c r="H18" s="2"/>
    </row>
    <row r="19" spans="1:8" ht="27" thickBot="1" x14ac:dyDescent="0.35">
      <c r="A19" s="13" t="s">
        <v>44</v>
      </c>
      <c r="B19" s="32"/>
      <c r="C19" s="32"/>
      <c r="D19" s="32"/>
      <c r="E19" s="32"/>
      <c r="F19" s="32"/>
      <c r="G19" s="32"/>
      <c r="H19" s="2"/>
    </row>
    <row r="20" spans="1:8" ht="15" thickBot="1" x14ac:dyDescent="0.35">
      <c r="A20" s="3" t="s">
        <v>45</v>
      </c>
      <c r="B20" s="1" t="s">
        <v>46</v>
      </c>
      <c r="C20" s="1" t="s">
        <v>46</v>
      </c>
      <c r="D20" s="1" t="s">
        <v>46</v>
      </c>
      <c r="E20" s="1" t="s">
        <v>46</v>
      </c>
      <c r="F20" s="1" t="s">
        <v>46</v>
      </c>
      <c r="G20" s="1" t="s">
        <v>46</v>
      </c>
      <c r="H20" s="2"/>
    </row>
    <row r="21" spans="1:8" ht="16.2" thickBot="1" x14ac:dyDescent="0.35">
      <c r="A21" s="3" t="s">
        <v>47</v>
      </c>
      <c r="H21" s="2"/>
    </row>
    <row r="22" spans="1:8" ht="16.2" thickBot="1" x14ac:dyDescent="0.35">
      <c r="A22" s="3" t="s">
        <v>48</v>
      </c>
      <c r="B22" s="1" t="s">
        <v>49</v>
      </c>
      <c r="C22" s="1">
        <v>10.5</v>
      </c>
      <c r="D22" s="1">
        <v>10.5</v>
      </c>
      <c r="E22" s="1">
        <v>10.5</v>
      </c>
      <c r="F22" s="1">
        <v>10.5</v>
      </c>
      <c r="G22" s="1">
        <v>10.5</v>
      </c>
      <c r="H22" s="2"/>
    </row>
    <row r="23" spans="1:8" ht="15" thickBot="1" x14ac:dyDescent="0.35">
      <c r="A23" s="3" t="s">
        <v>50</v>
      </c>
      <c r="B23" s="1">
        <v>120</v>
      </c>
      <c r="C23" s="1">
        <v>172</v>
      </c>
      <c r="D23" s="1">
        <v>120</v>
      </c>
      <c r="E23" s="1">
        <v>85</v>
      </c>
      <c r="F23" s="1">
        <v>120</v>
      </c>
      <c r="G23" s="1">
        <v>120</v>
      </c>
      <c r="H23" s="2"/>
    </row>
    <row r="24" spans="1:8" ht="15" thickBot="1" x14ac:dyDescent="0.35">
      <c r="A24" s="3" t="s">
        <v>51</v>
      </c>
      <c r="B24" s="1">
        <v>27</v>
      </c>
      <c r="C24" s="1">
        <v>36</v>
      </c>
      <c r="D24" s="1">
        <v>30</v>
      </c>
      <c r="E24" s="1">
        <v>19</v>
      </c>
      <c r="F24" s="1">
        <v>30</v>
      </c>
      <c r="G24" s="1">
        <v>30</v>
      </c>
      <c r="H24" s="2"/>
    </row>
    <row r="25" spans="1:8" ht="16.2" thickBot="1" x14ac:dyDescent="0.35">
      <c r="A25" s="3" t="s">
        <v>52</v>
      </c>
      <c r="B25" s="1">
        <v>0.7</v>
      </c>
      <c r="C25" s="1">
        <v>0.65</v>
      </c>
      <c r="D25" s="1">
        <v>0.7</v>
      </c>
      <c r="E25" s="1">
        <v>0.7</v>
      </c>
      <c r="F25" s="1">
        <v>0.7</v>
      </c>
      <c r="G25" s="1">
        <v>0.7</v>
      </c>
      <c r="H25" s="2"/>
    </row>
    <row r="26" spans="1:8" ht="16.2" thickBot="1" x14ac:dyDescent="0.35">
      <c r="A26" s="3" t="s">
        <v>53</v>
      </c>
      <c r="B26" s="1">
        <v>2.54</v>
      </c>
      <c r="C26" s="1">
        <v>1.4</v>
      </c>
      <c r="D26" s="1">
        <v>2.5</v>
      </c>
      <c r="E26" s="1">
        <v>4.38</v>
      </c>
      <c r="F26" s="1">
        <v>2.5</v>
      </c>
      <c r="G26" s="1">
        <v>2.5</v>
      </c>
      <c r="H26" s="2"/>
    </row>
    <row r="27" spans="1:8" ht="16.2" thickBot="1" x14ac:dyDescent="0.35">
      <c r="A27" s="3" t="s">
        <v>54</v>
      </c>
      <c r="B27" s="1">
        <v>55.9</v>
      </c>
      <c r="C27" s="1">
        <v>34.700000000000003</v>
      </c>
      <c r="D27" s="1">
        <v>55.5</v>
      </c>
      <c r="E27" s="1">
        <v>86.7</v>
      </c>
      <c r="F27" s="1">
        <v>55.5</v>
      </c>
      <c r="G27" s="1">
        <v>55.5</v>
      </c>
      <c r="H27" s="2"/>
    </row>
    <row r="28" spans="1:8" ht="15" thickBot="1" x14ac:dyDescent="0.35">
      <c r="A28" s="3" t="s">
        <v>55</v>
      </c>
      <c r="B28" s="1">
        <v>175</v>
      </c>
      <c r="C28" s="1">
        <v>260</v>
      </c>
      <c r="D28" s="1">
        <v>175</v>
      </c>
      <c r="E28" s="1">
        <v>112</v>
      </c>
      <c r="F28" s="1">
        <v>175</v>
      </c>
      <c r="G28" s="1">
        <v>175</v>
      </c>
      <c r="H28" s="2"/>
    </row>
    <row r="29" spans="1:8" ht="16.2" thickBot="1" x14ac:dyDescent="0.35">
      <c r="A29" s="3" t="s">
        <v>56</v>
      </c>
      <c r="B29" s="1"/>
      <c r="C29" s="1"/>
      <c r="D29" s="1"/>
      <c r="E29" s="1"/>
      <c r="F29" s="1"/>
      <c r="G29" s="1"/>
      <c r="H29" s="2"/>
    </row>
    <row r="30" spans="1:8" ht="16.2" thickBot="1" x14ac:dyDescent="0.35">
      <c r="A30" s="3" t="s">
        <v>57</v>
      </c>
      <c r="B30" s="1"/>
      <c r="C30" s="1"/>
      <c r="D30" s="1"/>
      <c r="E30" s="1"/>
      <c r="F30" s="1"/>
      <c r="G30" s="1"/>
      <c r="H30" s="2"/>
    </row>
  </sheetData>
  <mergeCells count="15">
    <mergeCell ref="G1:G2"/>
    <mergeCell ref="H1:H2"/>
    <mergeCell ref="A9:E9"/>
    <mergeCell ref="B18:B19"/>
    <mergeCell ref="C18:C19"/>
    <mergeCell ref="D18:D19"/>
    <mergeCell ref="E18:E19"/>
    <mergeCell ref="F18:F19"/>
    <mergeCell ref="G18:G19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paperSize="9" orientation="portrait" horizontalDpi="1200" verticalDpi="1200" r:id="rId1"/>
  <drawing r:id="rId2"/>
  <legacyDrawing r:id="rId3"/>
  <oleObjects>
    <mc:AlternateContent xmlns:mc="http://schemas.openxmlformats.org/markup-compatibility/2006">
      <mc:Choice Requires="x14">
        <oleObject progId="Equation.3" shapeId="4097" r:id="rId4">
          <objectPr defaultSize="0" autoPict="0" r:id="rId5">
            <anchor moveWithCells="1" sizeWithCells="1">
              <from>
                <xdr:col>0</xdr:col>
                <xdr:colOff>22860</xdr:colOff>
                <xdr:row>10</xdr:row>
                <xdr:rowOff>30480</xdr:rowOff>
              </from>
              <to>
                <xdr:col>4</xdr:col>
                <xdr:colOff>243840</xdr:colOff>
                <xdr:row>11</xdr:row>
                <xdr:rowOff>129540</xdr:rowOff>
              </to>
            </anchor>
          </objectPr>
        </oleObject>
      </mc:Choice>
      <mc:Fallback>
        <oleObject progId="Equation.3" shapeId="4097" r:id="rId4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73AFA-0769-4C4B-8501-5C2A1CD97BE6}">
  <dimension ref="A9:H34"/>
  <sheetViews>
    <sheetView topLeftCell="A10" workbookViewId="0">
      <selection activeCell="H12" sqref="H12"/>
    </sheetView>
  </sheetViews>
  <sheetFormatPr defaultRowHeight="14.4" x14ac:dyDescent="0.3"/>
  <cols>
    <col min="3" max="3" width="12.6640625" customWidth="1"/>
  </cols>
  <sheetData>
    <row r="9" spans="1:6" ht="15" thickBot="1" x14ac:dyDescent="0.35"/>
    <row r="10" spans="1:6" x14ac:dyDescent="0.3">
      <c r="A10" s="15" t="s">
        <v>58</v>
      </c>
      <c r="B10" s="15" t="s">
        <v>59</v>
      </c>
      <c r="C10" s="15" t="s">
        <v>60</v>
      </c>
      <c r="D10" s="15" t="s">
        <v>61</v>
      </c>
      <c r="E10" s="14" t="s">
        <v>62</v>
      </c>
      <c r="F10" s="15" t="s">
        <v>63</v>
      </c>
    </row>
    <row r="11" spans="1:6" ht="15" thickBot="1" x14ac:dyDescent="0.35">
      <c r="A11" s="16"/>
      <c r="B11" s="16"/>
      <c r="C11" s="16"/>
      <c r="D11" s="16"/>
      <c r="E11" s="1" t="s">
        <v>64</v>
      </c>
      <c r="F11" s="16"/>
    </row>
    <row r="12" spans="1:6" ht="15" thickBot="1" x14ac:dyDescent="0.35">
      <c r="A12" s="3">
        <v>1</v>
      </c>
      <c r="B12" s="1">
        <v>0.93</v>
      </c>
      <c r="C12" s="22">
        <v>384.57</v>
      </c>
      <c r="D12" s="1">
        <f>$C$12*B12</f>
        <v>357.65010000000001</v>
      </c>
      <c r="E12" s="15">
        <f>D32-B34</f>
        <v>3463.7401500000001</v>
      </c>
      <c r="F12" s="15">
        <f>D32/B34</f>
        <v>8.776452755515713</v>
      </c>
    </row>
    <row r="13" spans="1:6" ht="15" thickBot="1" x14ac:dyDescent="0.35">
      <c r="A13" s="3">
        <v>2</v>
      </c>
      <c r="B13" s="1">
        <v>0.86499999999999999</v>
      </c>
      <c r="C13" s="23"/>
      <c r="D13" s="1">
        <f t="shared" ref="D13:D31" si="0">$C$12*B13</f>
        <v>332.65305000000001</v>
      </c>
      <c r="E13" s="25"/>
      <c r="F13" s="25"/>
    </row>
    <row r="14" spans="1:6" ht="15" thickBot="1" x14ac:dyDescent="0.35">
      <c r="A14" s="3">
        <v>3</v>
      </c>
      <c r="B14" s="1">
        <v>0.8</v>
      </c>
      <c r="C14" s="23"/>
      <c r="D14" s="1">
        <f t="shared" si="0"/>
        <v>307.65600000000001</v>
      </c>
      <c r="E14" s="25"/>
      <c r="F14" s="25"/>
    </row>
    <row r="15" spans="1:6" ht="15" thickBot="1" x14ac:dyDescent="0.35">
      <c r="A15" s="3">
        <v>4</v>
      </c>
      <c r="B15" s="1">
        <v>0.75</v>
      </c>
      <c r="C15" s="23"/>
      <c r="D15" s="1">
        <f t="shared" si="0"/>
        <v>288.42750000000001</v>
      </c>
      <c r="E15" s="25"/>
      <c r="F15" s="25"/>
    </row>
    <row r="16" spans="1:6" ht="15" thickBot="1" x14ac:dyDescent="0.35">
      <c r="A16" s="3">
        <v>5</v>
      </c>
      <c r="B16" s="1">
        <v>0.7</v>
      </c>
      <c r="C16" s="23"/>
      <c r="D16" s="1">
        <f t="shared" si="0"/>
        <v>269.19899999999996</v>
      </c>
      <c r="E16" s="25"/>
      <c r="F16" s="25"/>
    </row>
    <row r="17" spans="1:6" ht="15" thickBot="1" x14ac:dyDescent="0.35">
      <c r="A17" s="3">
        <v>6</v>
      </c>
      <c r="B17" s="1">
        <v>0.65</v>
      </c>
      <c r="C17" s="23"/>
      <c r="D17" s="1">
        <f t="shared" si="0"/>
        <v>249.97050000000002</v>
      </c>
      <c r="E17" s="25"/>
      <c r="F17" s="25"/>
    </row>
    <row r="18" spans="1:6" ht="15" thickBot="1" x14ac:dyDescent="0.35">
      <c r="A18" s="3">
        <v>7</v>
      </c>
      <c r="B18" s="1">
        <v>0.6</v>
      </c>
      <c r="C18" s="23"/>
      <c r="D18" s="1">
        <f t="shared" si="0"/>
        <v>230.74199999999999</v>
      </c>
      <c r="E18" s="25"/>
      <c r="F18" s="25"/>
    </row>
    <row r="19" spans="1:6" ht="15" thickBot="1" x14ac:dyDescent="0.35">
      <c r="A19" s="3">
        <v>8</v>
      </c>
      <c r="B19" s="1">
        <v>0.56000000000000005</v>
      </c>
      <c r="C19" s="23"/>
      <c r="D19" s="1">
        <f t="shared" si="0"/>
        <v>215.35920000000002</v>
      </c>
      <c r="E19" s="25"/>
      <c r="F19" s="25"/>
    </row>
    <row r="20" spans="1:6" ht="15" thickBot="1" x14ac:dyDescent="0.35">
      <c r="A20" s="3">
        <v>9</v>
      </c>
      <c r="B20" s="1">
        <v>0.52</v>
      </c>
      <c r="C20" s="23"/>
      <c r="D20" s="1">
        <f t="shared" si="0"/>
        <v>199.97640000000001</v>
      </c>
      <c r="E20" s="25"/>
      <c r="F20" s="25"/>
    </row>
    <row r="21" spans="1:6" ht="15" thickBot="1" x14ac:dyDescent="0.35">
      <c r="A21" s="3">
        <v>10</v>
      </c>
      <c r="B21" s="1">
        <v>0.48</v>
      </c>
      <c r="C21" s="23"/>
      <c r="D21" s="1">
        <f t="shared" si="0"/>
        <v>184.59359999999998</v>
      </c>
      <c r="E21" s="25"/>
      <c r="F21" s="25"/>
    </row>
    <row r="22" spans="1:6" ht="15" thickBot="1" x14ac:dyDescent="0.35">
      <c r="A22" s="3">
        <v>11</v>
      </c>
      <c r="B22" s="1">
        <v>0.45</v>
      </c>
      <c r="C22" s="23"/>
      <c r="D22" s="1">
        <f t="shared" si="0"/>
        <v>173.0565</v>
      </c>
      <c r="E22" s="25"/>
      <c r="F22" s="25"/>
    </row>
    <row r="23" spans="1:6" ht="15" thickBot="1" x14ac:dyDescent="0.35">
      <c r="A23" s="3">
        <v>12</v>
      </c>
      <c r="B23" s="1">
        <v>0.42</v>
      </c>
      <c r="C23" s="23"/>
      <c r="D23" s="1">
        <f t="shared" si="0"/>
        <v>161.51939999999999</v>
      </c>
      <c r="E23" s="25"/>
      <c r="F23" s="25"/>
    </row>
    <row r="24" spans="1:6" ht="15" thickBot="1" x14ac:dyDescent="0.35">
      <c r="A24" s="3">
        <v>13</v>
      </c>
      <c r="B24" s="1">
        <v>0.39</v>
      </c>
      <c r="C24" s="23"/>
      <c r="D24" s="1">
        <f t="shared" si="0"/>
        <v>149.98230000000001</v>
      </c>
      <c r="E24" s="25"/>
      <c r="F24" s="25"/>
    </row>
    <row r="25" spans="1:6" ht="15" thickBot="1" x14ac:dyDescent="0.35">
      <c r="A25" s="3">
        <v>14</v>
      </c>
      <c r="B25" s="1">
        <v>0.36</v>
      </c>
      <c r="C25" s="23"/>
      <c r="D25" s="1">
        <f t="shared" si="0"/>
        <v>138.4452</v>
      </c>
      <c r="E25" s="25"/>
      <c r="F25" s="25"/>
    </row>
    <row r="26" spans="1:6" ht="15" thickBot="1" x14ac:dyDescent="0.35">
      <c r="A26" s="3">
        <v>15</v>
      </c>
      <c r="B26" s="1">
        <v>0.34</v>
      </c>
      <c r="C26" s="23"/>
      <c r="D26" s="1">
        <f t="shared" si="0"/>
        <v>130.75380000000001</v>
      </c>
      <c r="E26" s="25"/>
      <c r="F26" s="25"/>
    </row>
    <row r="27" spans="1:6" ht="15" thickBot="1" x14ac:dyDescent="0.35">
      <c r="A27" s="3">
        <v>16</v>
      </c>
      <c r="B27" s="1">
        <v>0.31</v>
      </c>
      <c r="C27" s="23"/>
      <c r="D27" s="1">
        <f t="shared" si="0"/>
        <v>119.2167</v>
      </c>
      <c r="E27" s="25"/>
      <c r="F27" s="25"/>
    </row>
    <row r="28" spans="1:6" ht="15" thickBot="1" x14ac:dyDescent="0.35">
      <c r="A28" s="3">
        <v>17</v>
      </c>
      <c r="B28" s="1">
        <v>0.28999999999999998</v>
      </c>
      <c r="C28" s="23"/>
      <c r="D28" s="1">
        <f t="shared" si="0"/>
        <v>111.52529999999999</v>
      </c>
      <c r="E28" s="25"/>
      <c r="F28" s="25"/>
    </row>
    <row r="29" spans="1:6" ht="15" thickBot="1" x14ac:dyDescent="0.35">
      <c r="A29" s="3">
        <v>18</v>
      </c>
      <c r="B29" s="1">
        <v>0.27</v>
      </c>
      <c r="C29" s="23"/>
      <c r="D29" s="1">
        <f t="shared" si="0"/>
        <v>103.8339</v>
      </c>
      <c r="E29" s="25"/>
      <c r="F29" s="25"/>
    </row>
    <row r="30" spans="1:6" ht="15" thickBot="1" x14ac:dyDescent="0.35">
      <c r="A30" s="3">
        <v>19</v>
      </c>
      <c r="B30" s="1">
        <v>0.25</v>
      </c>
      <c r="C30" s="23"/>
      <c r="D30" s="1">
        <f t="shared" si="0"/>
        <v>96.142499999999998</v>
      </c>
      <c r="E30" s="25"/>
      <c r="F30" s="25"/>
    </row>
    <row r="31" spans="1:6" ht="15" thickBot="1" x14ac:dyDescent="0.35">
      <c r="A31" s="3">
        <v>20</v>
      </c>
      <c r="B31" s="1">
        <v>0.23</v>
      </c>
      <c r="C31" s="24"/>
      <c r="D31" s="1">
        <f t="shared" si="0"/>
        <v>88.451099999999997</v>
      </c>
      <c r="E31" s="16"/>
      <c r="F31" s="16"/>
    </row>
    <row r="32" spans="1:6" ht="15" thickBot="1" x14ac:dyDescent="0.35">
      <c r="A32" s="3" t="s">
        <v>16</v>
      </c>
      <c r="B32" s="20"/>
      <c r="C32" s="21"/>
      <c r="D32" s="1">
        <f>SUM(D12:D31)</f>
        <v>3909.1540500000001</v>
      </c>
      <c r="E32" s="20"/>
      <c r="F32" s="21"/>
    </row>
    <row r="34" spans="1:8" ht="15.6" x14ac:dyDescent="0.3">
      <c r="A34" t="s">
        <v>65</v>
      </c>
      <c r="B34">
        <v>445.41390000000001</v>
      </c>
      <c r="H34" s="5" t="s">
        <v>66</v>
      </c>
    </row>
  </sheetData>
  <mergeCells count="10">
    <mergeCell ref="B32:C32"/>
    <mergeCell ref="E32:F32"/>
    <mergeCell ref="A10:A11"/>
    <mergeCell ref="B10:B11"/>
    <mergeCell ref="C10:C11"/>
    <mergeCell ref="D10:D11"/>
    <mergeCell ref="F10:F11"/>
    <mergeCell ref="C12:C31"/>
    <mergeCell ref="E12:E31"/>
    <mergeCell ref="F12:F3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62ED8-EE57-4852-A59B-EBAD6B353F49}">
  <dimension ref="A1:L27"/>
  <sheetViews>
    <sheetView tabSelected="1" workbookViewId="0">
      <selection activeCell="N12" sqref="N12"/>
    </sheetView>
  </sheetViews>
  <sheetFormatPr defaultRowHeight="14.4" x14ac:dyDescent="0.3"/>
  <cols>
    <col min="9" max="9" width="10.88671875" customWidth="1"/>
  </cols>
  <sheetData>
    <row r="1" spans="1:12" x14ac:dyDescent="0.3">
      <c r="A1" s="57" t="s">
        <v>96</v>
      </c>
      <c r="B1" s="53"/>
      <c r="C1" s="59" t="s">
        <v>94</v>
      </c>
      <c r="D1" s="59" t="s">
        <v>95</v>
      </c>
      <c r="E1" s="53"/>
      <c r="F1" s="57" t="s">
        <v>73</v>
      </c>
    </row>
    <row r="2" spans="1:12" ht="15" thickBot="1" x14ac:dyDescent="0.35">
      <c r="A2" s="58"/>
      <c r="B2" s="54"/>
      <c r="C2" s="60"/>
      <c r="D2" s="60"/>
      <c r="E2" s="54"/>
      <c r="F2" s="58"/>
    </row>
    <row r="3" spans="1:12" ht="14.4" customHeight="1" x14ac:dyDescent="0.3">
      <c r="A3">
        <v>-1</v>
      </c>
      <c r="B3">
        <v>1</v>
      </c>
      <c r="C3" s="49">
        <v>0.86399999999999999</v>
      </c>
      <c r="D3" s="9">
        <f>(B3+C3)^A3</f>
        <v>0.53648068669527904</v>
      </c>
      <c r="E3" t="s">
        <v>74</v>
      </c>
      <c r="F3">
        <v>2025</v>
      </c>
      <c r="G3" s="15" t="s">
        <v>58</v>
      </c>
      <c r="H3" s="15" t="s">
        <v>59</v>
      </c>
      <c r="I3" s="15" t="s">
        <v>60</v>
      </c>
      <c r="J3" s="15" t="s">
        <v>61</v>
      </c>
      <c r="K3" s="14" t="s">
        <v>62</v>
      </c>
      <c r="L3" s="15" t="s">
        <v>63</v>
      </c>
    </row>
    <row r="4" spans="1:12" ht="15" thickBot="1" x14ac:dyDescent="0.35">
      <c r="A4">
        <v>-2</v>
      </c>
      <c r="B4">
        <v>1</v>
      </c>
      <c r="C4" s="49">
        <f>C3</f>
        <v>0.86399999999999999</v>
      </c>
      <c r="D4" s="9">
        <f>(B4+C4)^A4</f>
        <v>0.28781152719703812</v>
      </c>
      <c r="E4" t="s">
        <v>75</v>
      </c>
      <c r="F4">
        <v>2026</v>
      </c>
      <c r="G4" s="16"/>
      <c r="H4" s="16"/>
      <c r="I4" s="16"/>
      <c r="J4" s="16"/>
      <c r="K4" s="1" t="s">
        <v>64</v>
      </c>
      <c r="L4" s="16"/>
    </row>
    <row r="5" spans="1:12" ht="15" thickBot="1" x14ac:dyDescent="0.35">
      <c r="A5">
        <v>-3</v>
      </c>
      <c r="B5">
        <v>1</v>
      </c>
      <c r="C5" s="49">
        <f t="shared" ref="C5:C22" si="0">C4</f>
        <v>0.86399999999999999</v>
      </c>
      <c r="D5" s="9">
        <f>(B5+C5)^A5</f>
        <v>0.15440532574948398</v>
      </c>
      <c r="E5" t="s">
        <v>76</v>
      </c>
      <c r="F5">
        <v>2027</v>
      </c>
      <c r="G5" s="3">
        <v>1</v>
      </c>
      <c r="H5" s="7">
        <f>D3</f>
        <v>0.53648068669527904</v>
      </c>
      <c r="I5" s="22">
        <v>384.57</v>
      </c>
      <c r="J5" s="1">
        <f>$I$5*H5</f>
        <v>206.31437768240346</v>
      </c>
      <c r="K5" s="50">
        <f>J25-H27</f>
        <v>-0.31146930846466603</v>
      </c>
      <c r="L5" s="15">
        <f>J25/H27</f>
        <v>0.99930071937929044</v>
      </c>
    </row>
    <row r="6" spans="1:12" ht="15" thickBot="1" x14ac:dyDescent="0.35">
      <c r="A6">
        <v>-4</v>
      </c>
      <c r="B6">
        <v>1</v>
      </c>
      <c r="C6" s="49">
        <f t="shared" si="0"/>
        <v>0.86399999999999999</v>
      </c>
      <c r="D6" s="9">
        <f>(B6+C6)^A6</f>
        <v>8.2835475187491417E-2</v>
      </c>
      <c r="E6" t="s">
        <v>77</v>
      </c>
      <c r="F6">
        <v>2028</v>
      </c>
      <c r="G6" s="3">
        <v>2</v>
      </c>
      <c r="H6" s="7">
        <f t="shared" ref="H6:H24" si="1">D4</f>
        <v>0.28781152719703812</v>
      </c>
      <c r="I6" s="23"/>
      <c r="J6" s="1">
        <f t="shared" ref="J6:J24" si="2">$I$5*H6</f>
        <v>110.68367901416495</v>
      </c>
      <c r="K6" s="51"/>
      <c r="L6" s="25"/>
    </row>
    <row r="7" spans="1:12" ht="15" thickBot="1" x14ac:dyDescent="0.35">
      <c r="A7">
        <v>-5</v>
      </c>
      <c r="B7">
        <v>1</v>
      </c>
      <c r="C7" s="49">
        <f t="shared" si="0"/>
        <v>0.86399999999999999</v>
      </c>
      <c r="D7" s="9">
        <f>(B7+C7)^A7</f>
        <v>4.4439632611315144E-2</v>
      </c>
      <c r="E7" t="s">
        <v>78</v>
      </c>
      <c r="F7">
        <v>2029</v>
      </c>
      <c r="G7" s="3">
        <v>3</v>
      </c>
      <c r="H7" s="7">
        <f t="shared" si="1"/>
        <v>0.15440532574948398</v>
      </c>
      <c r="I7" s="23"/>
      <c r="J7" s="1">
        <f t="shared" si="2"/>
        <v>59.379656123479052</v>
      </c>
      <c r="K7" s="51"/>
      <c r="L7" s="25"/>
    </row>
    <row r="8" spans="1:12" ht="15" thickBot="1" x14ac:dyDescent="0.35">
      <c r="A8">
        <v>-6</v>
      </c>
      <c r="B8">
        <v>1</v>
      </c>
      <c r="C8" s="49">
        <f t="shared" si="0"/>
        <v>0.86399999999999999</v>
      </c>
      <c r="D8" s="9">
        <f>(B8+C8)^A8</f>
        <v>2.3841004619804262E-2</v>
      </c>
      <c r="E8" t="s">
        <v>79</v>
      </c>
      <c r="F8">
        <v>2030</v>
      </c>
      <c r="G8" s="3">
        <v>4</v>
      </c>
      <c r="H8" s="7">
        <f t="shared" si="1"/>
        <v>8.2835475187491417E-2</v>
      </c>
      <c r="I8" s="23"/>
      <c r="J8" s="1">
        <f t="shared" si="2"/>
        <v>31.856038692853573</v>
      </c>
      <c r="K8" s="51"/>
      <c r="L8" s="25"/>
    </row>
    <row r="9" spans="1:12" ht="15" thickBot="1" x14ac:dyDescent="0.35">
      <c r="A9">
        <v>-7</v>
      </c>
      <c r="B9">
        <v>1</v>
      </c>
      <c r="C9" s="49">
        <f t="shared" si="0"/>
        <v>0.86399999999999999</v>
      </c>
      <c r="D9" s="9">
        <f>(B9+C9)^A9</f>
        <v>1.279023852993791E-2</v>
      </c>
      <c r="E9" t="s">
        <v>80</v>
      </c>
      <c r="F9">
        <v>2031</v>
      </c>
      <c r="G9" s="3">
        <v>5</v>
      </c>
      <c r="H9" s="7">
        <f t="shared" si="1"/>
        <v>4.4439632611315144E-2</v>
      </c>
      <c r="I9" s="23"/>
      <c r="J9" s="1">
        <f t="shared" si="2"/>
        <v>17.090149513333465</v>
      </c>
      <c r="K9" s="51"/>
      <c r="L9" s="25"/>
    </row>
    <row r="10" spans="1:12" ht="15" thickBot="1" x14ac:dyDescent="0.35">
      <c r="A10">
        <v>-8</v>
      </c>
      <c r="B10">
        <v>1</v>
      </c>
      <c r="C10" s="49">
        <f t="shared" si="0"/>
        <v>0.86399999999999999</v>
      </c>
      <c r="D10" s="9">
        <f>(B10+C10)^A10</f>
        <v>6.8617159495375068E-3</v>
      </c>
      <c r="E10" t="s">
        <v>81</v>
      </c>
      <c r="F10">
        <v>2032</v>
      </c>
      <c r="G10" s="3">
        <v>6</v>
      </c>
      <c r="H10" s="7">
        <f t="shared" si="1"/>
        <v>2.3841004619804262E-2</v>
      </c>
      <c r="I10" s="23"/>
      <c r="J10" s="1">
        <f t="shared" si="2"/>
        <v>9.1685351466381242</v>
      </c>
      <c r="K10" s="51"/>
      <c r="L10" s="25"/>
    </row>
    <row r="11" spans="1:12" ht="15" thickBot="1" x14ac:dyDescent="0.35">
      <c r="A11">
        <v>-9</v>
      </c>
      <c r="B11">
        <v>1</v>
      </c>
      <c r="C11" s="49">
        <f t="shared" si="0"/>
        <v>0.86399999999999999</v>
      </c>
      <c r="D11" s="9">
        <f>(B11+C11)^A11</f>
        <v>3.6811780845158299E-3</v>
      </c>
      <c r="E11" t="s">
        <v>82</v>
      </c>
      <c r="F11">
        <v>2033</v>
      </c>
      <c r="G11" s="3">
        <v>7</v>
      </c>
      <c r="H11" s="7">
        <f t="shared" si="1"/>
        <v>1.279023852993791E-2</v>
      </c>
      <c r="I11" s="23"/>
      <c r="J11" s="1">
        <f t="shared" si="2"/>
        <v>4.9187420314582218</v>
      </c>
      <c r="K11" s="51"/>
      <c r="L11" s="25"/>
    </row>
    <row r="12" spans="1:12" ht="15" thickBot="1" x14ac:dyDescent="0.35">
      <c r="A12">
        <v>-10</v>
      </c>
      <c r="B12">
        <v>1</v>
      </c>
      <c r="C12" s="49">
        <f t="shared" si="0"/>
        <v>0.86399999999999999</v>
      </c>
      <c r="D12" s="9">
        <f>(B12+C12)^A12</f>
        <v>1.9748809466286644E-3</v>
      </c>
      <c r="E12" t="s">
        <v>83</v>
      </c>
      <c r="F12">
        <v>2034</v>
      </c>
      <c r="G12" s="3">
        <v>8</v>
      </c>
      <c r="H12" s="7">
        <f t="shared" si="1"/>
        <v>6.8617159495375068E-3</v>
      </c>
      <c r="I12" s="23"/>
      <c r="J12" s="1">
        <f t="shared" si="2"/>
        <v>2.6388101027136388</v>
      </c>
      <c r="K12" s="51"/>
      <c r="L12" s="25"/>
    </row>
    <row r="13" spans="1:12" ht="15" thickBot="1" x14ac:dyDescent="0.35">
      <c r="A13">
        <v>-11</v>
      </c>
      <c r="B13">
        <v>1</v>
      </c>
      <c r="C13" s="49">
        <f t="shared" si="0"/>
        <v>0.86399999999999999</v>
      </c>
      <c r="D13" s="9">
        <f>(B13+C13)^A13</f>
        <v>1.0594854863887687E-3</v>
      </c>
      <c r="E13" t="s">
        <v>84</v>
      </c>
      <c r="F13">
        <v>2035</v>
      </c>
      <c r="G13" s="3">
        <v>9</v>
      </c>
      <c r="H13" s="7">
        <f t="shared" si="1"/>
        <v>3.6811780845158299E-3</v>
      </c>
      <c r="I13" s="23"/>
      <c r="J13" s="1">
        <f t="shared" si="2"/>
        <v>1.4156706559622527</v>
      </c>
      <c r="K13" s="51"/>
      <c r="L13" s="25"/>
    </row>
    <row r="14" spans="1:12" ht="15" thickBot="1" x14ac:dyDescent="0.35">
      <c r="A14">
        <v>-12</v>
      </c>
      <c r="B14">
        <v>1</v>
      </c>
      <c r="C14" s="49">
        <f t="shared" si="0"/>
        <v>0.86399999999999999</v>
      </c>
      <c r="D14" s="9">
        <f>(B14+C14)^A14</f>
        <v>5.6839350128152827E-4</v>
      </c>
      <c r="E14" t="s">
        <v>85</v>
      </c>
      <c r="F14">
        <v>2036</v>
      </c>
      <c r="G14" s="3">
        <v>10</v>
      </c>
      <c r="H14" s="7">
        <f t="shared" si="1"/>
        <v>1.9748809466286644E-3</v>
      </c>
      <c r="I14" s="23"/>
      <c r="J14" s="1">
        <f t="shared" si="2"/>
        <v>0.75947996564498543</v>
      </c>
      <c r="K14" s="51"/>
      <c r="L14" s="25"/>
    </row>
    <row r="15" spans="1:12" ht="15" thickBot="1" x14ac:dyDescent="0.35">
      <c r="A15">
        <v>-13</v>
      </c>
      <c r="B15">
        <v>1</v>
      </c>
      <c r="C15" s="49">
        <f t="shared" si="0"/>
        <v>0.86399999999999999</v>
      </c>
      <c r="D15" s="9">
        <f>(B15+C15)^A15</f>
        <v>3.0493213588064826E-4</v>
      </c>
      <c r="E15" t="s">
        <v>86</v>
      </c>
      <c r="F15">
        <v>2037</v>
      </c>
      <c r="G15" s="3">
        <v>11</v>
      </c>
      <c r="H15" s="7">
        <f t="shared" si="1"/>
        <v>1.0594854863887687E-3</v>
      </c>
      <c r="I15" s="23"/>
      <c r="J15" s="1">
        <f t="shared" si="2"/>
        <v>0.40744633350052878</v>
      </c>
      <c r="K15" s="51"/>
      <c r="L15" s="25"/>
    </row>
    <row r="16" spans="1:12" ht="15" thickBot="1" x14ac:dyDescent="0.35">
      <c r="A16">
        <v>-14</v>
      </c>
      <c r="B16">
        <v>1</v>
      </c>
      <c r="C16" s="49">
        <f t="shared" si="0"/>
        <v>0.86399999999999999</v>
      </c>
      <c r="D16" s="9">
        <f>(B16+C16)^A16</f>
        <v>1.6359020165270828E-4</v>
      </c>
      <c r="E16" t="s">
        <v>87</v>
      </c>
      <c r="F16">
        <v>2038</v>
      </c>
      <c r="G16" s="3">
        <v>12</v>
      </c>
      <c r="H16" s="7">
        <f t="shared" si="1"/>
        <v>5.6839350128152827E-4</v>
      </c>
      <c r="I16" s="23"/>
      <c r="J16" s="1">
        <f t="shared" si="2"/>
        <v>0.21858708878783731</v>
      </c>
      <c r="K16" s="51"/>
      <c r="L16" s="25"/>
    </row>
    <row r="17" spans="1:12" ht="15" thickBot="1" x14ac:dyDescent="0.35">
      <c r="A17">
        <v>-15</v>
      </c>
      <c r="B17">
        <v>1</v>
      </c>
      <c r="C17" s="49">
        <f t="shared" si="0"/>
        <v>0.86399999999999999</v>
      </c>
      <c r="D17" s="9">
        <f>(B17+C17)^A17</f>
        <v>8.7762983719264119E-5</v>
      </c>
      <c r="E17" t="s">
        <v>88</v>
      </c>
      <c r="F17">
        <v>2039</v>
      </c>
      <c r="G17" s="3">
        <v>13</v>
      </c>
      <c r="H17" s="7">
        <f t="shared" si="1"/>
        <v>3.0493213588064826E-4</v>
      </c>
      <c r="I17" s="23"/>
      <c r="J17" s="1">
        <f t="shared" si="2"/>
        <v>0.11726775149562089</v>
      </c>
      <c r="K17" s="51"/>
      <c r="L17" s="25"/>
    </row>
    <row r="18" spans="1:12" ht="15" thickBot="1" x14ac:dyDescent="0.35">
      <c r="A18">
        <v>-16</v>
      </c>
      <c r="B18">
        <v>1</v>
      </c>
      <c r="C18" s="49">
        <f t="shared" si="0"/>
        <v>0.86399999999999999</v>
      </c>
      <c r="D18" s="9">
        <f>(B18+C18)^A18</f>
        <v>4.7083145772137406E-5</v>
      </c>
      <c r="E18" t="s">
        <v>89</v>
      </c>
      <c r="F18">
        <v>2040</v>
      </c>
      <c r="G18" s="3">
        <v>14</v>
      </c>
      <c r="H18" s="7">
        <f t="shared" si="1"/>
        <v>1.6359020165270828E-4</v>
      </c>
      <c r="I18" s="23"/>
      <c r="J18" s="1">
        <f t="shared" si="2"/>
        <v>6.2911883849582018E-2</v>
      </c>
      <c r="K18" s="51"/>
      <c r="L18" s="25"/>
    </row>
    <row r="19" spans="1:12" ht="15" thickBot="1" x14ac:dyDescent="0.35">
      <c r="A19">
        <v>-17</v>
      </c>
      <c r="B19">
        <v>1</v>
      </c>
      <c r="C19" s="49">
        <f t="shared" si="0"/>
        <v>0.86399999999999999</v>
      </c>
      <c r="D19" s="9">
        <f>(B19+C19)^A19</f>
        <v>2.5259198375610199E-5</v>
      </c>
      <c r="E19" t="s">
        <v>90</v>
      </c>
      <c r="F19">
        <v>2041</v>
      </c>
      <c r="G19" s="3">
        <v>15</v>
      </c>
      <c r="H19" s="7">
        <f t="shared" si="1"/>
        <v>8.7762983719264119E-5</v>
      </c>
      <c r="I19" s="23"/>
      <c r="J19" s="1">
        <f t="shared" si="2"/>
        <v>3.3751010648917404E-2</v>
      </c>
      <c r="K19" s="51"/>
      <c r="L19" s="25"/>
    </row>
    <row r="20" spans="1:12" ht="15" thickBot="1" x14ac:dyDescent="0.35">
      <c r="A20">
        <v>-18</v>
      </c>
      <c r="B20">
        <v>1</v>
      </c>
      <c r="C20" s="49">
        <f t="shared" si="0"/>
        <v>0.86399999999999999</v>
      </c>
      <c r="D20" s="9">
        <f>(B20+C20)^A20</f>
        <v>1.3551072089919635E-5</v>
      </c>
      <c r="E20" t="s">
        <v>91</v>
      </c>
      <c r="F20">
        <v>2042</v>
      </c>
      <c r="G20" s="3">
        <v>16</v>
      </c>
      <c r="H20" s="7">
        <f t="shared" si="1"/>
        <v>4.7083145772137406E-5</v>
      </c>
      <c r="I20" s="23"/>
      <c r="J20" s="1">
        <f t="shared" si="2"/>
        <v>1.8106765369590883E-2</v>
      </c>
      <c r="K20" s="51"/>
      <c r="L20" s="25"/>
    </row>
    <row r="21" spans="1:12" ht="15" thickBot="1" x14ac:dyDescent="0.35">
      <c r="A21">
        <v>-19</v>
      </c>
      <c r="B21">
        <v>1</v>
      </c>
      <c r="C21" s="49">
        <f t="shared" si="0"/>
        <v>0.86399999999999999</v>
      </c>
      <c r="D21" s="9">
        <f>(B21+C21)^A21</f>
        <v>7.2698884602573164E-6</v>
      </c>
      <c r="E21" t="s">
        <v>92</v>
      </c>
      <c r="F21">
        <v>2043</v>
      </c>
      <c r="G21" s="3">
        <v>17</v>
      </c>
      <c r="H21" s="7">
        <f t="shared" si="1"/>
        <v>2.5259198375610199E-5</v>
      </c>
      <c r="I21" s="23"/>
      <c r="J21" s="1">
        <f t="shared" si="2"/>
        <v>9.7139299193084137E-3</v>
      </c>
      <c r="K21" s="51"/>
      <c r="L21" s="25"/>
    </row>
    <row r="22" spans="1:12" ht="15" thickBot="1" x14ac:dyDescent="0.35">
      <c r="A22">
        <v>-20</v>
      </c>
      <c r="B22">
        <v>1</v>
      </c>
      <c r="C22" s="49">
        <f t="shared" si="0"/>
        <v>0.86399999999999999</v>
      </c>
      <c r="D22" s="9">
        <f>(B22+C22)^A22</f>
        <v>3.9001547533569304E-6</v>
      </c>
      <c r="E22" t="s">
        <v>93</v>
      </c>
      <c r="F22">
        <v>2044</v>
      </c>
      <c r="G22" s="3">
        <v>18</v>
      </c>
      <c r="H22" s="7">
        <f t="shared" si="1"/>
        <v>1.3551072089919635E-5</v>
      </c>
      <c r="I22" s="23"/>
      <c r="J22" s="1">
        <f t="shared" si="2"/>
        <v>5.2113357936203943E-3</v>
      </c>
      <c r="K22" s="51"/>
      <c r="L22" s="25"/>
    </row>
    <row r="23" spans="1:12" ht="15" thickBot="1" x14ac:dyDescent="0.35">
      <c r="G23" s="3">
        <v>19</v>
      </c>
      <c r="H23" s="7">
        <f t="shared" si="1"/>
        <v>7.2698884602573164E-6</v>
      </c>
      <c r="I23" s="23"/>
      <c r="J23" s="1">
        <f t="shared" si="2"/>
        <v>2.795781005161156E-3</v>
      </c>
      <c r="K23" s="51"/>
      <c r="L23" s="25"/>
    </row>
    <row r="24" spans="1:12" ht="15" thickBot="1" x14ac:dyDescent="0.35">
      <c r="G24" s="3">
        <v>20</v>
      </c>
      <c r="H24" s="7">
        <f t="shared" si="1"/>
        <v>3.9001547533569304E-6</v>
      </c>
      <c r="I24" s="24"/>
      <c r="J24" s="1">
        <f t="shared" si="2"/>
        <v>1.4998825134984748E-3</v>
      </c>
      <c r="K24" s="52"/>
      <c r="L24" s="16"/>
    </row>
    <row r="25" spans="1:12" ht="15" thickBot="1" x14ac:dyDescent="0.35">
      <c r="G25" s="3" t="s">
        <v>16</v>
      </c>
      <c r="H25" s="20"/>
      <c r="I25" s="21"/>
      <c r="J25" s="1">
        <f>SUM(J5:J24)</f>
        <v>445.10243069153535</v>
      </c>
      <c r="K25" s="20"/>
      <c r="L25" s="21"/>
    </row>
    <row r="26" spans="1:12" ht="15" thickBot="1" x14ac:dyDescent="0.35"/>
    <row r="27" spans="1:12" ht="15" thickBot="1" x14ac:dyDescent="0.35">
      <c r="G27" s="55" t="s">
        <v>65</v>
      </c>
      <c r="H27" s="56">
        <v>445.41390000000001</v>
      </c>
    </row>
  </sheetData>
  <mergeCells count="14">
    <mergeCell ref="C1:C2"/>
    <mergeCell ref="D1:D2"/>
    <mergeCell ref="F1:F2"/>
    <mergeCell ref="A1:A2"/>
    <mergeCell ref="H25:I25"/>
    <mergeCell ref="K25:L25"/>
    <mergeCell ref="G3:G4"/>
    <mergeCell ref="H3:H4"/>
    <mergeCell ref="I3:I4"/>
    <mergeCell ref="J3:J4"/>
    <mergeCell ref="L3:L4"/>
    <mergeCell ref="I5:I24"/>
    <mergeCell ref="K5:K24"/>
    <mergeCell ref="L5:L2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FE116-2EBF-4B87-9CB5-7575D67C3C9B}">
  <dimension ref="A1:E27"/>
  <sheetViews>
    <sheetView workbookViewId="0">
      <selection activeCell="G11" sqref="G11"/>
    </sheetView>
  </sheetViews>
  <sheetFormatPr defaultRowHeight="14.4" x14ac:dyDescent="0.3"/>
  <cols>
    <col min="1" max="1" width="14.6640625" customWidth="1"/>
  </cols>
  <sheetData>
    <row r="1" spans="1:5" ht="15" thickBot="1" x14ac:dyDescent="0.35">
      <c r="A1" s="10" t="s">
        <v>67</v>
      </c>
      <c r="B1" s="48"/>
      <c r="C1" s="33"/>
      <c r="D1" s="33"/>
      <c r="E1" s="34"/>
    </row>
    <row r="2" spans="1:5" ht="16.8" thickBot="1" x14ac:dyDescent="0.4">
      <c r="A2" s="3"/>
      <c r="B2" s="35" t="s">
        <v>68</v>
      </c>
      <c r="C2" s="35" t="s">
        <v>69</v>
      </c>
      <c r="D2" s="36" t="s">
        <v>59</v>
      </c>
      <c r="E2" s="37" t="s">
        <v>70</v>
      </c>
    </row>
    <row r="3" spans="1:5" ht="15" thickBot="1" x14ac:dyDescent="0.35">
      <c r="A3" s="3">
        <v>1</v>
      </c>
      <c r="B3" s="1">
        <f>-B24</f>
        <v>-445.41390000000001</v>
      </c>
      <c r="C3" s="38">
        <v>384.57</v>
      </c>
      <c r="D3" s="1">
        <v>0.93</v>
      </c>
      <c r="E3" s="1">
        <f>($C$3+B3)*D3</f>
        <v>-56.584827000000018</v>
      </c>
    </row>
    <row r="4" spans="1:5" ht="15" thickBot="1" x14ac:dyDescent="0.35">
      <c r="A4" s="3">
        <v>2</v>
      </c>
      <c r="B4" s="1">
        <f>E3</f>
        <v>-56.584827000000018</v>
      </c>
      <c r="C4" s="39"/>
      <c r="D4" s="1">
        <v>0.86499999999999999</v>
      </c>
      <c r="E4" s="40">
        <f>($C$3+B4)*D4</f>
        <v>283.70717464499995</v>
      </c>
    </row>
    <row r="5" spans="1:5" ht="15" thickBot="1" x14ac:dyDescent="0.35">
      <c r="A5" s="3">
        <v>3</v>
      </c>
      <c r="B5" s="1">
        <f t="shared" ref="B5:B22" si="0">E4</f>
        <v>283.70717464499995</v>
      </c>
      <c r="C5" s="39"/>
      <c r="D5" s="1">
        <v>0.8</v>
      </c>
      <c r="E5" s="1">
        <f>($C$3+B5)*D5</f>
        <v>534.62173971599998</v>
      </c>
    </row>
    <row r="6" spans="1:5" ht="15" thickBot="1" x14ac:dyDescent="0.35">
      <c r="A6" s="3">
        <v>4</v>
      </c>
      <c r="B6" s="1">
        <f t="shared" si="0"/>
        <v>534.62173971599998</v>
      </c>
      <c r="C6" s="39"/>
      <c r="D6" s="1">
        <v>0.75</v>
      </c>
      <c r="E6" s="1">
        <f>($C$3+B6)*D6</f>
        <v>689.39380478700002</v>
      </c>
    </row>
    <row r="7" spans="1:5" ht="15" thickBot="1" x14ac:dyDescent="0.35">
      <c r="A7" s="3">
        <v>5</v>
      </c>
      <c r="B7" s="1">
        <f t="shared" si="0"/>
        <v>689.39380478700002</v>
      </c>
      <c r="C7" s="39"/>
      <c r="D7" s="1">
        <v>0.7</v>
      </c>
      <c r="E7" s="1">
        <f>($C$3+B7)*D7</f>
        <v>751.77466335090003</v>
      </c>
    </row>
    <row r="8" spans="1:5" ht="15" thickBot="1" x14ac:dyDescent="0.35">
      <c r="A8" s="3">
        <v>6</v>
      </c>
      <c r="B8" s="1">
        <f t="shared" si="0"/>
        <v>751.77466335090003</v>
      </c>
      <c r="C8" s="39"/>
      <c r="D8" s="1">
        <v>0.65</v>
      </c>
      <c r="E8" s="1">
        <f>($C$3+B8)*D8</f>
        <v>738.62403117808503</v>
      </c>
    </row>
    <row r="9" spans="1:5" ht="15" thickBot="1" x14ac:dyDescent="0.35">
      <c r="A9" s="3">
        <v>7</v>
      </c>
      <c r="B9" s="1">
        <f t="shared" si="0"/>
        <v>738.62403117808503</v>
      </c>
      <c r="C9" s="39"/>
      <c r="D9" s="1">
        <v>0.6</v>
      </c>
      <c r="E9" s="1">
        <f>($C$3+B9)*D9</f>
        <v>673.916418706851</v>
      </c>
    </row>
    <row r="10" spans="1:5" ht="15" thickBot="1" x14ac:dyDescent="0.35">
      <c r="A10" s="41">
        <v>8</v>
      </c>
      <c r="B10" s="1">
        <f t="shared" si="0"/>
        <v>673.916418706851</v>
      </c>
      <c r="C10" s="39"/>
      <c r="D10" s="42">
        <v>0.56000000000000005</v>
      </c>
      <c r="E10" s="1">
        <f>($C$3+B10)*D10</f>
        <v>592.7523944758367</v>
      </c>
    </row>
    <row r="11" spans="1:5" ht="15" thickBot="1" x14ac:dyDescent="0.35">
      <c r="A11" s="3">
        <v>9</v>
      </c>
      <c r="B11" s="1">
        <f t="shared" si="0"/>
        <v>592.7523944758367</v>
      </c>
      <c r="C11" s="39"/>
      <c r="D11" s="1">
        <v>0.52</v>
      </c>
      <c r="E11" s="1">
        <f>($C$3+B11)*D11</f>
        <v>508.20764512743511</v>
      </c>
    </row>
    <row r="12" spans="1:5" ht="15" thickBot="1" x14ac:dyDescent="0.35">
      <c r="A12" s="3">
        <v>10</v>
      </c>
      <c r="B12" s="1">
        <f t="shared" si="0"/>
        <v>508.20764512743511</v>
      </c>
      <c r="C12" s="39"/>
      <c r="D12" s="1">
        <v>0.48</v>
      </c>
      <c r="E12" s="1">
        <f>($C$3+B12)*D12</f>
        <v>428.53326966116884</v>
      </c>
    </row>
    <row r="13" spans="1:5" ht="15" thickBot="1" x14ac:dyDescent="0.35">
      <c r="A13" s="3">
        <v>11</v>
      </c>
      <c r="B13" s="1">
        <f t="shared" si="0"/>
        <v>428.53326966116884</v>
      </c>
      <c r="C13" s="39"/>
      <c r="D13" s="1">
        <v>0.45</v>
      </c>
      <c r="E13" s="1">
        <f>($C$3+B13)*D13</f>
        <v>365.89647134752596</v>
      </c>
    </row>
    <row r="14" spans="1:5" ht="15" thickBot="1" x14ac:dyDescent="0.35">
      <c r="A14" s="3">
        <v>12</v>
      </c>
      <c r="B14" s="1">
        <f t="shared" si="0"/>
        <v>365.89647134752596</v>
      </c>
      <c r="C14" s="39"/>
      <c r="D14" s="1">
        <v>0.42</v>
      </c>
      <c r="E14" s="1">
        <f>($C$3+B14)*D14</f>
        <v>315.19591796596092</v>
      </c>
    </row>
    <row r="15" spans="1:5" ht="15" thickBot="1" x14ac:dyDescent="0.35">
      <c r="A15" s="3">
        <v>13</v>
      </c>
      <c r="B15" s="1">
        <f t="shared" si="0"/>
        <v>315.19591796596092</v>
      </c>
      <c r="C15" s="39"/>
      <c r="D15" s="1">
        <v>0.39</v>
      </c>
      <c r="E15" s="1">
        <f>($C$3+B15)*D15</f>
        <v>272.90870800672474</v>
      </c>
    </row>
    <row r="16" spans="1:5" ht="15" thickBot="1" x14ac:dyDescent="0.35">
      <c r="A16" s="3">
        <v>14</v>
      </c>
      <c r="B16" s="1">
        <f t="shared" si="0"/>
        <v>272.90870800672474</v>
      </c>
      <c r="C16" s="39"/>
      <c r="D16" s="1">
        <v>0.36</v>
      </c>
      <c r="E16" s="1">
        <f>($C$3+B16)*D16</f>
        <v>236.69233488242088</v>
      </c>
    </row>
    <row r="17" spans="1:5" ht="15" thickBot="1" x14ac:dyDescent="0.35">
      <c r="A17" s="3">
        <v>15</v>
      </c>
      <c r="B17" s="1">
        <f t="shared" si="0"/>
        <v>236.69233488242088</v>
      </c>
      <c r="C17" s="39"/>
      <c r="D17" s="1">
        <v>0.34</v>
      </c>
      <c r="E17" s="1">
        <f>($C$3+B17)*D17</f>
        <v>211.22919386002312</v>
      </c>
    </row>
    <row r="18" spans="1:5" ht="15" thickBot="1" x14ac:dyDescent="0.35">
      <c r="A18" s="3">
        <v>16</v>
      </c>
      <c r="B18" s="1">
        <f t="shared" si="0"/>
        <v>211.22919386002312</v>
      </c>
      <c r="C18" s="39"/>
      <c r="D18" s="1">
        <v>0.31</v>
      </c>
      <c r="E18" s="1">
        <f>($C$3+B18)*D18</f>
        <v>184.69775009660717</v>
      </c>
    </row>
    <row r="19" spans="1:5" ht="15" thickBot="1" x14ac:dyDescent="0.35">
      <c r="A19" s="3">
        <v>17</v>
      </c>
      <c r="B19" s="1">
        <f t="shared" si="0"/>
        <v>184.69775009660717</v>
      </c>
      <c r="C19" s="39"/>
      <c r="D19" s="1">
        <v>0.28999999999999998</v>
      </c>
      <c r="E19" s="1">
        <f>($C$3+B19)*D19</f>
        <v>165.08764752801608</v>
      </c>
    </row>
    <row r="20" spans="1:5" ht="15" thickBot="1" x14ac:dyDescent="0.35">
      <c r="A20" s="3">
        <v>18</v>
      </c>
      <c r="B20" s="1">
        <f t="shared" si="0"/>
        <v>165.08764752801608</v>
      </c>
      <c r="C20" s="39"/>
      <c r="D20" s="1">
        <v>0.27</v>
      </c>
      <c r="E20" s="1">
        <f>($C$3+B20)*D20</f>
        <v>148.40756483256433</v>
      </c>
    </row>
    <row r="21" spans="1:5" ht="15" thickBot="1" x14ac:dyDescent="0.35">
      <c r="A21" s="3">
        <v>19</v>
      </c>
      <c r="B21" s="1">
        <f t="shared" si="0"/>
        <v>148.40756483256433</v>
      </c>
      <c r="C21" s="39"/>
      <c r="D21" s="1">
        <v>0.25</v>
      </c>
      <c r="E21" s="1">
        <f>($C$3+B21)*D21</f>
        <v>133.24439120814108</v>
      </c>
    </row>
    <row r="22" spans="1:5" ht="15" thickBot="1" x14ac:dyDescent="0.35">
      <c r="A22" s="3">
        <v>20</v>
      </c>
      <c r="B22" s="1">
        <f t="shared" si="0"/>
        <v>133.24439120814108</v>
      </c>
      <c r="C22" s="43"/>
      <c r="D22" s="1">
        <v>0.23</v>
      </c>
      <c r="E22" s="1">
        <f>($C$3+B22)*D22</f>
        <v>119.09730997787244</v>
      </c>
    </row>
    <row r="24" spans="1:5" x14ac:dyDescent="0.3">
      <c r="A24" t="s">
        <v>65</v>
      </c>
      <c r="B24">
        <v>445.41390000000001</v>
      </c>
    </row>
    <row r="25" spans="1:5" ht="15" thickBot="1" x14ac:dyDescent="0.35"/>
    <row r="26" spans="1:5" ht="18" x14ac:dyDescent="0.4">
      <c r="A26" s="44" t="s">
        <v>71</v>
      </c>
      <c r="B26" s="45">
        <f>-B3/E4</f>
        <v>1.5699775677416059</v>
      </c>
      <c r="D26" s="5" t="s">
        <v>72</v>
      </c>
    </row>
    <row r="27" spans="1:5" ht="15" thickBot="1" x14ac:dyDescent="0.35">
      <c r="A27" s="46"/>
      <c r="B27" s="47" t="s">
        <v>73</v>
      </c>
    </row>
  </sheetData>
  <mergeCells count="3">
    <mergeCell ref="B1:E1"/>
    <mergeCell ref="C3:C22"/>
    <mergeCell ref="A26:A27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возмещение потерь ээ на лэп</vt:lpstr>
      <vt:lpstr>возмещение потерь ээ на пс</vt:lpstr>
      <vt:lpstr>BCR(рентабельность)</vt:lpstr>
      <vt:lpstr>q (норма доходности)</vt:lpstr>
      <vt:lpstr>срок окупаемости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Иксанова Регина</dc:creator>
  <cp:lastModifiedBy>Иксанова Регина</cp:lastModifiedBy>
  <dcterms:created xsi:type="dcterms:W3CDTF">2025-03-13T16:13:11Z</dcterms:created>
  <dcterms:modified xsi:type="dcterms:W3CDTF">2025-03-17T20:21:37Z</dcterms:modified>
</cp:coreProperties>
</file>