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4014EB16-B8CD-406B-A68E-987327672A3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技能数值" sheetId="2" r:id="rId1"/>
    <sheet name="技改" sheetId="3" r:id="rId2"/>
    <sheet name="数据库" sheetId="1" r:id="rId3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2" l="1"/>
  <c r="U7" i="2"/>
  <c r="T7" i="2"/>
  <c r="Y7" i="2" s="1"/>
  <c r="S7" i="2"/>
  <c r="V7" i="2"/>
  <c r="W7" i="2"/>
  <c r="X7" i="2"/>
  <c r="S8" i="2"/>
  <c r="Y8" i="2" s="1"/>
  <c r="T8" i="2"/>
  <c r="U8" i="2"/>
  <c r="V8" i="2"/>
  <c r="X8" i="2"/>
  <c r="S3" i="2"/>
  <c r="T3" i="2"/>
  <c r="Y3" i="2" s="1"/>
  <c r="U3" i="2"/>
  <c r="V3" i="2"/>
  <c r="W3" i="2"/>
  <c r="X3" i="2"/>
  <c r="S4" i="2"/>
  <c r="T4" i="2"/>
  <c r="Y4" i="2" s="1"/>
  <c r="U4" i="2"/>
  <c r="V4" i="2"/>
  <c r="W4" i="2"/>
  <c r="X4" i="2"/>
  <c r="S5" i="2"/>
  <c r="X5" i="2" s="1"/>
  <c r="T5" i="2"/>
  <c r="U5" i="2"/>
  <c r="V5" i="2"/>
  <c r="W5" i="2"/>
  <c r="S6" i="2"/>
  <c r="T6" i="2"/>
  <c r="Y6" i="2" s="1"/>
  <c r="U6" i="2"/>
  <c r="V6" i="2"/>
  <c r="W6" i="2"/>
  <c r="X6" i="2"/>
  <c r="I8" i="2"/>
  <c r="K8" i="2" l="1"/>
  <c r="Y5" i="2"/>
  <c r="D11" i="2"/>
  <c r="E18" i="2"/>
  <c r="E17" i="2"/>
  <c r="E16" i="2"/>
  <c r="I5" i="2" l="1"/>
  <c r="I3" i="2" l="1"/>
  <c r="I4" i="2"/>
  <c r="I6" i="2"/>
  <c r="I7" i="2"/>
  <c r="F4" i="3"/>
  <c r="G4" i="3" s="1"/>
  <c r="G6" i="3"/>
  <c r="G5" i="3"/>
  <c r="G3" i="3"/>
  <c r="G2" i="3"/>
  <c r="G9" i="3" s="1"/>
  <c r="C9" i="3"/>
  <c r="F6" i="3"/>
  <c r="F5" i="3"/>
  <c r="F3" i="3"/>
  <c r="F2" i="3"/>
  <c r="K7" i="2" l="1"/>
  <c r="K6" i="2" l="1"/>
  <c r="B21" i="2" s="1"/>
  <c r="B24" i="2" s="1"/>
  <c r="K3" i="2" l="1"/>
  <c r="K4" i="2"/>
  <c r="K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5" authorId="0" shapeId="0" xr:uid="{F7D9A06F-2D3A-40A8-9EFE-EBBF39D4EC6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相当于主动技能的百分之XXX</t>
        </r>
      </text>
    </comment>
  </commentList>
</comments>
</file>

<file path=xl/sharedStrings.xml><?xml version="1.0" encoding="utf-8"?>
<sst xmlns="http://schemas.openxmlformats.org/spreadsheetml/2006/main" count="161" uniqueCount="120">
  <si>
    <t>技能特效</t>
    <phoneticPr fontId="1" type="noConversion"/>
  </si>
  <si>
    <t>破盾</t>
    <phoneticPr fontId="1" type="noConversion"/>
  </si>
  <si>
    <t>护盾</t>
    <phoneticPr fontId="1" type="noConversion"/>
  </si>
  <si>
    <t>群体</t>
    <phoneticPr fontId="1" type="noConversion"/>
  </si>
  <si>
    <t>技能阶级</t>
    <phoneticPr fontId="1" type="noConversion"/>
  </si>
  <si>
    <t>3阶</t>
    <phoneticPr fontId="1" type="noConversion"/>
  </si>
  <si>
    <t>4阶</t>
  </si>
  <si>
    <t>5阶</t>
  </si>
  <si>
    <t>判定属性</t>
    <phoneticPr fontId="1" type="noConversion"/>
  </si>
  <si>
    <t>一般技能</t>
    <phoneticPr fontId="1" type="noConversion"/>
  </si>
  <si>
    <t>技能阶级</t>
  </si>
  <si>
    <t>技能名称</t>
    <phoneticPr fontId="1" type="noConversion"/>
  </si>
  <si>
    <t>技能判定属性</t>
  </si>
  <si>
    <t>技能主特效</t>
  </si>
  <si>
    <t>技能1</t>
    <phoneticPr fontId="1" type="noConversion"/>
  </si>
  <si>
    <t>主动技能</t>
    <phoneticPr fontId="1" type="noConversion"/>
  </si>
  <si>
    <t>3阶</t>
    <phoneticPr fontId="1" type="noConversion"/>
  </si>
  <si>
    <t>被动技能</t>
    <phoneticPr fontId="1" type="noConversion"/>
  </si>
  <si>
    <t>4阶</t>
    <phoneticPr fontId="1" type="noConversion"/>
  </si>
  <si>
    <t>攻击判定</t>
    <phoneticPr fontId="1" type="noConversion"/>
  </si>
  <si>
    <t>强化普攻</t>
    <phoneticPr fontId="1" type="noConversion"/>
  </si>
  <si>
    <t>添加灼烧</t>
  </si>
  <si>
    <t>自由波动计算</t>
    <phoneticPr fontId="1" type="noConversion"/>
  </si>
  <si>
    <t>持续时间</t>
    <phoneticPr fontId="1" type="noConversion"/>
  </si>
  <si>
    <t>技能名称</t>
    <phoneticPr fontId="1" type="noConversion"/>
  </si>
  <si>
    <t>技能阶级</t>
    <phoneticPr fontId="1" type="noConversion"/>
  </si>
  <si>
    <t>攻击判定</t>
    <phoneticPr fontId="1" type="noConversion"/>
  </si>
  <si>
    <t>防御判定</t>
    <phoneticPr fontId="1" type="noConversion"/>
  </si>
  <si>
    <t>生命判定</t>
    <phoneticPr fontId="1" type="noConversion"/>
  </si>
  <si>
    <t>得出对应值</t>
    <phoneticPr fontId="1" type="noConversion"/>
  </si>
  <si>
    <t>一般技能</t>
  </si>
  <si>
    <t>基本叠加层数</t>
    <phoneticPr fontId="1" type="noConversion"/>
  </si>
  <si>
    <t>根据灼烧增加伤害</t>
    <phoneticPr fontId="1" type="noConversion"/>
  </si>
  <si>
    <t>初始值</t>
    <phoneticPr fontId="1" type="noConversion"/>
  </si>
  <si>
    <t>最大上限层数</t>
    <phoneticPr fontId="1" type="noConversion"/>
  </si>
  <si>
    <t>基本上限层数</t>
    <phoneticPr fontId="1" type="noConversion"/>
  </si>
  <si>
    <t>最终每层增加伤害</t>
    <phoneticPr fontId="1" type="noConversion"/>
  </si>
  <si>
    <t>3阶</t>
  </si>
  <si>
    <t>攻击判定</t>
  </si>
  <si>
    <t>炽焰铠甲</t>
    <phoneticPr fontId="1" type="noConversion"/>
  </si>
  <si>
    <t>炎盾吐息</t>
    <phoneticPr fontId="1" type="noConversion"/>
  </si>
  <si>
    <t>灭尽焰炎斩</t>
    <phoneticPr fontId="1" type="noConversion"/>
  </si>
  <si>
    <t>最终基础伤害</t>
    <phoneticPr fontId="1" type="noConversion"/>
  </si>
  <si>
    <t>陨石</t>
    <phoneticPr fontId="1" type="noConversion"/>
  </si>
  <si>
    <t>死亡爆炸</t>
    <phoneticPr fontId="1" type="noConversion"/>
  </si>
  <si>
    <t>生成总威力</t>
    <phoneticPr fontId="1" type="noConversion"/>
  </si>
  <si>
    <t>素质三连</t>
    <phoneticPr fontId="1" type="noConversion"/>
  </si>
  <si>
    <t>范围类型</t>
    <phoneticPr fontId="1" type="noConversion"/>
  </si>
  <si>
    <t>小范围</t>
  </si>
  <si>
    <t>小范围</t>
    <phoneticPr fontId="1" type="noConversion"/>
  </si>
  <si>
    <t>前方范围</t>
  </si>
  <si>
    <t>前方范围</t>
    <phoneticPr fontId="1" type="noConversion"/>
  </si>
  <si>
    <t>四周范围</t>
  </si>
  <si>
    <t>四周范围</t>
    <phoneticPr fontId="1" type="noConversion"/>
  </si>
  <si>
    <t>技能ID</t>
    <phoneticPr fontId="1" type="noConversion"/>
  </si>
  <si>
    <t>技能CD</t>
    <phoneticPr fontId="1" type="noConversion"/>
  </si>
  <si>
    <t>技能消耗</t>
    <phoneticPr fontId="1" type="noConversion"/>
  </si>
  <si>
    <t>技能基础恢复速率</t>
    <phoneticPr fontId="1" type="noConversion"/>
  </si>
  <si>
    <t>消耗系数</t>
    <phoneticPr fontId="1" type="noConversion"/>
  </si>
  <si>
    <t>需求对应能量恢复速率属性</t>
    <phoneticPr fontId="1" type="noConversion"/>
  </si>
  <si>
    <t>分隔带</t>
    <phoneticPr fontId="1" type="noConversion"/>
  </si>
  <si>
    <t>添加灼烧层数</t>
    <phoneticPr fontId="1" type="noConversion"/>
  </si>
  <si>
    <t>添加灼烧期望</t>
    <phoneticPr fontId="1" type="noConversion"/>
  </si>
  <si>
    <t>0-1</t>
    <phoneticPr fontId="1" type="noConversion"/>
  </si>
  <si>
    <t>构成循环</t>
    <phoneticPr fontId="1" type="noConversion"/>
  </si>
  <si>
    <t>自循环</t>
    <phoneticPr fontId="1" type="noConversion"/>
  </si>
  <si>
    <t>7s一层</t>
    <phoneticPr fontId="1" type="noConversion"/>
  </si>
  <si>
    <t>0.5s一层</t>
    <phoneticPr fontId="1" type="noConversion"/>
  </si>
  <si>
    <t>2.5s一层</t>
    <phoneticPr fontId="1" type="noConversion"/>
  </si>
  <si>
    <t>消耗</t>
    <phoneticPr fontId="1" type="noConversion"/>
  </si>
  <si>
    <t>快速添加</t>
    <phoneticPr fontId="1" type="noConversion"/>
  </si>
  <si>
    <t>灼烧添加期望</t>
    <phoneticPr fontId="1" type="noConversion"/>
  </si>
  <si>
    <t>能量恢复速率均期望</t>
    <phoneticPr fontId="1" type="noConversion"/>
  </si>
  <si>
    <t>CD均值</t>
    <phoneticPr fontId="1" type="noConversion"/>
  </si>
  <si>
    <t>上限8层</t>
    <phoneticPr fontId="1" type="noConversion"/>
  </si>
  <si>
    <t>5s-6s</t>
    <phoneticPr fontId="1" type="noConversion"/>
  </si>
  <si>
    <t>4s-5s</t>
    <phoneticPr fontId="1" type="noConversion"/>
  </si>
  <si>
    <t>造成多段伤害</t>
    <phoneticPr fontId="1" type="noConversion"/>
  </si>
  <si>
    <t>技能消耗</t>
    <phoneticPr fontId="1" type="noConversion"/>
  </si>
  <si>
    <t>技能CD</t>
    <phoneticPr fontId="1" type="noConversion"/>
  </si>
  <si>
    <t>能量消耗属性需求</t>
    <phoneticPr fontId="1" type="noConversion"/>
  </si>
  <si>
    <t>标准灼烧</t>
    <phoneticPr fontId="1" type="noConversion"/>
  </si>
  <si>
    <t>标准护盾</t>
    <phoneticPr fontId="1" type="noConversion"/>
  </si>
  <si>
    <t>持续释放1s2次</t>
    <phoneticPr fontId="1" type="noConversion"/>
  </si>
  <si>
    <t>持续释放1s4次</t>
    <phoneticPr fontId="1" type="noConversion"/>
  </si>
  <si>
    <t>持续释放1s1次</t>
    <phoneticPr fontId="1" type="noConversion"/>
  </si>
  <si>
    <t>技能类型</t>
    <phoneticPr fontId="1" type="noConversion"/>
  </si>
  <si>
    <t>添加灼烧</t>
    <phoneticPr fontId="1" type="noConversion"/>
  </si>
  <si>
    <t>维持灼烧</t>
  </si>
  <si>
    <t>维持灼烧</t>
    <phoneticPr fontId="1" type="noConversion"/>
  </si>
  <si>
    <t>消耗灼烧</t>
  </si>
  <si>
    <t>消耗灼烧</t>
    <phoneticPr fontId="1" type="noConversion"/>
  </si>
  <si>
    <t>普通技能</t>
  </si>
  <si>
    <t>普通技能</t>
    <phoneticPr fontId="1" type="noConversion"/>
  </si>
  <si>
    <t>灼烧</t>
    <phoneticPr fontId="1" type="noConversion"/>
  </si>
  <si>
    <t>波动值（系数）</t>
    <phoneticPr fontId="1" type="noConversion"/>
  </si>
  <si>
    <t>波动值</t>
    <phoneticPr fontId="1" type="noConversion"/>
  </si>
  <si>
    <t>波动值</t>
    <phoneticPr fontId="1" type="noConversion"/>
  </si>
  <si>
    <t>数值向</t>
    <phoneticPr fontId="1" type="noConversion"/>
  </si>
  <si>
    <t>偏数值向</t>
    <phoneticPr fontId="1" type="noConversion"/>
  </si>
  <si>
    <t>均衡</t>
    <phoneticPr fontId="1" type="noConversion"/>
  </si>
  <si>
    <t>偏特效向</t>
    <phoneticPr fontId="1" type="noConversion"/>
  </si>
  <si>
    <t>特效向</t>
    <phoneticPr fontId="1" type="noConversion"/>
  </si>
  <si>
    <t>区间</t>
    <phoneticPr fontId="1" type="noConversion"/>
  </si>
  <si>
    <t>0.95-1.05</t>
    <phoneticPr fontId="1" type="noConversion"/>
  </si>
  <si>
    <t>0.95-0.8</t>
    <phoneticPr fontId="1" type="noConversion"/>
  </si>
  <si>
    <t>0.8-0.6</t>
    <phoneticPr fontId="1" type="noConversion"/>
  </si>
  <si>
    <t>1.05-1.2</t>
    <phoneticPr fontId="1" type="noConversion"/>
  </si>
  <si>
    <t>1.2-1.4</t>
    <phoneticPr fontId="1" type="noConversion"/>
  </si>
  <si>
    <t>消除灼烧爆炸</t>
    <phoneticPr fontId="1" type="noConversion"/>
  </si>
  <si>
    <t>标准护盾百分比</t>
    <phoneticPr fontId="1" type="noConversion"/>
  </si>
  <si>
    <t>BUFF系数2</t>
    <phoneticPr fontId="1" type="noConversion"/>
  </si>
  <si>
    <t>被动系数</t>
    <phoneticPr fontId="1" type="noConversion"/>
  </si>
  <si>
    <t>必定暴击</t>
    <phoneticPr fontId="1" type="noConversion"/>
  </si>
  <si>
    <t>基础波动值乘以0.65</t>
    <phoneticPr fontId="1" type="noConversion"/>
  </si>
  <si>
    <t>叠一层灼烧</t>
    <phoneticPr fontId="1" type="noConversion"/>
  </si>
  <si>
    <t>耗一层加伤害</t>
    <phoneticPr fontId="1" type="noConversion"/>
  </si>
  <si>
    <t>地块灼烧</t>
    <phoneticPr fontId="1" type="noConversion"/>
  </si>
  <si>
    <t>三拉加灼烧</t>
    <phoneticPr fontId="1" type="noConversion"/>
  </si>
  <si>
    <t>刷新灼烧时长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</si>
</sst>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theme="2" tint="-0.89999084444715716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1" applyNumberFormat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3" borderId="1" xfId="1" applyAlignment="1"/>
    <xf numFmtId="0" fontId="0" fillId="4" borderId="0" xfId="0" applyFill="1"/>
    <xf numFmtId="0" fontId="0" fillId="0" borderId="0" xfId="0" applyAlignment="1">
      <alignment vertical="center"/>
    </xf>
    <xf numFmtId="0" fontId="3" fillId="5" borderId="0" xfId="0" applyFont="1" applyFill="1" applyAlignment="1">
      <alignment horizontal="left" vertical="center"/>
    </xf>
    <xf numFmtId="176" fontId="0" fillId="6" borderId="0" xfId="0" applyNumberFormat="1" applyFill="1"/>
    <xf numFmtId="9" fontId="0" fillId="0" borderId="0" xfId="0" applyNumberFormat="1"/>
    <xf numFmtId="0" fontId="0" fillId="6" borderId="0" xfId="0" applyFill="1"/>
    <xf numFmtId="10" fontId="0" fillId="0" borderId="0" xfId="0" applyNumberFormat="1"/>
    <xf numFmtId="0" fontId="0" fillId="0" borderId="2" xfId="0" applyBorder="1"/>
    <xf numFmtId="0" fontId="0" fillId="4" borderId="2" xfId="0" applyFill="1" applyBorder="1"/>
    <xf numFmtId="9" fontId="0" fillId="4" borderId="2" xfId="0" applyNumberFormat="1" applyFill="1" applyBorder="1"/>
    <xf numFmtId="0" fontId="0" fillId="0" borderId="2" xfId="0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2" fillId="3" borderId="2" xfId="1" applyBorder="1" applyAlignment="1"/>
    <xf numFmtId="0" fontId="0" fillId="0" borderId="0" xfId="0" applyFill="1"/>
    <xf numFmtId="176" fontId="0" fillId="0" borderId="0" xfId="0" applyNumberFormat="1" applyFill="1"/>
    <xf numFmtId="0" fontId="0" fillId="0" borderId="0" xfId="0" applyFont="1" applyFill="1"/>
    <xf numFmtId="9" fontId="0" fillId="6" borderId="0" xfId="0" applyNumberFormat="1" applyFont="1" applyFill="1"/>
    <xf numFmtId="0" fontId="0" fillId="6" borderId="0" xfId="0" applyNumberFormat="1" applyFill="1"/>
    <xf numFmtId="176" fontId="0" fillId="4" borderId="0" xfId="0" applyNumberFormat="1" applyFill="1"/>
    <xf numFmtId="0" fontId="0" fillId="4" borderId="0" xfId="0" applyNumberFormat="1" applyFill="1"/>
    <xf numFmtId="0" fontId="0" fillId="2" borderId="0" xfId="0" applyFill="1" applyAlignment="1"/>
    <xf numFmtId="0" fontId="0" fillId="0" borderId="0" xfId="0" applyAlignment="1">
      <alignment horizontal="center" vertical="center"/>
    </xf>
  </cellXfs>
  <cellStyles count="2">
    <cellStyle name="常规" xfId="0" builtinId="0"/>
    <cellStyle name="输入" xfId="1" builtinId="20"/>
  </cellStyles>
  <dxfs count="7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9999"/>
        </patternFill>
      </fill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176" formatCode="0_ "/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9999"/>
        </patternFill>
      </fill>
    </dxf>
    <dxf>
      <numFmt numFmtId="13" formatCode="0%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D0BEC8-712F-44F1-AD1E-AB38D356E652}" name="表2" displayName="表2" ref="A2:L8" totalsRowShown="0">
  <autoFilter ref="A2:L8" xr:uid="{DB6A58D2-B5B9-4424-B191-530BC3927F7D}"/>
  <tableColumns count="12">
    <tableColumn id="1" xr3:uid="{52720EB4-B6F7-4336-BEE9-0A2181F6DAB8}" name="技能名称"/>
    <tableColumn id="2" xr3:uid="{DFF98CAE-3804-4B34-9E7E-3B29E10947F6}" name="技能阶级"/>
    <tableColumn id="4" xr3:uid="{DCB74FB4-0578-476E-92A7-4D8CC8ED770F}" name="技能判定属性"/>
    <tableColumn id="5" xr3:uid="{40E186E5-57CA-4C95-91DD-1192087F72F3}" name="技能主特效"/>
    <tableColumn id="12" xr3:uid="{95642CC6-24F5-4B32-91B4-3EC821D281F2}" name="技能类型"/>
    <tableColumn id="10" xr3:uid="{EFE86E75-B9D8-4F8F-B038-B182C9B75224}" name="范围类型"/>
    <tableColumn id="11" xr3:uid="{92CF68AE-DFCA-4312-A8BF-85B43E5BC15A}" name="技能CD"/>
    <tableColumn id="6" xr3:uid="{248688BB-1BBE-4D98-9B98-7C6034B8FA11}" name="技能消耗"/>
    <tableColumn id="8" xr3:uid="{803202E2-E480-47E2-B2E1-2BEE3CDC95B5}" name="能量消耗属性需求" dataDxfId="6">
      <calculatedColumnFormula>表2[[#This Row],[技能消耗]]/表2[[#This Row],[技能CD]]/4</calculatedColumnFormula>
    </tableColumn>
    <tableColumn id="13" xr3:uid="{AFC4FD41-3627-488E-9C93-8E7EF13AD49F}" name="波动值" dataDxfId="5"/>
    <tableColumn id="16" xr3:uid="{91DD12E7-B8F9-4B40-B49F-425CC9C966E5}" name="生成总威力" dataDxfId="4">
      <calculatedColumnFormula>Y3</calculatedColumnFormula>
    </tableColumn>
    <tableColumn id="3" xr3:uid="{312DB55C-15AE-40E6-9CB1-E2169F7818B1}" name="造成多段伤害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1E84E-A259-477B-B789-A905329BA8E6}" name="表3" displayName="表3" ref="A10:E12" totalsRowShown="0">
  <autoFilter ref="A10:E12" xr:uid="{A81C9A53-B7E6-4FC2-B8AA-ED3C43057E4C}"/>
  <tableColumns count="5">
    <tableColumn id="1" xr3:uid="{4F34ECAC-F99B-407F-996D-76DBEAC9586C}" name="自由波动计算"/>
    <tableColumn id="3" xr3:uid="{69F6EB42-31FD-4B5E-A98A-E10CA5471DD3}" name="持续时间"/>
    <tableColumn id="4" xr3:uid="{0126E75A-BD64-4796-9432-F9BADC80D515}" name="基本叠加层数"/>
    <tableColumn id="5" xr3:uid="{09375507-4A01-44BF-B4A8-908714A2BB98}" name="得出对应值" dataDxfId="3">
      <calculatedColumnFormula>2*0.08*10000/4</calculatedColumnFormula>
    </tableColumn>
    <tableColumn id="2" xr3:uid="{ADF01E7C-3117-477A-8238-0C4D38760330}" name="标准护盾百分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6F56E2-D71C-4BD7-846F-CFA71FDB08BF}" name="表5" displayName="表5" ref="A15:E18" totalsRowShown="0" headerRowDxfId="2">
  <autoFilter ref="A15:E18" xr:uid="{3AF028FD-D9C6-463A-AA1C-C35BEE1E0FEE}"/>
  <tableColumns count="5">
    <tableColumn id="1" xr3:uid="{BD66AD1F-1941-43DC-AAC7-0A7DFEAE60C2}" name="技能名称"/>
    <tableColumn id="2" xr3:uid="{4CC430E0-B3FE-4532-82CD-07AA0AA62A5C}" name="技能阶级"/>
    <tableColumn id="4" xr3:uid="{8063A73F-BF5A-4BCA-8261-DC2BBC247119}" name="被动系数"/>
    <tableColumn id="3" xr3:uid="{B8BED53F-C83F-4811-979D-A810C4DB512D}" name="波动值" dataDxfId="1"/>
    <tableColumn id="5" xr3:uid="{AA906536-2DCC-40D8-90E5-1DD9C3F3C177}" name="BUFF系数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E8AB-1E36-445D-BA07-54A458C8A6C9}">
  <dimension ref="A1:Y33"/>
  <sheetViews>
    <sheetView tabSelected="1" workbookViewId="0">
      <selection activeCell="L15" sqref="L15"/>
    </sheetView>
  </sheetViews>
  <sheetFormatPr defaultRowHeight="14.25" x14ac:dyDescent="0.2"/>
  <cols>
    <col min="1" max="1" width="15.75" customWidth="1"/>
    <col min="2" max="2" width="10.25" customWidth="1"/>
    <col min="3" max="3" width="14.125" customWidth="1"/>
    <col min="4" max="4" width="13.75" customWidth="1"/>
    <col min="5" max="5" width="16" customWidth="1"/>
    <col min="6" max="6" width="9.875" customWidth="1"/>
    <col min="7" max="7" width="11.125" customWidth="1"/>
    <col min="8" max="8" width="11" customWidth="1"/>
    <col min="9" max="9" width="17.625" customWidth="1"/>
    <col min="10" max="10" width="11.875" customWidth="1"/>
    <col min="11" max="11" width="11.25" customWidth="1"/>
    <col min="12" max="13" width="14.375" customWidth="1"/>
    <col min="14" max="16" width="13.125" customWidth="1"/>
    <col min="17" max="17" width="11.875" customWidth="1"/>
  </cols>
  <sheetData>
    <row r="1" spans="1:25" x14ac:dyDescent="0.2">
      <c r="A1" s="5" t="s">
        <v>15</v>
      </c>
    </row>
    <row r="2" spans="1:25" x14ac:dyDescent="0.2">
      <c r="A2" t="s">
        <v>11</v>
      </c>
      <c r="B2" t="s">
        <v>10</v>
      </c>
      <c r="C2" t="s">
        <v>12</v>
      </c>
      <c r="D2" t="s">
        <v>13</v>
      </c>
      <c r="E2" t="s">
        <v>86</v>
      </c>
      <c r="F2" t="s">
        <v>47</v>
      </c>
      <c r="G2" t="s">
        <v>79</v>
      </c>
      <c r="H2" t="s">
        <v>78</v>
      </c>
      <c r="I2" s="5" t="s">
        <v>80</v>
      </c>
      <c r="J2" t="s">
        <v>97</v>
      </c>
      <c r="K2" s="5" t="s">
        <v>45</v>
      </c>
      <c r="L2" t="s">
        <v>77</v>
      </c>
      <c r="W2" t="s">
        <v>94</v>
      </c>
    </row>
    <row r="3" spans="1:25" x14ac:dyDescent="0.2">
      <c r="A3" t="s">
        <v>115</v>
      </c>
      <c r="B3" t="s">
        <v>37</v>
      </c>
      <c r="C3" t="s">
        <v>19</v>
      </c>
      <c r="D3" t="s">
        <v>30</v>
      </c>
      <c r="E3" t="s">
        <v>21</v>
      </c>
      <c r="F3" t="s">
        <v>48</v>
      </c>
      <c r="G3">
        <v>3</v>
      </c>
      <c r="H3">
        <v>18</v>
      </c>
      <c r="I3" s="23">
        <f>表2[[#This Row],[技能消耗]]/表2[[#This Row],[技能CD]]/4</f>
        <v>1.5</v>
      </c>
      <c r="J3" s="4">
        <v>1</v>
      </c>
      <c r="K3" s="9">
        <f t="shared" ref="K3:K8" si="0">Y3</f>
        <v>14000</v>
      </c>
      <c r="L3">
        <v>1</v>
      </c>
      <c r="S3">
        <f>VLOOKUP(B3,数据库!F1:G3,2,0)</f>
        <v>1.4</v>
      </c>
      <c r="T3">
        <f>VLOOKUP(C3,数据库!J1:K3,2,0)</f>
        <v>1</v>
      </c>
      <c r="U3">
        <f>VLOOKUP(D3,数据库!B1:C5,2,0)</f>
        <v>1</v>
      </c>
      <c r="V3">
        <f>VLOOKUP(F3,数据库!N1:O3,2,0)</f>
        <v>1.1000000000000001</v>
      </c>
      <c r="W3">
        <f>VLOOKUP(E3,数据库!R1:S4,2,0)</f>
        <v>0.5</v>
      </c>
      <c r="X3" s="20">
        <f>表2[[#This Row],[技能消耗]]*5</f>
        <v>90</v>
      </c>
      <c r="Y3">
        <f>S3*T3*U3*10000*J3*V3*W3+X3*70</f>
        <v>14000</v>
      </c>
    </row>
    <row r="4" spans="1:25" x14ac:dyDescent="0.2">
      <c r="A4" t="s">
        <v>116</v>
      </c>
      <c r="B4" t="s">
        <v>37</v>
      </c>
      <c r="C4" t="s">
        <v>38</v>
      </c>
      <c r="D4" t="s">
        <v>30</v>
      </c>
      <c r="E4" t="s">
        <v>92</v>
      </c>
      <c r="F4" t="s">
        <v>50</v>
      </c>
      <c r="G4">
        <v>4</v>
      </c>
      <c r="H4">
        <v>24</v>
      </c>
      <c r="I4" s="23">
        <f>表2[[#This Row],[技能消耗]]/表2[[#This Row],[技能CD]]/4</f>
        <v>1.5</v>
      </c>
      <c r="J4" s="4">
        <v>0.8</v>
      </c>
      <c r="K4" s="9">
        <f t="shared" si="0"/>
        <v>23200</v>
      </c>
      <c r="L4">
        <v>1</v>
      </c>
      <c r="S4">
        <f>VLOOKUP(B4,数据库!F1:G3,2,0)</f>
        <v>1.4</v>
      </c>
      <c r="T4">
        <f>VLOOKUP(C4,数据库!J1:K3,2,0)</f>
        <v>1</v>
      </c>
      <c r="U4">
        <f>VLOOKUP(D4,数据库!B1:C5,2,0)</f>
        <v>1</v>
      </c>
      <c r="V4">
        <f>VLOOKUP(F4,数据库!N1:O3,2,0)</f>
        <v>1</v>
      </c>
      <c r="W4">
        <f>VLOOKUP(E4,数据库!R1:S4,2,0)</f>
        <v>1</v>
      </c>
      <c r="X4" s="20">
        <f>表2[[#This Row],[技能消耗]]*5*U4</f>
        <v>120</v>
      </c>
      <c r="Y4">
        <f>S4*T4*U4*10000*J4*V4*W4+X4*100</f>
        <v>23200</v>
      </c>
    </row>
    <row r="5" spans="1:25" x14ac:dyDescent="0.2">
      <c r="A5" t="s">
        <v>117</v>
      </c>
      <c r="B5" t="s">
        <v>6</v>
      </c>
      <c r="C5" t="s">
        <v>38</v>
      </c>
      <c r="D5" t="s">
        <v>30</v>
      </c>
      <c r="E5" t="s">
        <v>21</v>
      </c>
      <c r="F5" t="s">
        <v>52</v>
      </c>
      <c r="G5">
        <v>8.5</v>
      </c>
      <c r="H5">
        <v>51</v>
      </c>
      <c r="I5" s="23">
        <f>表2[[#This Row],[技能消耗]]/表2[[#This Row],[技能CD]]/4</f>
        <v>1.5</v>
      </c>
      <c r="J5" s="4">
        <v>0.3</v>
      </c>
      <c r="K5" s="9">
        <f t="shared" si="0"/>
        <v>41212.080000000002</v>
      </c>
      <c r="L5">
        <v>5</v>
      </c>
      <c r="S5">
        <f>VLOOKUP(B5,数据库!F1:G3,2,0)</f>
        <v>2</v>
      </c>
      <c r="T5">
        <f>VLOOKUP(C5,数据库!J1:K3,2,0)</f>
        <v>1</v>
      </c>
      <c r="U5">
        <f>VLOOKUP(D5,数据库!B1:C8,2,0)</f>
        <v>1</v>
      </c>
      <c r="V5">
        <f>VLOOKUP(F5,数据库!N1:O3,2,0)</f>
        <v>0.9</v>
      </c>
      <c r="W5">
        <f>VLOOKUP(E5,数据库!R1:S4,2,0)</f>
        <v>0.5</v>
      </c>
      <c r="X5" s="20">
        <f>S5*表2[[#This Row],[技能消耗]]*U5/100</f>
        <v>1.02</v>
      </c>
      <c r="Y5">
        <f>(S5*T5*U5*X5*10000*J5*V5*W5+850+表2[[#This Row],[技能消耗]]*500/2)*2.52</f>
        <v>41212.080000000002</v>
      </c>
    </row>
    <row r="6" spans="1:25" x14ac:dyDescent="0.2">
      <c r="A6" t="s">
        <v>46</v>
      </c>
      <c r="B6" t="s">
        <v>6</v>
      </c>
      <c r="C6" t="s">
        <v>38</v>
      </c>
      <c r="D6" t="s">
        <v>30</v>
      </c>
      <c r="E6" t="s">
        <v>90</v>
      </c>
      <c r="F6" t="s">
        <v>50</v>
      </c>
      <c r="G6">
        <v>5</v>
      </c>
      <c r="H6">
        <v>22</v>
      </c>
      <c r="I6" s="23">
        <f>表2[[#This Row],[技能消耗]]/表2[[#This Row],[技能CD]]/4</f>
        <v>1.1000000000000001</v>
      </c>
      <c r="J6" s="4">
        <v>1</v>
      </c>
      <c r="K6" s="9">
        <f t="shared" si="0"/>
        <v>47700</v>
      </c>
      <c r="L6">
        <v>1</v>
      </c>
      <c r="S6">
        <f>VLOOKUP(B6,数据库!F1:G3,2,0)</f>
        <v>2</v>
      </c>
      <c r="T6">
        <f>VLOOKUP(C6,数据库!J1:K3,2,0)</f>
        <v>1</v>
      </c>
      <c r="U6">
        <f>VLOOKUP(D6,数据库!B1:C5,2,0)</f>
        <v>1</v>
      </c>
      <c r="V6">
        <f>VLOOKUP(F6,数据库!N1:O3,2,0)</f>
        <v>1</v>
      </c>
      <c r="W6">
        <f>VLOOKUP(E6,数据库!R1:S4,2,0)</f>
        <v>1.6</v>
      </c>
      <c r="X6" s="20">
        <f>表2[[#This Row],[技能消耗]]*5</f>
        <v>110</v>
      </c>
      <c r="Y6">
        <f>S6*T6*U6*10000*J6*V6*W6+表2[[#This Row],[技能消耗]]*100+15000*0.9</f>
        <v>47700</v>
      </c>
    </row>
    <row r="7" spans="1:25" x14ac:dyDescent="0.2">
      <c r="A7" t="s">
        <v>118</v>
      </c>
      <c r="B7" t="s">
        <v>6</v>
      </c>
      <c r="C7" t="s">
        <v>38</v>
      </c>
      <c r="D7" t="s">
        <v>30</v>
      </c>
      <c r="E7" t="s">
        <v>21</v>
      </c>
      <c r="F7" t="s">
        <v>52</v>
      </c>
      <c r="G7">
        <v>5</v>
      </c>
      <c r="H7">
        <v>36</v>
      </c>
      <c r="I7" s="23">
        <f>表2[[#This Row],[技能消耗]]/表2[[#This Row],[技能CD]]/4</f>
        <v>1.8</v>
      </c>
      <c r="J7" s="4">
        <v>0.7</v>
      </c>
      <c r="K7" s="9">
        <f t="shared" si="0"/>
        <v>24300</v>
      </c>
      <c r="L7">
        <v>3</v>
      </c>
      <c r="S7">
        <f>VLOOKUP(B7,数据库!F1:G3,2,0)</f>
        <v>2</v>
      </c>
      <c r="T7">
        <f>VLOOKUP(C7,数据库!J1:K3,2,0)</f>
        <v>1</v>
      </c>
      <c r="U7">
        <f>VLOOKUP(D7,数据库!B1:C5,2,0)</f>
        <v>1</v>
      </c>
      <c r="V7">
        <f>VLOOKUP(F7,数据库!N1:O3,2,0)</f>
        <v>0.9</v>
      </c>
      <c r="W7">
        <f>VLOOKUP(E7,数据库!R1:S4,2,0)</f>
        <v>0.5</v>
      </c>
      <c r="X7" s="20">
        <f>表2[[#This Row],[技能消耗]]*5</f>
        <v>180</v>
      </c>
      <c r="Y7">
        <f>S7*T7*U7*10000*J7*V7*W7+X7*100</f>
        <v>24300</v>
      </c>
    </row>
    <row r="8" spans="1:25" x14ac:dyDescent="0.2">
      <c r="A8" t="s">
        <v>119</v>
      </c>
      <c r="B8" t="s">
        <v>6</v>
      </c>
      <c r="C8" t="s">
        <v>38</v>
      </c>
      <c r="D8" t="s">
        <v>30</v>
      </c>
      <c r="E8" t="s">
        <v>88</v>
      </c>
      <c r="F8" t="s">
        <v>52</v>
      </c>
      <c r="G8">
        <v>2.5</v>
      </c>
      <c r="H8">
        <v>14</v>
      </c>
      <c r="I8" s="23">
        <f>表2[[#This Row],[技能消耗]]/表2[[#This Row],[技能CD]]/4</f>
        <v>1.4</v>
      </c>
      <c r="J8" s="4">
        <v>1</v>
      </c>
      <c r="K8" s="9">
        <f t="shared" si="0"/>
        <v>22840</v>
      </c>
      <c r="L8">
        <v>1</v>
      </c>
      <c r="S8">
        <f>VLOOKUP(B8,数据库!F1:G3,2,0)</f>
        <v>2</v>
      </c>
      <c r="T8">
        <f>VLOOKUP(C8,数据库!J1:K3,2,0)</f>
        <v>1</v>
      </c>
      <c r="U8">
        <f>VLOOKUP(D8,数据库!B3:C7,2,0)</f>
        <v>1</v>
      </c>
      <c r="V8">
        <f>VLOOKUP(F8,数据库!N3:O5,2,0)</f>
        <v>0.9</v>
      </c>
      <c r="W8">
        <f>VLOOKUP(E8,数据库!R1:S4,2,0)</f>
        <v>0.88</v>
      </c>
      <c r="X8" s="20">
        <f>表2[[#This Row],[技能消耗]]*5</f>
        <v>70</v>
      </c>
      <c r="Y8">
        <f>S8*T8*U8*10000*J8*V8*W8+X8*100</f>
        <v>22840</v>
      </c>
    </row>
    <row r="9" spans="1:25" x14ac:dyDescent="0.2">
      <c r="A9" s="20"/>
      <c r="B9" s="20"/>
      <c r="C9" s="20"/>
      <c r="D9" s="20"/>
      <c r="E9" s="20"/>
      <c r="F9" s="20"/>
      <c r="G9" s="20"/>
      <c r="H9" s="20"/>
      <c r="I9" s="22"/>
      <c r="J9" s="20"/>
      <c r="K9" s="21"/>
      <c r="L9" s="20"/>
    </row>
    <row r="10" spans="1:25" x14ac:dyDescent="0.2">
      <c r="A10" t="s">
        <v>22</v>
      </c>
      <c r="B10" t="s">
        <v>23</v>
      </c>
      <c r="C10" t="s">
        <v>31</v>
      </c>
      <c r="D10" t="s">
        <v>29</v>
      </c>
      <c r="E10" t="s">
        <v>110</v>
      </c>
    </row>
    <row r="11" spans="1:25" x14ac:dyDescent="0.2">
      <c r="A11" t="s">
        <v>81</v>
      </c>
      <c r="B11">
        <v>5</v>
      </c>
      <c r="C11">
        <v>8</v>
      </c>
      <c r="D11" s="3">
        <f>720*2</f>
        <v>1440</v>
      </c>
    </row>
    <row r="12" spans="1:25" x14ac:dyDescent="0.2">
      <c r="A12" t="s">
        <v>82</v>
      </c>
      <c r="B12">
        <v>3</v>
      </c>
      <c r="C12" s="1">
        <v>1</v>
      </c>
      <c r="D12">
        <v>1400</v>
      </c>
      <c r="E12" s="10">
        <v>0.14000000000000001</v>
      </c>
    </row>
    <row r="14" spans="1:25" x14ac:dyDescent="0.2">
      <c r="A14" s="5" t="s">
        <v>17</v>
      </c>
    </row>
    <row r="15" spans="1:25" x14ac:dyDescent="0.2">
      <c r="A15" s="7" t="s">
        <v>24</v>
      </c>
      <c r="B15" s="7" t="s">
        <v>25</v>
      </c>
      <c r="C15" s="7" t="s">
        <v>112</v>
      </c>
      <c r="D15" s="7" t="s">
        <v>96</v>
      </c>
      <c r="E15" s="8" t="s">
        <v>111</v>
      </c>
    </row>
    <row r="16" spans="1:25" x14ac:dyDescent="0.2">
      <c r="A16" t="s">
        <v>44</v>
      </c>
      <c r="B16" t="s">
        <v>16</v>
      </c>
      <c r="C16">
        <v>0.5</v>
      </c>
      <c r="D16" s="27">
        <v>1</v>
      </c>
      <c r="E16" s="11">
        <f>表5[[#This Row],[波动值]]*1.4*10000*表5[[#This Row],[被动系数]]</f>
        <v>7000</v>
      </c>
    </row>
    <row r="17" spans="1:5" x14ac:dyDescent="0.2">
      <c r="A17" t="s">
        <v>43</v>
      </c>
      <c r="B17" t="s">
        <v>18</v>
      </c>
      <c r="C17">
        <v>0.5</v>
      </c>
      <c r="D17" s="27">
        <v>1</v>
      </c>
      <c r="E17" s="11">
        <f>表5[[#This Row],[波动值]]*2*10000*表5[[#This Row],[被动系数]]</f>
        <v>10000</v>
      </c>
    </row>
    <row r="18" spans="1:5" x14ac:dyDescent="0.2">
      <c r="A18" t="s">
        <v>109</v>
      </c>
      <c r="B18" t="s">
        <v>6</v>
      </c>
      <c r="C18">
        <v>0.5</v>
      </c>
      <c r="D18" s="27">
        <v>2</v>
      </c>
      <c r="E18" s="24">
        <f>20000*表5[[#This Row],[被动系数]]/5*表5[[#This Row],[波动值]]*1.6</f>
        <v>6400</v>
      </c>
    </row>
    <row r="20" spans="1:5" x14ac:dyDescent="0.2">
      <c r="A20" s="5" t="s">
        <v>32</v>
      </c>
    </row>
    <row r="21" spans="1:5" x14ac:dyDescent="0.2">
      <c r="A21" t="s">
        <v>33</v>
      </c>
      <c r="B21" s="2">
        <f>K6</f>
        <v>47700</v>
      </c>
    </row>
    <row r="22" spans="1:5" x14ac:dyDescent="0.2">
      <c r="A22" t="s">
        <v>35</v>
      </c>
      <c r="B22">
        <v>8</v>
      </c>
    </row>
    <row r="23" spans="1:5" x14ac:dyDescent="0.2">
      <c r="A23" t="s">
        <v>34</v>
      </c>
      <c r="B23">
        <v>10</v>
      </c>
    </row>
    <row r="24" spans="1:5" x14ac:dyDescent="0.2">
      <c r="A24" s="6" t="s">
        <v>42</v>
      </c>
      <c r="B24" s="25">
        <f>(B21-B25*50000)/3</f>
        <v>10900</v>
      </c>
    </row>
    <row r="25" spans="1:5" x14ac:dyDescent="0.2">
      <c r="A25" s="6" t="s">
        <v>36</v>
      </c>
      <c r="B25" s="26">
        <v>0.3</v>
      </c>
    </row>
    <row r="27" spans="1:5" x14ac:dyDescent="0.2">
      <c r="A27" s="5" t="s">
        <v>95</v>
      </c>
      <c r="B27" s="5" t="s">
        <v>103</v>
      </c>
    </row>
    <row r="28" spans="1:5" x14ac:dyDescent="0.2">
      <c r="A28" t="s">
        <v>98</v>
      </c>
      <c r="B28" t="s">
        <v>108</v>
      </c>
    </row>
    <row r="29" spans="1:5" x14ac:dyDescent="0.2">
      <c r="A29" t="s">
        <v>99</v>
      </c>
      <c r="B29" t="s">
        <v>107</v>
      </c>
    </row>
    <row r="30" spans="1:5" x14ac:dyDescent="0.2">
      <c r="A30" t="s">
        <v>100</v>
      </c>
      <c r="B30" t="s">
        <v>104</v>
      </c>
    </row>
    <row r="31" spans="1:5" x14ac:dyDescent="0.2">
      <c r="A31" t="s">
        <v>101</v>
      </c>
      <c r="B31" t="s">
        <v>105</v>
      </c>
    </row>
    <row r="32" spans="1:5" x14ac:dyDescent="0.2">
      <c r="A32" t="s">
        <v>102</v>
      </c>
      <c r="B32" t="s">
        <v>106</v>
      </c>
    </row>
    <row r="33" spans="1:2" x14ac:dyDescent="0.2">
      <c r="A33" t="s">
        <v>113</v>
      </c>
      <c r="B33" t="s">
        <v>114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F237D8C-01C8-4CD1-9637-3FE2EFC0E478}">
          <x14:formula1>
            <xm:f>数据库!$F$1:$F$3</xm:f>
          </x14:formula1>
          <xm:sqref>B3:B9</xm:sqref>
        </x14:dataValidation>
        <x14:dataValidation type="list" allowBlank="1" showInputMessage="1" showErrorMessage="1" xr:uid="{8BDAE8C1-5BD3-4BAE-9CBA-966A421126AB}">
          <x14:formula1>
            <xm:f>数据库!$J$1:$J$3</xm:f>
          </x14:formula1>
          <xm:sqref>C3:C9</xm:sqref>
        </x14:dataValidation>
        <x14:dataValidation type="list" allowBlank="1" showInputMessage="1" showErrorMessage="1" xr:uid="{3F69E9D5-C040-4F34-8DEB-8D23D770B3DD}">
          <x14:formula1>
            <xm:f>数据库!$B$1:$B$5</xm:f>
          </x14:formula1>
          <xm:sqref>D9</xm:sqref>
        </x14:dataValidation>
        <x14:dataValidation type="list" allowBlank="1" showInputMessage="1" showErrorMessage="1" xr:uid="{449CB190-12C7-4B5C-B946-BB0F23312F64}">
          <x14:formula1>
            <xm:f>数据库!$N$1:$N$3</xm:f>
          </x14:formula1>
          <xm:sqref>F3:F9</xm:sqref>
        </x14:dataValidation>
        <x14:dataValidation type="list" allowBlank="1" showInputMessage="1" showErrorMessage="1" xr:uid="{956F6841-12AB-46C8-B903-06C74C0FAA59}">
          <x14:formula1>
            <xm:f>数据库!$B$1:$B$8</xm:f>
          </x14:formula1>
          <xm:sqref>D3:D8</xm:sqref>
        </x14:dataValidation>
        <x14:dataValidation type="list" allowBlank="1" showInputMessage="1" showErrorMessage="1" xr:uid="{EB1EFF04-409F-49D0-8176-9627F69E9259}">
          <x14:formula1>
            <xm:f>数据库!$R$1:$R$4</xm:f>
          </x14:formula1>
          <xm:sqref>E3:E8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A553-4D9B-49C3-B9AC-29229527EF60}">
  <dimension ref="A1:K12"/>
  <sheetViews>
    <sheetView workbookViewId="0">
      <selection activeCell="D12" sqref="D12"/>
    </sheetView>
  </sheetViews>
  <sheetFormatPr defaultRowHeight="14.25" x14ac:dyDescent="0.2"/>
  <cols>
    <col min="1" max="1" width="12.375" customWidth="1"/>
    <col min="2" max="2" width="6.875" customWidth="1"/>
    <col min="3" max="3" width="6.75" customWidth="1"/>
    <col min="4" max="4" width="7.875" customWidth="1"/>
    <col min="5" max="5" width="15.5" customWidth="1"/>
    <col min="6" max="6" width="8" customWidth="1"/>
    <col min="7" max="7" width="23.375" customWidth="1"/>
    <col min="9" max="9" width="12" customWidth="1"/>
    <col min="10" max="10" width="11.75" customWidth="1"/>
    <col min="11" max="11" width="8" customWidth="1"/>
  </cols>
  <sheetData>
    <row r="1" spans="1:11" x14ac:dyDescent="0.2">
      <c r="A1" s="19" t="s">
        <v>11</v>
      </c>
      <c r="B1" s="19" t="s">
        <v>54</v>
      </c>
      <c r="C1" s="19" t="s">
        <v>55</v>
      </c>
      <c r="D1" s="19" t="s">
        <v>56</v>
      </c>
      <c r="E1" s="19" t="s">
        <v>57</v>
      </c>
      <c r="F1" s="19" t="s">
        <v>58</v>
      </c>
      <c r="G1" s="19" t="s">
        <v>59</v>
      </c>
      <c r="H1" s="28" t="s">
        <v>60</v>
      </c>
      <c r="I1" s="19" t="s">
        <v>61</v>
      </c>
      <c r="J1" s="19" t="s">
        <v>62</v>
      </c>
      <c r="K1" s="19" t="s">
        <v>64</v>
      </c>
    </row>
    <row r="2" spans="1:11" x14ac:dyDescent="0.2">
      <c r="A2" s="13" t="s">
        <v>14</v>
      </c>
      <c r="B2" s="13">
        <v>150001</v>
      </c>
      <c r="C2" s="13">
        <v>3</v>
      </c>
      <c r="D2" s="13">
        <v>22</v>
      </c>
      <c r="E2" s="14">
        <v>4</v>
      </c>
      <c r="F2" s="14">
        <f>D2/(C2*E2)</f>
        <v>1.8333333333333333</v>
      </c>
      <c r="G2" s="15">
        <f>F2</f>
        <v>1.8333333333333333</v>
      </c>
      <c r="H2" s="28"/>
      <c r="I2" s="18" t="s">
        <v>63</v>
      </c>
      <c r="J2" s="18" t="s">
        <v>63</v>
      </c>
      <c r="K2" s="18" t="s">
        <v>65</v>
      </c>
    </row>
    <row r="3" spans="1:11" x14ac:dyDescent="0.2">
      <c r="A3" s="13" t="s">
        <v>39</v>
      </c>
      <c r="B3" s="13">
        <v>150002</v>
      </c>
      <c r="C3" s="13">
        <v>7</v>
      </c>
      <c r="D3" s="13">
        <v>56</v>
      </c>
      <c r="E3" s="14">
        <v>4</v>
      </c>
      <c r="F3" s="14">
        <f>D3/(C3*E3)</f>
        <v>2</v>
      </c>
      <c r="G3" s="15">
        <f>F3</f>
        <v>2</v>
      </c>
      <c r="H3" s="28"/>
      <c r="I3" s="17">
        <v>1</v>
      </c>
      <c r="J3" s="18" t="s">
        <v>66</v>
      </c>
      <c r="K3" s="18"/>
    </row>
    <row r="4" spans="1:11" x14ac:dyDescent="0.2">
      <c r="A4" s="13" t="s">
        <v>40</v>
      </c>
      <c r="B4" s="13">
        <v>150003</v>
      </c>
      <c r="C4" s="13">
        <v>1</v>
      </c>
      <c r="D4" s="16">
        <v>10</v>
      </c>
      <c r="E4" s="14">
        <v>4</v>
      </c>
      <c r="F4" s="14">
        <f>D4/(C4*E4)</f>
        <v>2.5</v>
      </c>
      <c r="G4" s="15">
        <f>F4</f>
        <v>2.5</v>
      </c>
      <c r="H4" s="28"/>
      <c r="I4" s="17">
        <v>1</v>
      </c>
      <c r="J4" s="18" t="s">
        <v>67</v>
      </c>
      <c r="K4" s="18" t="s">
        <v>70</v>
      </c>
    </row>
    <row r="5" spans="1:11" x14ac:dyDescent="0.2">
      <c r="A5" s="13" t="s">
        <v>46</v>
      </c>
      <c r="B5" s="13">
        <v>150004</v>
      </c>
      <c r="C5" s="13">
        <v>5</v>
      </c>
      <c r="D5" s="13">
        <v>36</v>
      </c>
      <c r="E5" s="14">
        <v>4</v>
      </c>
      <c r="F5" s="14">
        <f>D5/(C5*E5)</f>
        <v>1.8</v>
      </c>
      <c r="G5" s="15">
        <f>F5</f>
        <v>1.8</v>
      </c>
      <c r="H5" s="28"/>
      <c r="I5" s="17">
        <v>0</v>
      </c>
      <c r="J5" s="18">
        <v>0</v>
      </c>
      <c r="K5" s="18" t="s">
        <v>69</v>
      </c>
    </row>
    <row r="6" spans="1:11" x14ac:dyDescent="0.2">
      <c r="A6" s="13" t="s">
        <v>41</v>
      </c>
      <c r="B6" s="13">
        <v>150012</v>
      </c>
      <c r="C6" s="13">
        <v>2.5</v>
      </c>
      <c r="D6" s="13">
        <v>15</v>
      </c>
      <c r="E6" s="14">
        <v>4</v>
      </c>
      <c r="F6" s="14">
        <f>D6/(C6*E6)</f>
        <v>1.5</v>
      </c>
      <c r="G6" s="15">
        <f>F6</f>
        <v>1.5</v>
      </c>
      <c r="H6" s="28"/>
      <c r="I6" s="17">
        <v>1</v>
      </c>
      <c r="J6" s="18" t="s">
        <v>68</v>
      </c>
      <c r="K6" s="18"/>
    </row>
    <row r="7" spans="1:11" x14ac:dyDescent="0.2">
      <c r="A7" s="13"/>
    </row>
    <row r="8" spans="1:11" x14ac:dyDescent="0.2">
      <c r="A8" s="5" t="s">
        <v>71</v>
      </c>
      <c r="C8" s="5" t="s">
        <v>73</v>
      </c>
      <c r="G8" s="5" t="s">
        <v>72</v>
      </c>
    </row>
    <row r="9" spans="1:11" x14ac:dyDescent="0.2">
      <c r="C9">
        <f>(C2+C3+C5+C6)/8</f>
        <v>2.1875</v>
      </c>
      <c r="G9" s="12">
        <f>(G2+G3+G4+G5+G6)/5*2</f>
        <v>3.8533333333333331</v>
      </c>
      <c r="H9" s="10">
        <v>2.5</v>
      </c>
    </row>
    <row r="10" spans="1:11" x14ac:dyDescent="0.2">
      <c r="A10" t="s">
        <v>74</v>
      </c>
    </row>
    <row r="11" spans="1:11" x14ac:dyDescent="0.2">
      <c r="B11" t="s">
        <v>76</v>
      </c>
    </row>
    <row r="12" spans="1:11" x14ac:dyDescent="0.2">
      <c r="B12" t="s">
        <v>75</v>
      </c>
    </row>
  </sheetData>
  <mergeCells count="1">
    <mergeCell ref="H1:H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workbookViewId="0">
      <selection activeCell="S10" sqref="S10"/>
    </sheetView>
  </sheetViews>
  <sheetFormatPr defaultRowHeight="14.25" x14ac:dyDescent="0.2"/>
  <cols>
    <col min="2" max="2" width="14" bestFit="1" customWidth="1"/>
  </cols>
  <sheetData>
    <row r="1" spans="1:19" x14ac:dyDescent="0.2">
      <c r="A1" t="s">
        <v>0</v>
      </c>
      <c r="B1" t="s">
        <v>1</v>
      </c>
      <c r="C1">
        <v>0.8</v>
      </c>
      <c r="E1" t="s">
        <v>4</v>
      </c>
      <c r="F1" s="1" t="s">
        <v>5</v>
      </c>
      <c r="G1">
        <v>1.4</v>
      </c>
      <c r="I1" t="s">
        <v>8</v>
      </c>
      <c r="J1" t="s">
        <v>26</v>
      </c>
      <c r="K1">
        <v>1</v>
      </c>
      <c r="M1" t="s">
        <v>47</v>
      </c>
      <c r="N1" t="s">
        <v>49</v>
      </c>
      <c r="O1">
        <v>1.1000000000000001</v>
      </c>
      <c r="Q1" t="s">
        <v>86</v>
      </c>
      <c r="R1" t="s">
        <v>87</v>
      </c>
      <c r="S1">
        <v>0.5</v>
      </c>
    </row>
    <row r="2" spans="1:19" x14ac:dyDescent="0.2">
      <c r="A2" t="s">
        <v>0</v>
      </c>
      <c r="B2" t="s">
        <v>2</v>
      </c>
      <c r="C2">
        <v>0.3</v>
      </c>
      <c r="E2" t="s">
        <v>4</v>
      </c>
      <c r="F2" s="1" t="s">
        <v>6</v>
      </c>
      <c r="G2">
        <v>2</v>
      </c>
      <c r="I2" t="s">
        <v>8</v>
      </c>
      <c r="J2" t="s">
        <v>27</v>
      </c>
      <c r="K2">
        <v>1.2</v>
      </c>
      <c r="M2" t="s">
        <v>47</v>
      </c>
      <c r="N2" t="s">
        <v>51</v>
      </c>
      <c r="O2">
        <v>1</v>
      </c>
      <c r="Q2" t="s">
        <v>86</v>
      </c>
      <c r="R2" t="s">
        <v>89</v>
      </c>
      <c r="S2">
        <v>0.88</v>
      </c>
    </row>
    <row r="3" spans="1:19" x14ac:dyDescent="0.2">
      <c r="A3" t="s">
        <v>0</v>
      </c>
      <c r="B3" t="s">
        <v>3</v>
      </c>
      <c r="C3">
        <v>0.9</v>
      </c>
      <c r="E3" t="s">
        <v>4</v>
      </c>
      <c r="F3" s="1" t="s">
        <v>7</v>
      </c>
      <c r="G3">
        <v>2.7</v>
      </c>
      <c r="I3" t="s">
        <v>8</v>
      </c>
      <c r="J3" t="s">
        <v>28</v>
      </c>
      <c r="K3">
        <v>0.18</v>
      </c>
      <c r="M3" t="s">
        <v>47</v>
      </c>
      <c r="N3" t="s">
        <v>53</v>
      </c>
      <c r="O3">
        <v>0.9</v>
      </c>
      <c r="Q3" t="s">
        <v>86</v>
      </c>
      <c r="R3" t="s">
        <v>91</v>
      </c>
      <c r="S3">
        <v>1.6</v>
      </c>
    </row>
    <row r="4" spans="1:19" x14ac:dyDescent="0.2">
      <c r="A4" t="s">
        <v>0</v>
      </c>
      <c r="B4" t="s">
        <v>9</v>
      </c>
      <c r="C4">
        <v>1</v>
      </c>
      <c r="Q4" t="s">
        <v>86</v>
      </c>
      <c r="R4" t="s">
        <v>93</v>
      </c>
      <c r="S4">
        <v>1</v>
      </c>
    </row>
    <row r="5" spans="1:19" x14ac:dyDescent="0.2">
      <c r="A5" t="s">
        <v>0</v>
      </c>
      <c r="B5" t="s">
        <v>20</v>
      </c>
      <c r="C5">
        <v>0.8</v>
      </c>
    </row>
    <row r="6" spans="1:19" x14ac:dyDescent="0.2">
      <c r="A6" t="s">
        <v>0</v>
      </c>
      <c r="B6" t="s">
        <v>84</v>
      </c>
      <c r="C6">
        <v>0.25</v>
      </c>
    </row>
    <row r="7" spans="1:19" x14ac:dyDescent="0.2">
      <c r="A7" t="s">
        <v>0</v>
      </c>
      <c r="B7" t="s">
        <v>83</v>
      </c>
      <c r="C7">
        <v>0.5</v>
      </c>
    </row>
    <row r="8" spans="1:19" x14ac:dyDescent="0.2">
      <c r="A8" t="s">
        <v>0</v>
      </c>
      <c r="B8" t="s">
        <v>85</v>
      </c>
      <c r="C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技能数值</vt:lpstr>
      <vt:lpstr>技改</vt:lpstr>
      <vt:lpstr>数据库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2022-04-27T10:26:53Z</dcterms:modified>
</cp:coreProperties>
</file>