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Ryan\Documents\University\4th_Year\Level_4_Project\Keep-Your-Distance\data\processed\"/>
    </mc:Choice>
  </mc:AlternateContent>
  <xr:revisionPtr revIDLastSave="0" documentId="13_ncr:1_{2E6696C3-0308-428F-8198-C695E1CED463}" xr6:coauthVersionLast="46" xr6:coauthVersionMax="46" xr10:uidLastSave="{00000000-0000-0000-0000-000000000000}"/>
  <bookViews>
    <workbookView xWindow="-120" yWindow="-120" windowWidth="51840" windowHeight="21240" activeTab="4" xr2:uid="{FB0648F8-60FD-4E6A-AAF7-B25718980B1D}"/>
  </bookViews>
  <sheets>
    <sheet name="Physical" sheetId="1" r:id="rId1"/>
    <sheet name="Participant B - Device" sheetId="2" r:id="rId2"/>
    <sheet name="Participant A - Device" sheetId="3" r:id="rId3"/>
    <sheet name="Results" sheetId="4" r:id="rId4"/>
    <sheet name="Clustered Bar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5" l="1"/>
  <c r="V5" i="5"/>
  <c r="U5" i="5"/>
  <c r="R5" i="5"/>
  <c r="Q5" i="5"/>
  <c r="P5" i="5"/>
  <c r="W4" i="5"/>
  <c r="V4" i="5"/>
  <c r="U4" i="5"/>
  <c r="R4" i="5"/>
  <c r="Q4" i="5"/>
  <c r="P4" i="5"/>
  <c r="W3" i="5"/>
  <c r="V3" i="5"/>
  <c r="U3" i="5"/>
  <c r="R3" i="5"/>
  <c r="Q3" i="5"/>
  <c r="P3" i="5"/>
  <c r="W2" i="5"/>
  <c r="V2" i="5"/>
  <c r="U2" i="5"/>
  <c r="R2" i="5"/>
  <c r="Q2" i="5"/>
  <c r="P2" i="5"/>
  <c r="AM5" i="5"/>
  <c r="AL5" i="5"/>
  <c r="AK5" i="5"/>
  <c r="AH5" i="5"/>
  <c r="AG5" i="5"/>
  <c r="AF5" i="5"/>
  <c r="AM4" i="5"/>
  <c r="AL4" i="5"/>
  <c r="AK4" i="5"/>
  <c r="AH4" i="5"/>
  <c r="AG4" i="5"/>
  <c r="AF4" i="5"/>
  <c r="AM3" i="5"/>
  <c r="AL3" i="5"/>
  <c r="AK3" i="5"/>
  <c r="AH3" i="5"/>
  <c r="AG3" i="5"/>
  <c r="AF3" i="5"/>
  <c r="AM2" i="5"/>
  <c r="AL2" i="5"/>
  <c r="AK2" i="5"/>
  <c r="AH2" i="5"/>
  <c r="AG2" i="5"/>
  <c r="AF2" i="5"/>
  <c r="I15" i="4"/>
  <c r="J15" i="4"/>
  <c r="K15" i="4"/>
  <c r="L15" i="4"/>
  <c r="M15" i="4"/>
  <c r="H15" i="4"/>
  <c r="M45" i="4" l="1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" i="4"/>
  <c r="M4" i="4"/>
  <c r="M5" i="4"/>
  <c r="M6" i="4"/>
  <c r="M7" i="4"/>
  <c r="M8" i="4"/>
  <c r="M9" i="4"/>
  <c r="M10" i="4"/>
  <c r="M11" i="4"/>
  <c r="M12" i="4"/>
  <c r="M13" i="4"/>
  <c r="M18" i="4"/>
  <c r="M19" i="4"/>
  <c r="M20" i="4"/>
  <c r="M21" i="4"/>
  <c r="M22" i="4"/>
  <c r="M23" i="4"/>
  <c r="M24" i="4"/>
  <c r="M25" i="4"/>
  <c r="M26" i="4"/>
  <c r="M27" i="4"/>
  <c r="M28" i="4"/>
  <c r="M29" i="4"/>
  <c r="M34" i="4"/>
  <c r="M2" i="4"/>
  <c r="L3" i="4"/>
  <c r="L4" i="4"/>
  <c r="L5" i="4"/>
  <c r="L6" i="4"/>
  <c r="L7" i="4"/>
  <c r="L8" i="4"/>
  <c r="L9" i="4"/>
  <c r="L10" i="4"/>
  <c r="L11" i="4"/>
  <c r="L12" i="4"/>
  <c r="L13" i="4"/>
  <c r="L18" i="4"/>
  <c r="L19" i="4"/>
  <c r="L20" i="4"/>
  <c r="L21" i="4"/>
  <c r="L22" i="4"/>
  <c r="L23" i="4"/>
  <c r="L24" i="4"/>
  <c r="L25" i="4"/>
  <c r="L26" i="4"/>
  <c r="L27" i="4"/>
  <c r="L28" i="4"/>
  <c r="L29" i="4"/>
  <c r="L34" i="4"/>
  <c r="L2" i="4"/>
  <c r="K3" i="4"/>
  <c r="K4" i="4"/>
  <c r="K5" i="4"/>
  <c r="K6" i="4"/>
  <c r="K7" i="4"/>
  <c r="K8" i="4"/>
  <c r="K9" i="4"/>
  <c r="K10" i="4"/>
  <c r="K11" i="4"/>
  <c r="K12" i="4"/>
  <c r="K13" i="4"/>
  <c r="K18" i="4"/>
  <c r="K19" i="4"/>
  <c r="K20" i="4"/>
  <c r="K21" i="4"/>
  <c r="K22" i="4"/>
  <c r="K23" i="4"/>
  <c r="K24" i="4"/>
  <c r="K25" i="4"/>
  <c r="K26" i="4"/>
  <c r="K27" i="4"/>
  <c r="K28" i="4"/>
  <c r="K29" i="4"/>
  <c r="K34" i="4"/>
  <c r="K2" i="4"/>
  <c r="J3" i="4"/>
  <c r="J4" i="4"/>
  <c r="J5" i="4"/>
  <c r="J6" i="4"/>
  <c r="J7" i="4"/>
  <c r="J8" i="4"/>
  <c r="J9" i="4"/>
  <c r="J10" i="4"/>
  <c r="J11" i="4"/>
  <c r="J12" i="4"/>
  <c r="J13" i="4"/>
  <c r="J18" i="4"/>
  <c r="J19" i="4"/>
  <c r="J20" i="4"/>
  <c r="J21" i="4"/>
  <c r="J22" i="4"/>
  <c r="J23" i="4"/>
  <c r="J24" i="4"/>
  <c r="J25" i="4"/>
  <c r="J26" i="4"/>
  <c r="J27" i="4"/>
  <c r="J28" i="4"/>
  <c r="J29" i="4"/>
  <c r="J34" i="4"/>
  <c r="J2" i="4"/>
  <c r="I3" i="4"/>
  <c r="I4" i="4"/>
  <c r="I5" i="4"/>
  <c r="I6" i="4"/>
  <c r="I7" i="4"/>
  <c r="I8" i="4"/>
  <c r="I9" i="4"/>
  <c r="I10" i="4"/>
  <c r="I11" i="4"/>
  <c r="I12" i="4"/>
  <c r="I13" i="4"/>
  <c r="I18" i="4"/>
  <c r="I19" i="4"/>
  <c r="I20" i="4"/>
  <c r="I21" i="4"/>
  <c r="I22" i="4"/>
  <c r="I23" i="4"/>
  <c r="I24" i="4"/>
  <c r="I25" i="4"/>
  <c r="I26" i="4"/>
  <c r="I27" i="4"/>
  <c r="I28" i="4"/>
  <c r="I29" i="4"/>
  <c r="I34" i="4"/>
  <c r="I2" i="4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" i="2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H3" i="4"/>
  <c r="H4" i="4"/>
  <c r="H5" i="4"/>
  <c r="H6" i="4"/>
  <c r="H7" i="4"/>
  <c r="H8" i="4"/>
  <c r="H9" i="4"/>
  <c r="H10" i="4"/>
  <c r="H11" i="4"/>
  <c r="H12" i="4"/>
  <c r="H13" i="4"/>
  <c r="H18" i="4"/>
  <c r="H31" i="4" s="1"/>
  <c r="H19" i="4"/>
  <c r="H20" i="4"/>
  <c r="H21" i="4"/>
  <c r="H22" i="4"/>
  <c r="H23" i="4"/>
  <c r="H24" i="4"/>
  <c r="H25" i="4"/>
  <c r="H26" i="4"/>
  <c r="H27" i="4"/>
  <c r="H28" i="4"/>
  <c r="H29" i="4"/>
  <c r="C4" i="5" s="1"/>
  <c r="H34" i="4"/>
  <c r="H2" i="4"/>
  <c r="F5" i="2"/>
  <c r="F4" i="2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E3" i="3"/>
  <c r="F19" i="2"/>
  <c r="F44" i="2"/>
  <c r="F6" i="2"/>
  <c r="F7" i="2"/>
  <c r="F8" i="2"/>
  <c r="F9" i="2"/>
  <c r="F10" i="2"/>
  <c r="F11" i="2"/>
  <c r="F12" i="2"/>
  <c r="F13" i="2"/>
  <c r="F14" i="2"/>
  <c r="F15" i="2"/>
  <c r="F16" i="2"/>
  <c r="F18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16" i="4" l="1"/>
  <c r="I31" i="4"/>
  <c r="M31" i="4"/>
  <c r="L31" i="4"/>
  <c r="J31" i="4"/>
  <c r="K31" i="4"/>
  <c r="D3" i="5"/>
  <c r="M46" i="4"/>
  <c r="M47" i="4"/>
  <c r="M32" i="4"/>
  <c r="L51" i="4"/>
  <c r="L32" i="4"/>
  <c r="K47" i="4"/>
  <c r="M51" i="4"/>
  <c r="I46" i="4"/>
  <c r="I47" i="4"/>
  <c r="B4" i="5"/>
  <c r="L48" i="4"/>
  <c r="L47" i="4"/>
  <c r="C3" i="5"/>
  <c r="J32" i="4"/>
  <c r="J47" i="4"/>
  <c r="H16" i="4"/>
  <c r="G5" i="5" s="1"/>
  <c r="K51" i="4"/>
  <c r="D4" i="5"/>
  <c r="H46" i="4"/>
  <c r="D5" i="5" s="1"/>
  <c r="H47" i="4"/>
  <c r="H32" i="4"/>
  <c r="H5" i="5" s="1"/>
  <c r="I51" i="4"/>
  <c r="J51" i="4"/>
  <c r="K32" i="4"/>
  <c r="H48" i="4"/>
  <c r="I5" i="5" s="1"/>
  <c r="G3" i="5"/>
  <c r="B3" i="5"/>
  <c r="M48" i="4"/>
  <c r="G4" i="5"/>
  <c r="J46" i="4"/>
  <c r="L16" i="4"/>
  <c r="H2" i="5"/>
  <c r="I30" i="4"/>
  <c r="L14" i="4"/>
  <c r="K46" i="4"/>
  <c r="K16" i="4"/>
  <c r="K48" i="4"/>
  <c r="H3" i="5"/>
  <c r="C2" i="5"/>
  <c r="J50" i="4"/>
  <c r="L46" i="4"/>
  <c r="J16" i="4"/>
  <c r="J48" i="4"/>
  <c r="H4" i="5"/>
  <c r="I16" i="4"/>
  <c r="I48" i="4"/>
  <c r="I3" i="5"/>
  <c r="I2" i="5"/>
  <c r="I4" i="5"/>
  <c r="D2" i="5"/>
  <c r="H51" i="4"/>
  <c r="I32" i="4"/>
  <c r="G2" i="5"/>
  <c r="B2" i="5"/>
  <c r="H30" i="4"/>
  <c r="C5" i="5" s="1"/>
  <c r="I50" i="4"/>
  <c r="M14" i="4"/>
  <c r="J30" i="4"/>
  <c r="K50" i="4"/>
  <c r="K30" i="4"/>
  <c r="L50" i="4"/>
  <c r="L30" i="4"/>
  <c r="M50" i="4"/>
  <c r="M30" i="4"/>
  <c r="H14" i="4"/>
  <c r="B5" i="5" s="1"/>
  <c r="K14" i="4"/>
  <c r="J14" i="4"/>
  <c r="I14" i="4"/>
  <c r="H50" i="4"/>
</calcChain>
</file>

<file path=xl/sharedStrings.xml><?xml version="1.0" encoding="utf-8"?>
<sst xmlns="http://schemas.openxmlformats.org/spreadsheetml/2006/main" count="427" uniqueCount="98">
  <si>
    <t>Living Room</t>
  </si>
  <si>
    <t>Attempt</t>
  </si>
  <si>
    <t>B Forward</t>
  </si>
  <si>
    <t>B Back</t>
  </si>
  <si>
    <t>A Forward</t>
  </si>
  <si>
    <t>A Back</t>
  </si>
  <si>
    <t>2m Profile Distance (m)</t>
  </si>
  <si>
    <t>1.5m Profile Distance (m)</t>
  </si>
  <si>
    <t>1m Profile Distance (m)</t>
  </si>
  <si>
    <t>Backgarden</t>
  </si>
  <si>
    <t>Hallway</t>
  </si>
  <si>
    <t>sender</t>
  </si>
  <si>
    <t>receiver</t>
  </si>
  <si>
    <t>start_time</t>
  </si>
  <si>
    <t>end_time</t>
  </si>
  <si>
    <t>30:AE:A4:55:E1:1E</t>
  </si>
  <si>
    <t>B4:E6:2D:8E:23:0B</t>
  </si>
  <si>
    <t>Duration</t>
  </si>
  <si>
    <t>Difference From Last</t>
  </si>
  <si>
    <t>N/A</t>
  </si>
  <si>
    <t>Annotations</t>
  </si>
  <si>
    <t>Start of Outdoor</t>
  </si>
  <si>
    <t>Start of Hallway</t>
  </si>
  <si>
    <t>PB Forward then back 2m</t>
  </si>
  <si>
    <t>PA Forward then back 2m</t>
  </si>
  <si>
    <t>PB Forward then back 1.5m</t>
  </si>
  <si>
    <t>PA Forward then back 1.5m</t>
  </si>
  <si>
    <t>PB Forward then back 1.0m</t>
  </si>
  <si>
    <t>PA Forward then back 1.0m</t>
  </si>
  <si>
    <t>Start of Living Room</t>
  </si>
  <si>
    <t>Timecodes</t>
  </si>
  <si>
    <t>Event</t>
  </si>
  <si>
    <t xml:space="preserve"> Living Room - PB 2m - Start</t>
  </si>
  <si>
    <t xml:space="preserve"> Living Room - PB 2m - End</t>
  </si>
  <si>
    <t xml:space="preserve"> Living Room - PA 2m - End</t>
  </si>
  <si>
    <t xml:space="preserve"> Living Room - PA 2m - Start</t>
  </si>
  <si>
    <t xml:space="preserve"> Living Room - PB 1.5m - Start</t>
  </si>
  <si>
    <t xml:space="preserve"> Living Room - PB 1.5m - End</t>
  </si>
  <si>
    <t xml:space="preserve"> Living Room - PA 1.5m - Start</t>
  </si>
  <si>
    <t xml:space="preserve"> Living Room - PA 1.5m - End</t>
  </si>
  <si>
    <t xml:space="preserve"> Living Room - PB 1.0m - Start</t>
  </si>
  <si>
    <t xml:space="preserve"> Living Room - PB 1.0m - End</t>
  </si>
  <si>
    <t xml:space="preserve"> Living Room - PA 1.0m - Start</t>
  </si>
  <si>
    <t xml:space="preserve"> Living Room - PA 1.0m - End</t>
  </si>
  <si>
    <t>Garden - PB 2m - Start</t>
  </si>
  <si>
    <t>Garden - PB 2m - End</t>
  </si>
  <si>
    <t>Garden  - PA 2m - Start</t>
  </si>
  <si>
    <t>Garden - PA 2m - End</t>
  </si>
  <si>
    <t>Garden - PB 1.5m - Start</t>
  </si>
  <si>
    <t>Garden  - PB 1.5m - End</t>
  </si>
  <si>
    <t>Garden - PA 1.5m - Start</t>
  </si>
  <si>
    <t>Garden - PA 1.5m - End</t>
  </si>
  <si>
    <t>Garden - PB 1.0m - Start</t>
  </si>
  <si>
    <t>Garden  - PB 1.0m - End</t>
  </si>
  <si>
    <t>Garden - PA 1.0m - Start</t>
  </si>
  <si>
    <t>Garden - PA 1.0m - End</t>
  </si>
  <si>
    <t>Hallway - PB 2m - Start</t>
  </si>
  <si>
    <t>Hallway - PB 2m - End</t>
  </si>
  <si>
    <t>Hallway - PA 2m - Start</t>
  </si>
  <si>
    <t>Hallway - PA 2m - End</t>
  </si>
  <si>
    <t>Hallway - PB 1.5m - Start</t>
  </si>
  <si>
    <t>Hallway - PB 1.5m - End</t>
  </si>
  <si>
    <t>Hallway - PA 1.5m - Start</t>
  </si>
  <si>
    <t>Hallway - PA 1.5m - End</t>
  </si>
  <si>
    <t>Hallway - PB 1.0m - Start</t>
  </si>
  <si>
    <t>Hallway - PB 1.0m - End</t>
  </si>
  <si>
    <t>Hallway - PA 1.0m - Start</t>
  </si>
  <si>
    <t>Hallway - PA 1.0m - End</t>
  </si>
  <si>
    <t>Action</t>
  </si>
  <si>
    <t>Device A Timecode</t>
  </si>
  <si>
    <t>Device B Timecode</t>
  </si>
  <si>
    <t>Device A Distance</t>
  </si>
  <si>
    <t>Device B Distance</t>
  </si>
  <si>
    <t>Real Distance</t>
  </si>
  <si>
    <t>Device Timing Difference</t>
  </si>
  <si>
    <t>Expected Distance</t>
  </si>
  <si>
    <t>Real vs Expected</t>
  </si>
  <si>
    <t>Device A Difference Real</t>
  </si>
  <si>
    <t>Device B Difference Real</t>
  </si>
  <si>
    <t>Device A Difference Exp</t>
  </si>
  <si>
    <t>Device B Difference Exp</t>
  </si>
  <si>
    <t>Living Room Average</t>
  </si>
  <si>
    <t>Garden Average</t>
  </si>
  <si>
    <t>Hallway Average</t>
  </si>
  <si>
    <t>Overall Average</t>
  </si>
  <si>
    <t>Living Room STD</t>
  </si>
  <si>
    <t>Garden STD</t>
  </si>
  <si>
    <t>Hallway STD</t>
  </si>
  <si>
    <t>Overall STD</t>
  </si>
  <si>
    <t>1.5m</t>
  </si>
  <si>
    <t>1.0m</t>
  </si>
  <si>
    <t>2.0m</t>
  </si>
  <si>
    <t>Overall</t>
  </si>
  <si>
    <t>Garden</t>
  </si>
  <si>
    <t>Area</t>
  </si>
  <si>
    <t>Hallway Median</t>
  </si>
  <si>
    <t>Garden Median</t>
  </si>
  <si>
    <t>Living Room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</si>
</sst>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1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 Difference Between</a:t>
            </a:r>
            <a:r>
              <a:rPr lang="en-GB" baseline="0"/>
              <a:t> Devices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Bar Chart'!$B$1</c:f>
              <c:strCache>
                <c:ptCount val="1"/>
                <c:pt idx="0">
                  <c:v>Living 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Chart'!$G$2:$G$5</c:f>
                <c:numCache>
                  <c:formatCode>General</c:formatCode>
                  <c:ptCount val="4"/>
                  <c:pt idx="0">
                    <c:v>2334.5900425270956</c:v>
                  </c:pt>
                  <c:pt idx="1">
                    <c:v>5408.0114336664146</c:v>
                  </c:pt>
                  <c:pt idx="2">
                    <c:v>5488.6479816678593</c:v>
                  </c:pt>
                  <c:pt idx="3">
                    <c:v>4484.2437861174913</c:v>
                  </c:pt>
                </c:numCache>
              </c:numRef>
            </c:plus>
            <c:minus>
              <c:numRef>
                <c:f>'Clustered Bar Chart'!$G$2:$G$5</c:f>
                <c:numCache>
                  <c:formatCode>General</c:formatCode>
                  <c:ptCount val="4"/>
                  <c:pt idx="0">
                    <c:v>2334.5900425270956</c:v>
                  </c:pt>
                  <c:pt idx="1">
                    <c:v>5408.0114336664146</c:v>
                  </c:pt>
                  <c:pt idx="2">
                    <c:v>5488.6479816678593</c:v>
                  </c:pt>
                  <c:pt idx="3">
                    <c:v>4484.2437861174913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Chart'!$A$2:$A$5</c:f>
              <c:strCache>
                <c:ptCount val="4"/>
                <c:pt idx="0">
                  <c:v>2.0m</c:v>
                </c:pt>
                <c:pt idx="1">
                  <c:v>1.5m</c:v>
                </c:pt>
                <c:pt idx="2">
                  <c:v>1.0m</c:v>
                </c:pt>
                <c:pt idx="3">
                  <c:v>Overall</c:v>
                </c:pt>
              </c:strCache>
            </c:strRef>
          </c:cat>
          <c:val>
            <c:numRef>
              <c:f>'Clustered Bar Chart'!$B$2:$B$5</c:f>
              <c:numCache>
                <c:formatCode>0</c:formatCode>
                <c:ptCount val="4"/>
                <c:pt idx="0">
                  <c:v>1840</c:v>
                </c:pt>
                <c:pt idx="1">
                  <c:v>5495.5</c:v>
                </c:pt>
                <c:pt idx="2">
                  <c:v>3648</c:v>
                </c:pt>
                <c:pt idx="3" formatCode="General">
                  <c:v>3661.1666666666665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6-4304-AE87-47D77F92B7B7}"/>
            </c:ext>
          </c:extLst>
        </c:ser>
        <c:ser>
          <c:idx val="1"/>
          <c:order val="1"/>
          <c:tx>
            <c:strRef>
              <c:f>'Clustered Bar Chart'!$C$1</c:f>
              <c:strCache>
                <c:ptCount val="1"/>
                <c:pt idx="0">
                  <c:v>Garden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Chart'!$H$2:$H$5</c:f>
                <c:numCache>
                  <c:formatCode>General</c:formatCode>
                  <c:ptCount val="4"/>
                  <c:pt idx="0">
                    <c:v>8123.6851397626187</c:v>
                  </c:pt>
                  <c:pt idx="1">
                    <c:v>2766.4480837348096</c:v>
                  </c:pt>
                  <c:pt idx="2">
                    <c:v>2408.7247490459899</c:v>
                  </c:pt>
                  <c:pt idx="3">
                    <c:v>5526.2195006800966</c:v>
                  </c:pt>
                </c:numCache>
              </c:numRef>
            </c:plus>
            <c:minus>
              <c:numRef>
                <c:f>'Clustered Bar Chart'!$H$2:$H$5</c:f>
                <c:numCache>
                  <c:formatCode>General</c:formatCode>
                  <c:ptCount val="4"/>
                  <c:pt idx="0">
                    <c:v>8123.6851397626187</c:v>
                  </c:pt>
                  <c:pt idx="1">
                    <c:v>2766.4480837348096</c:v>
                  </c:pt>
                  <c:pt idx="2">
                    <c:v>2408.7247490459899</c:v>
                  </c:pt>
                  <c:pt idx="3">
                    <c:v>5526.2195006800966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Chart'!$A$2:$A$5</c:f>
              <c:strCache>
                <c:ptCount val="4"/>
                <c:pt idx="0">
                  <c:v>2.0m</c:v>
                </c:pt>
                <c:pt idx="1">
                  <c:v>1.5m</c:v>
                </c:pt>
                <c:pt idx="2">
                  <c:v>1.0m</c:v>
                </c:pt>
                <c:pt idx="3">
                  <c:v>Overall</c:v>
                </c:pt>
              </c:strCache>
            </c:strRef>
          </c:cat>
          <c:val>
            <c:numRef>
              <c:f>'Clustered Bar Chart'!$C$2:$C$5</c:f>
              <c:numCache>
                <c:formatCode>0</c:formatCode>
                <c:ptCount val="4"/>
                <c:pt idx="0">
                  <c:v>8877.75</c:v>
                </c:pt>
                <c:pt idx="1">
                  <c:v>2693.5</c:v>
                </c:pt>
                <c:pt idx="2">
                  <c:v>2973.25</c:v>
                </c:pt>
                <c:pt idx="3" formatCode="General">
                  <c:v>4848.166666666667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6-4304-AE87-47D77F92B7B7}"/>
            </c:ext>
          </c:extLst>
        </c:ser>
        <c:ser>
          <c:idx val="2"/>
          <c:order val="2"/>
          <c:tx>
            <c:strRef>
              <c:f>'Clustered Bar Chart'!$D$1</c:f>
              <c:strCache>
                <c:ptCount val="1"/>
                <c:pt idx="0">
                  <c:v>Hallway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Chart'!$I$2:$I$5</c:f>
                <c:numCache>
                  <c:formatCode>General</c:formatCode>
                  <c:ptCount val="4"/>
                  <c:pt idx="0">
                    <c:v>10984.266061811626</c:v>
                  </c:pt>
                  <c:pt idx="1">
                    <c:v>2976.2498215035644</c:v>
                  </c:pt>
                  <c:pt idx="2">
                    <c:v>5746.7314405668894</c:v>
                  </c:pt>
                  <c:pt idx="3">
                    <c:v>6806.8639599816424</c:v>
                  </c:pt>
                </c:numCache>
              </c:numRef>
            </c:plus>
            <c:minus>
              <c:numRef>
                <c:f>'Clustered Bar Chart'!$I$2:$I$5</c:f>
                <c:numCache>
                  <c:formatCode>General</c:formatCode>
                  <c:ptCount val="4"/>
                  <c:pt idx="0">
                    <c:v>10984.266061811626</c:v>
                  </c:pt>
                  <c:pt idx="1">
                    <c:v>2976.2498215035644</c:v>
                  </c:pt>
                  <c:pt idx="2">
                    <c:v>5746.7314405668894</c:v>
                  </c:pt>
                  <c:pt idx="3">
                    <c:v>6806.8639599816424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Chart'!$A$2:$A$5</c:f>
              <c:strCache>
                <c:ptCount val="4"/>
                <c:pt idx="0">
                  <c:v>2.0m</c:v>
                </c:pt>
                <c:pt idx="1">
                  <c:v>1.5m</c:v>
                </c:pt>
                <c:pt idx="2">
                  <c:v>1.0m</c:v>
                </c:pt>
                <c:pt idx="3">
                  <c:v>Overall</c:v>
                </c:pt>
              </c:strCache>
            </c:strRef>
          </c:cat>
          <c:val>
            <c:numRef>
              <c:f>'Clustered Bar Chart'!$D$2:$D$5</c:f>
              <c:numCache>
                <c:formatCode>0</c:formatCode>
                <c:ptCount val="4"/>
                <c:pt idx="0">
                  <c:v>7366.75</c:v>
                </c:pt>
                <c:pt idx="1">
                  <c:v>4320.5</c:v>
                </c:pt>
                <c:pt idx="2">
                  <c:v>6988.75</c:v>
                </c:pt>
                <c:pt idx="3" formatCode="General">
                  <c:v>6225.333333333333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6-4304-AE87-47D77F92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56384"/>
        <c:axId val="1847354720"/>
      </c:barChart>
      <c:catAx>
        <c:axId val="18473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54720"/>
        <c:crosses val="autoZero"/>
        <c:auto val="1"/>
        <c:lblAlgn val="ctr"/>
        <c:lblOffset val="100"/>
        <c:noMultiLvlLbl val="0"/>
      </c:catAx>
      <c:valAx>
        <c:axId val="184735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taken: Lower is better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 Difference Between Devices At</a:t>
            </a:r>
            <a:r>
              <a:rPr lang="en-GB" baseline="0"/>
              <a:t> Expected Distances</a:t>
            </a:r>
            <a:r>
              <a:rPr lang="en-GB"/>
              <a:t>:</a:t>
            </a:r>
            <a:r>
              <a:rPr lang="en-GB" baseline="0"/>
              <a:t> Clustered by Area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Bar Chart'!$P$1</c:f>
              <c:strCache>
                <c:ptCount val="1"/>
                <c:pt idx="0">
                  <c:v>2.0m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Chart'!$U$2:$U$5</c:f>
                <c:numCache>
                  <c:formatCode>General</c:formatCode>
                  <c:ptCount val="4"/>
                  <c:pt idx="0">
                    <c:v>2.3345900425270956</c:v>
                  </c:pt>
                  <c:pt idx="1">
                    <c:v>8.1236851397626193</c:v>
                  </c:pt>
                  <c:pt idx="2">
                    <c:v>10.984266061811626</c:v>
                  </c:pt>
                  <c:pt idx="3">
                    <c:v>7.8976791623561891</c:v>
                  </c:pt>
                </c:numCache>
              </c:numRef>
            </c:plus>
            <c:minus>
              <c:numRef>
                <c:f>'Clustered Bar Chart'!$U$2:$U$5</c:f>
                <c:numCache>
                  <c:formatCode>General</c:formatCode>
                  <c:ptCount val="4"/>
                  <c:pt idx="0">
                    <c:v>2.3345900425270956</c:v>
                  </c:pt>
                  <c:pt idx="1">
                    <c:v>8.1236851397626193</c:v>
                  </c:pt>
                  <c:pt idx="2">
                    <c:v>10.984266061811626</c:v>
                  </c:pt>
                  <c:pt idx="3">
                    <c:v>7.8976791623561891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Chart'!$O$2:$O$5</c:f>
              <c:strCache>
                <c:ptCount val="4"/>
                <c:pt idx="0">
                  <c:v>Living Room</c:v>
                </c:pt>
                <c:pt idx="1">
                  <c:v>Garden</c:v>
                </c:pt>
                <c:pt idx="2">
                  <c:v>Hallway</c:v>
                </c:pt>
                <c:pt idx="3">
                  <c:v>Overall</c:v>
                </c:pt>
              </c:strCache>
            </c:strRef>
          </c:cat>
          <c:val>
            <c:numRef>
              <c:f>'Clustered Bar Chart'!$P$2:$P$5</c:f>
              <c:numCache>
                <c:formatCode>0.00</c:formatCode>
                <c:ptCount val="4"/>
                <c:pt idx="0">
                  <c:v>1.84</c:v>
                </c:pt>
                <c:pt idx="1">
                  <c:v>8.8777500000000007</c:v>
                </c:pt>
                <c:pt idx="2">
                  <c:v>7.3667499999999997</c:v>
                </c:pt>
                <c:pt idx="3">
                  <c:v>6.0281666666666673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2-42AB-8B2F-13FB0500F8F1}"/>
            </c:ext>
          </c:extLst>
        </c:ser>
        <c:ser>
          <c:idx val="1"/>
          <c:order val="1"/>
          <c:tx>
            <c:strRef>
              <c:f>'Clustered Bar Chart'!$Q$1</c:f>
              <c:strCache>
                <c:ptCount val="1"/>
                <c:pt idx="0">
                  <c:v>1.5m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Chart'!$V$2:$V$5</c:f>
                <c:numCache>
                  <c:formatCode>General</c:formatCode>
                  <c:ptCount val="4"/>
                  <c:pt idx="0">
                    <c:v>5.4080114336664149</c:v>
                  </c:pt>
                  <c:pt idx="1">
                    <c:v>2.7664480837348098</c:v>
                  </c:pt>
                  <c:pt idx="2">
                    <c:v>2.9762498215035644</c:v>
                  </c:pt>
                  <c:pt idx="3">
                    <c:v>3.7308574162792745</c:v>
                  </c:pt>
                </c:numCache>
              </c:numRef>
            </c:plus>
            <c:minus>
              <c:numRef>
                <c:f>'Clustered Bar Chart'!$V$2:$V$5</c:f>
                <c:numCache>
                  <c:formatCode>General</c:formatCode>
                  <c:ptCount val="4"/>
                  <c:pt idx="0">
                    <c:v>5.4080114336664149</c:v>
                  </c:pt>
                  <c:pt idx="1">
                    <c:v>2.7664480837348098</c:v>
                  </c:pt>
                  <c:pt idx="2">
                    <c:v>2.9762498215035644</c:v>
                  </c:pt>
                  <c:pt idx="3">
                    <c:v>3.7308574162792745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Chart'!$O$2:$O$5</c:f>
              <c:strCache>
                <c:ptCount val="4"/>
                <c:pt idx="0">
                  <c:v>Living Room</c:v>
                </c:pt>
                <c:pt idx="1">
                  <c:v>Garden</c:v>
                </c:pt>
                <c:pt idx="2">
                  <c:v>Hallway</c:v>
                </c:pt>
                <c:pt idx="3">
                  <c:v>Overall</c:v>
                </c:pt>
              </c:strCache>
            </c:strRef>
          </c:cat>
          <c:val>
            <c:numRef>
              <c:f>'Clustered Bar Chart'!$Q$2:$Q$5</c:f>
              <c:numCache>
                <c:formatCode>0.00</c:formatCode>
                <c:ptCount val="4"/>
                <c:pt idx="0">
                  <c:v>5.4954999999999998</c:v>
                </c:pt>
                <c:pt idx="1">
                  <c:v>2.6934999999999998</c:v>
                </c:pt>
                <c:pt idx="2">
                  <c:v>4.3205</c:v>
                </c:pt>
                <c:pt idx="3">
                  <c:v>4.1698333333333331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2-42AB-8B2F-13FB0500F8F1}"/>
            </c:ext>
          </c:extLst>
        </c:ser>
        <c:ser>
          <c:idx val="2"/>
          <c:order val="2"/>
          <c:tx>
            <c:strRef>
              <c:f>'Clustered Bar Chart'!$R$1</c:f>
              <c:strCache>
                <c:ptCount val="1"/>
                <c:pt idx="0">
                  <c:v>1.0m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'Clustered Bar Chart'!$W$2:$W$5</c:f>
                <c:numCache>
                  <c:formatCode>General</c:formatCode>
                  <c:ptCount val="4"/>
                  <c:pt idx="0">
                    <c:v>5.4886479816678593</c:v>
                  </c:pt>
                  <c:pt idx="1">
                    <c:v>2.40872474904599</c:v>
                  </c:pt>
                  <c:pt idx="2">
                    <c:v>5.7467314405668892</c:v>
                  </c:pt>
                  <c:pt idx="3">
                    <c:v>4.7082447285843605</c:v>
                  </c:pt>
                </c:numCache>
              </c:numRef>
            </c:plus>
            <c:minus>
              <c:numRef>
                <c:f>'Clustered Bar Chart'!$W$2:$W$5</c:f>
                <c:numCache>
                  <c:formatCode>General</c:formatCode>
                  <c:ptCount val="4"/>
                  <c:pt idx="0">
                    <c:v>5.4886479816678593</c:v>
                  </c:pt>
                  <c:pt idx="1">
                    <c:v>2.40872474904599</c:v>
                  </c:pt>
                  <c:pt idx="2">
                    <c:v>5.7467314405668892</c:v>
                  </c:pt>
                  <c:pt idx="3">
                    <c:v>4.7082447285843605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'Clustered Bar Chart'!$O$2:$O$5</c:f>
              <c:strCache>
                <c:ptCount val="4"/>
                <c:pt idx="0">
                  <c:v>Living Room</c:v>
                </c:pt>
                <c:pt idx="1">
                  <c:v>Garden</c:v>
                </c:pt>
                <c:pt idx="2">
                  <c:v>Hallway</c:v>
                </c:pt>
                <c:pt idx="3">
                  <c:v>Overall</c:v>
                </c:pt>
              </c:strCache>
            </c:strRef>
          </c:cat>
          <c:val>
            <c:numRef>
              <c:f>'Clustered Bar Chart'!$R$2:$R$5</c:f>
              <c:numCache>
                <c:formatCode>0.00</c:formatCode>
                <c:ptCount val="4"/>
                <c:pt idx="0">
                  <c:v>3.6480000000000001</c:v>
                </c:pt>
                <c:pt idx="1">
                  <c:v>2.9732500000000002</c:v>
                </c:pt>
                <c:pt idx="2">
                  <c:v>6.9887499999999996</c:v>
                </c:pt>
                <c:pt idx="3">
                  <c:v>4.5366666666666671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2-42AB-8B2F-13FB0500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99232"/>
        <c:axId val="143796320"/>
      </c:barChart>
      <c:catAx>
        <c:axId val="143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320"/>
        <c:crosses val="autoZero"/>
        <c:auto val="1"/>
        <c:lblAlgn val="ctr"/>
        <c:lblOffset val="100"/>
        <c:noMultiLvlLbl val="0"/>
      </c:catAx>
      <c:valAx>
        <c:axId val="143796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taken: Lower is better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52386</xdr:rowOff>
    </xdr:from>
    <xdr:to>
      <xdr:col>12</xdr:col>
      <xdr:colOff>238125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EF761-A1A4-40F8-AB1F-06770653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4761</xdr:colOff>
      <xdr:row>6</xdr:row>
      <xdr:rowOff>4761</xdr:rowOff>
    </xdr:from>
    <xdr:to>
      <xdr:col>28</xdr:col>
      <xdr:colOff>133349</xdr:colOff>
      <xdr:row>30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43FE9-95FF-414D-97C7-AE51FB88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D194-12AD-4A2E-AEE9-1728D47B2D19}">
  <dimension ref="A1:Q22"/>
  <sheetViews>
    <sheetView workbookViewId="0">
      <selection activeCell="G20" sqref="G20"/>
    </sheetView>
  </sheetViews>
  <sheetFormatPr defaultRowHeight="15" x14ac:dyDescent="0.25"/>
  <cols>
    <col min="1" max="1" width="18.28515625" customWidth="1"/>
    <col min="2" max="2" width="21.7109375" customWidth="1"/>
    <col min="3" max="3" width="23.28515625" customWidth="1"/>
    <col min="4" max="4" width="21.85546875" customWidth="1"/>
    <col min="8" max="8" width="16.28515625" customWidth="1"/>
    <col min="9" max="9" width="16.5703125" customWidth="1"/>
    <col min="10" max="10" width="11.85546875" customWidth="1"/>
    <col min="11" max="11" width="12.28515625" customWidth="1"/>
    <col min="12" max="12" width="10.42578125" customWidth="1"/>
  </cols>
  <sheetData>
    <row r="1" spans="1:17" x14ac:dyDescent="0.25">
      <c r="A1" s="8" t="s">
        <v>0</v>
      </c>
      <c r="B1" s="8"/>
      <c r="C1" s="8"/>
      <c r="D1" s="8"/>
      <c r="E1" s="1"/>
      <c r="F1" s="1"/>
    </row>
    <row r="2" spans="1:17" x14ac:dyDescent="0.25">
      <c r="A2" s="1" t="s">
        <v>1</v>
      </c>
      <c r="B2" s="1" t="s">
        <v>6</v>
      </c>
      <c r="C2" s="1" t="s">
        <v>7</v>
      </c>
      <c r="D2" s="1" t="s">
        <v>8</v>
      </c>
    </row>
    <row r="3" spans="1:17" x14ac:dyDescent="0.25">
      <c r="A3" t="s">
        <v>2</v>
      </c>
      <c r="B3">
        <v>1.5</v>
      </c>
      <c r="C3">
        <v>1.25</v>
      </c>
      <c r="D3">
        <v>0.6</v>
      </c>
    </row>
    <row r="4" spans="1:17" x14ac:dyDescent="0.25">
      <c r="A4" t="s">
        <v>3</v>
      </c>
      <c r="B4">
        <v>2</v>
      </c>
      <c r="C4">
        <v>2</v>
      </c>
      <c r="D4">
        <v>1.3</v>
      </c>
    </row>
    <row r="5" spans="1:17" x14ac:dyDescent="0.25">
      <c r="A5" t="s">
        <v>4</v>
      </c>
      <c r="B5">
        <v>1.6</v>
      </c>
      <c r="C5">
        <v>0.9</v>
      </c>
      <c r="D5">
        <v>0.9</v>
      </c>
    </row>
    <row r="6" spans="1:17" x14ac:dyDescent="0.25">
      <c r="A6" t="s">
        <v>5</v>
      </c>
      <c r="B6">
        <v>2.2999999999999998</v>
      </c>
      <c r="C6">
        <v>1.6</v>
      </c>
      <c r="D6">
        <v>1.4</v>
      </c>
      <c r="M6" s="1"/>
      <c r="N6" s="1"/>
      <c r="O6" s="1"/>
      <c r="P6" s="1"/>
      <c r="Q6" s="1"/>
    </row>
    <row r="7" spans="1:17" x14ac:dyDescent="0.25">
      <c r="M7" s="1"/>
      <c r="N7" s="1"/>
      <c r="O7" s="1"/>
      <c r="P7" s="1"/>
      <c r="Q7" s="1"/>
    </row>
    <row r="9" spans="1:17" x14ac:dyDescent="0.25">
      <c r="A9" s="8" t="s">
        <v>9</v>
      </c>
      <c r="B9" s="8"/>
      <c r="C9" s="8"/>
      <c r="D9" s="8"/>
    </row>
    <row r="10" spans="1:17" x14ac:dyDescent="0.25">
      <c r="A10" s="1" t="s">
        <v>1</v>
      </c>
      <c r="B10" s="1" t="s">
        <v>6</v>
      </c>
      <c r="C10" s="1" t="s">
        <v>7</v>
      </c>
      <c r="D10" s="1" t="s">
        <v>8</v>
      </c>
    </row>
    <row r="11" spans="1:17" x14ac:dyDescent="0.25">
      <c r="A11" t="s">
        <v>2</v>
      </c>
      <c r="B11">
        <v>1.7</v>
      </c>
      <c r="C11">
        <v>0.9</v>
      </c>
      <c r="D11">
        <v>0.5</v>
      </c>
    </row>
    <row r="12" spans="1:17" x14ac:dyDescent="0.25">
      <c r="A12" t="s">
        <v>3</v>
      </c>
      <c r="B12">
        <v>2.2999999999999998</v>
      </c>
      <c r="C12">
        <v>1.5</v>
      </c>
      <c r="D12">
        <v>1.3</v>
      </c>
    </row>
    <row r="13" spans="1:17" x14ac:dyDescent="0.25">
      <c r="A13" t="s">
        <v>4</v>
      </c>
      <c r="B13">
        <v>0.3</v>
      </c>
      <c r="C13">
        <v>0.4</v>
      </c>
      <c r="D13">
        <v>0</v>
      </c>
    </row>
    <row r="14" spans="1:17" x14ac:dyDescent="0.25">
      <c r="A14" t="s">
        <v>5</v>
      </c>
      <c r="B14">
        <v>3</v>
      </c>
      <c r="C14">
        <v>2.1</v>
      </c>
      <c r="D14">
        <v>1.2</v>
      </c>
    </row>
    <row r="17" spans="1:4" x14ac:dyDescent="0.25">
      <c r="A17" s="8" t="s">
        <v>10</v>
      </c>
      <c r="B17" s="8"/>
      <c r="C17" s="8"/>
      <c r="D17" s="8"/>
    </row>
    <row r="18" spans="1:4" x14ac:dyDescent="0.25">
      <c r="A18" s="1" t="s">
        <v>1</v>
      </c>
      <c r="B18" s="1" t="s">
        <v>6</v>
      </c>
      <c r="C18" s="1" t="s">
        <v>7</v>
      </c>
      <c r="D18" s="1" t="s">
        <v>8</v>
      </c>
    </row>
    <row r="19" spans="1:4" x14ac:dyDescent="0.25">
      <c r="A19" t="s">
        <v>2</v>
      </c>
      <c r="B19">
        <v>1.6</v>
      </c>
      <c r="C19">
        <v>1.1000000000000001</v>
      </c>
      <c r="D19">
        <v>0.9</v>
      </c>
    </row>
    <row r="20" spans="1:4" x14ac:dyDescent="0.25">
      <c r="A20" t="s">
        <v>3</v>
      </c>
      <c r="B20">
        <v>3</v>
      </c>
      <c r="C20">
        <v>2.2999999999999998</v>
      </c>
      <c r="D20">
        <v>2.2999999999999998</v>
      </c>
    </row>
    <row r="21" spans="1:4" x14ac:dyDescent="0.25">
      <c r="A21" t="s">
        <v>4</v>
      </c>
      <c r="B21">
        <v>2</v>
      </c>
      <c r="C21">
        <v>0.7</v>
      </c>
      <c r="D21">
        <v>1</v>
      </c>
    </row>
    <row r="22" spans="1:4" x14ac:dyDescent="0.25">
      <c r="A22" t="s">
        <v>5</v>
      </c>
      <c r="B22">
        <v>2.9</v>
      </c>
      <c r="C22">
        <v>1.3</v>
      </c>
      <c r="D22">
        <v>2</v>
      </c>
    </row>
  </sheetData>
  <mergeCells count="3">
    <mergeCell ref="A17:D17"/>
    <mergeCell ref="A1:D1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0F36-25C6-4998-8E0C-E6F927CC537E}">
  <dimension ref="A1:K44"/>
  <sheetViews>
    <sheetView workbookViewId="0">
      <selection activeCell="I47" sqref="I47"/>
    </sheetView>
  </sheetViews>
  <sheetFormatPr defaultRowHeight="15" x14ac:dyDescent="0.25"/>
  <cols>
    <col min="1" max="1" width="18.140625" customWidth="1"/>
    <col min="2" max="2" width="18.85546875" customWidth="1"/>
    <col min="3" max="3" width="14.28515625" customWidth="1"/>
    <col min="4" max="4" width="14.140625" customWidth="1"/>
    <col min="6" max="6" width="19.140625" customWidth="1"/>
    <col min="7" max="7" width="27.5703125" customWidth="1"/>
    <col min="8" max="8" width="9.7109375" customWidth="1"/>
    <col min="9" max="9" width="17.140625" customWidth="1"/>
    <col min="10" max="10" width="40.5703125" customWidth="1"/>
    <col min="11" max="11" width="16" customWidth="1"/>
    <col min="12" max="13" width="17.42578125" customWidth="1"/>
    <col min="14" max="14" width="12.7109375" customWidth="1"/>
    <col min="15" max="15" width="25" customWidth="1"/>
    <col min="17" max="17" width="19.5703125" customWidth="1"/>
    <col min="18" max="18" width="23.42578125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18</v>
      </c>
      <c r="G1" t="s">
        <v>20</v>
      </c>
      <c r="I1" t="s">
        <v>30</v>
      </c>
      <c r="J1" t="s">
        <v>31</v>
      </c>
      <c r="K1" t="s">
        <v>17</v>
      </c>
    </row>
    <row r="2" spans="1:11" x14ac:dyDescent="0.25">
      <c r="G2" t="s">
        <v>29</v>
      </c>
      <c r="I2" s="2">
        <v>1612991398372</v>
      </c>
      <c r="J2" t="s">
        <v>32</v>
      </c>
      <c r="K2" s="2">
        <f>I3-I2</f>
        <v>75093</v>
      </c>
    </row>
    <row r="3" spans="1:11" x14ac:dyDescent="0.25">
      <c r="A3" t="s">
        <v>15</v>
      </c>
      <c r="B3" t="s">
        <v>16</v>
      </c>
      <c r="C3" s="2">
        <v>1612991398372</v>
      </c>
      <c r="D3" s="2">
        <v>1612991431442</v>
      </c>
      <c r="E3">
        <f t="shared" ref="E3:E16" si="0">D3-C3</f>
        <v>33070</v>
      </c>
      <c r="F3" t="s">
        <v>19</v>
      </c>
      <c r="G3" t="s">
        <v>23</v>
      </c>
      <c r="I3" s="2">
        <v>1612991473465</v>
      </c>
      <c r="J3" t="s">
        <v>33</v>
      </c>
    </row>
    <row r="4" spans="1:11" x14ac:dyDescent="0.25">
      <c r="A4" t="s">
        <v>15</v>
      </c>
      <c r="B4" t="s">
        <v>16</v>
      </c>
      <c r="C4" s="2">
        <v>1612991436897</v>
      </c>
      <c r="D4" s="2">
        <v>1612991440135</v>
      </c>
      <c r="E4">
        <f t="shared" si="0"/>
        <v>3238</v>
      </c>
      <c r="F4" s="2">
        <f t="shared" ref="F4:F16" si="1">C4-D3</f>
        <v>5455</v>
      </c>
      <c r="I4" s="2">
        <v>1612991477888</v>
      </c>
      <c r="J4" t="s">
        <v>35</v>
      </c>
      <c r="K4" s="2">
        <f>I5-I4</f>
        <v>45676</v>
      </c>
    </row>
    <row r="5" spans="1:11" x14ac:dyDescent="0.25">
      <c r="A5" t="s">
        <v>15</v>
      </c>
      <c r="B5" t="s">
        <v>16</v>
      </c>
      <c r="C5" s="2">
        <v>1612991464740</v>
      </c>
      <c r="D5" s="2">
        <v>1612991473465</v>
      </c>
      <c r="E5">
        <f t="shared" si="0"/>
        <v>8725</v>
      </c>
      <c r="F5" s="2">
        <f t="shared" si="1"/>
        <v>24605</v>
      </c>
      <c r="I5" s="2">
        <v>1612991523564</v>
      </c>
      <c r="J5" t="s">
        <v>34</v>
      </c>
    </row>
    <row r="6" spans="1:11" x14ac:dyDescent="0.25">
      <c r="A6" t="s">
        <v>15</v>
      </c>
      <c r="B6" t="s">
        <v>16</v>
      </c>
      <c r="C6" s="2">
        <v>1612991477888</v>
      </c>
      <c r="D6" s="2">
        <v>1612991507184</v>
      </c>
      <c r="E6">
        <f t="shared" si="0"/>
        <v>29296</v>
      </c>
      <c r="F6">
        <f t="shared" si="1"/>
        <v>4423</v>
      </c>
      <c r="G6" t="s">
        <v>24</v>
      </c>
      <c r="I6" s="2">
        <v>1612991761375</v>
      </c>
      <c r="J6" t="s">
        <v>36</v>
      </c>
      <c r="K6" s="2">
        <f>I7-I6</f>
        <v>43081</v>
      </c>
    </row>
    <row r="7" spans="1:11" x14ac:dyDescent="0.25">
      <c r="A7" t="s">
        <v>15</v>
      </c>
      <c r="B7" t="s">
        <v>16</v>
      </c>
      <c r="C7" s="2">
        <v>1612991521543</v>
      </c>
      <c r="D7" s="2">
        <v>1612991523564</v>
      </c>
      <c r="E7">
        <f t="shared" si="0"/>
        <v>2021</v>
      </c>
      <c r="F7">
        <f t="shared" si="1"/>
        <v>14359</v>
      </c>
      <c r="I7" s="2">
        <v>1612991804456</v>
      </c>
      <c r="J7" t="s">
        <v>37</v>
      </c>
    </row>
    <row r="8" spans="1:11" x14ac:dyDescent="0.25">
      <c r="A8" t="s">
        <v>15</v>
      </c>
      <c r="B8" t="s">
        <v>16</v>
      </c>
      <c r="C8" s="2">
        <v>1612991529002</v>
      </c>
      <c r="D8" s="2">
        <v>1612991529002</v>
      </c>
      <c r="E8">
        <f t="shared" si="0"/>
        <v>0</v>
      </c>
      <c r="F8">
        <f t="shared" si="1"/>
        <v>5438</v>
      </c>
      <c r="I8" s="2">
        <v>1612991823073</v>
      </c>
      <c r="J8" t="s">
        <v>38</v>
      </c>
      <c r="K8" s="2">
        <f>I9-I8</f>
        <v>26104</v>
      </c>
    </row>
    <row r="9" spans="1:11" x14ac:dyDescent="0.25">
      <c r="A9" t="s">
        <v>15</v>
      </c>
      <c r="B9" t="s">
        <v>16</v>
      </c>
      <c r="C9" s="2">
        <v>1612991761375</v>
      </c>
      <c r="D9" s="2">
        <v>1612991792876</v>
      </c>
      <c r="E9">
        <f t="shared" si="0"/>
        <v>31501</v>
      </c>
      <c r="F9">
        <f t="shared" si="1"/>
        <v>232373</v>
      </c>
      <c r="G9" t="s">
        <v>25</v>
      </c>
      <c r="I9" s="2">
        <v>1612991849177</v>
      </c>
      <c r="J9" t="s">
        <v>39</v>
      </c>
    </row>
    <row r="10" spans="1:11" x14ac:dyDescent="0.25">
      <c r="A10" t="s">
        <v>15</v>
      </c>
      <c r="B10" t="s">
        <v>16</v>
      </c>
      <c r="C10" s="2">
        <v>1612991798058</v>
      </c>
      <c r="D10" s="2">
        <v>1612991804456</v>
      </c>
      <c r="E10">
        <f t="shared" si="0"/>
        <v>6398</v>
      </c>
      <c r="F10">
        <f t="shared" si="1"/>
        <v>5182</v>
      </c>
      <c r="I10" s="2">
        <v>1612991947498</v>
      </c>
      <c r="J10" t="s">
        <v>40</v>
      </c>
      <c r="K10" s="2">
        <f>I11-I10</f>
        <v>26371</v>
      </c>
    </row>
    <row r="11" spans="1:11" x14ac:dyDescent="0.25">
      <c r="A11" t="s">
        <v>15</v>
      </c>
      <c r="B11" t="s">
        <v>16</v>
      </c>
      <c r="C11" s="2">
        <v>1612991823073</v>
      </c>
      <c r="D11" s="2">
        <v>1612991849177</v>
      </c>
      <c r="E11">
        <f t="shared" si="0"/>
        <v>26104</v>
      </c>
      <c r="F11">
        <f t="shared" si="1"/>
        <v>18617</v>
      </c>
      <c r="G11" t="s">
        <v>26</v>
      </c>
      <c r="I11" s="2">
        <v>1612991973869</v>
      </c>
      <c r="J11" t="s">
        <v>41</v>
      </c>
    </row>
    <row r="12" spans="1:11" x14ac:dyDescent="0.25">
      <c r="A12" t="s">
        <v>15</v>
      </c>
      <c r="B12" t="s">
        <v>16</v>
      </c>
      <c r="C12" s="2">
        <v>1612991943941</v>
      </c>
      <c r="D12" s="2">
        <v>1612991943941</v>
      </c>
      <c r="E12">
        <f t="shared" si="0"/>
        <v>0</v>
      </c>
      <c r="F12">
        <f t="shared" si="1"/>
        <v>94764</v>
      </c>
      <c r="I12" s="2">
        <v>1612992016487</v>
      </c>
      <c r="J12" t="s">
        <v>42</v>
      </c>
      <c r="K12" s="2">
        <f>I13-I12</f>
        <v>17190</v>
      </c>
    </row>
    <row r="13" spans="1:11" x14ac:dyDescent="0.25">
      <c r="A13" t="s">
        <v>15</v>
      </c>
      <c r="B13" t="s">
        <v>16</v>
      </c>
      <c r="C13" s="2">
        <v>1612991947498</v>
      </c>
      <c r="D13" s="2">
        <v>1612991960549</v>
      </c>
      <c r="E13">
        <f t="shared" si="0"/>
        <v>13051</v>
      </c>
      <c r="F13">
        <f t="shared" si="1"/>
        <v>3557</v>
      </c>
      <c r="G13" t="s">
        <v>27</v>
      </c>
      <c r="I13" s="2">
        <v>1612992033677</v>
      </c>
      <c r="J13" t="s">
        <v>43</v>
      </c>
    </row>
    <row r="14" spans="1:11" x14ac:dyDescent="0.25">
      <c r="A14" t="s">
        <v>15</v>
      </c>
      <c r="B14" t="s">
        <v>16</v>
      </c>
      <c r="C14" s="2">
        <v>1612991965102</v>
      </c>
      <c r="D14" s="2">
        <v>1612991967579</v>
      </c>
      <c r="E14">
        <f t="shared" si="0"/>
        <v>2477</v>
      </c>
      <c r="F14">
        <f t="shared" si="1"/>
        <v>4553</v>
      </c>
      <c r="I14" s="2">
        <v>1612993147563</v>
      </c>
      <c r="J14" t="s">
        <v>44</v>
      </c>
      <c r="K14" s="2">
        <f>I15-I14</f>
        <v>26365</v>
      </c>
    </row>
    <row r="15" spans="1:11" x14ac:dyDescent="0.25">
      <c r="A15" t="s">
        <v>15</v>
      </c>
      <c r="B15" t="s">
        <v>16</v>
      </c>
      <c r="C15" s="2">
        <v>1612991970946</v>
      </c>
      <c r="D15" s="2">
        <v>1612991973869</v>
      </c>
      <c r="E15">
        <f t="shared" si="0"/>
        <v>2923</v>
      </c>
      <c r="F15">
        <f t="shared" si="1"/>
        <v>3367</v>
      </c>
      <c r="I15" s="2">
        <v>1612993173928</v>
      </c>
      <c r="J15" t="s">
        <v>45</v>
      </c>
    </row>
    <row r="16" spans="1:11" x14ac:dyDescent="0.25">
      <c r="A16" t="s">
        <v>15</v>
      </c>
      <c r="B16" t="s">
        <v>16</v>
      </c>
      <c r="C16" s="2">
        <v>1612992016487</v>
      </c>
      <c r="D16" s="2">
        <v>1612992033677</v>
      </c>
      <c r="E16">
        <f t="shared" si="0"/>
        <v>17190</v>
      </c>
      <c r="F16">
        <f t="shared" si="1"/>
        <v>42618</v>
      </c>
      <c r="G16" t="s">
        <v>28</v>
      </c>
      <c r="I16" s="2">
        <v>1612993192101</v>
      </c>
      <c r="J16" t="s">
        <v>46</v>
      </c>
      <c r="K16" s="2">
        <f>I17-I16</f>
        <v>35162</v>
      </c>
    </row>
    <row r="17" spans="1:11" x14ac:dyDescent="0.25">
      <c r="C17" s="2"/>
      <c r="D17" s="2"/>
      <c r="G17" t="s">
        <v>21</v>
      </c>
      <c r="I17" s="2">
        <v>1612993227263</v>
      </c>
      <c r="J17" t="s">
        <v>47</v>
      </c>
    </row>
    <row r="18" spans="1:11" x14ac:dyDescent="0.25">
      <c r="A18" t="s">
        <v>15</v>
      </c>
      <c r="B18" t="s">
        <v>16</v>
      </c>
      <c r="C18" s="2">
        <v>1612993147563</v>
      </c>
      <c r="D18" s="2">
        <v>1612993167262</v>
      </c>
      <c r="E18">
        <f t="shared" ref="E18:E26" si="2">D18-C18</f>
        <v>19699</v>
      </c>
      <c r="F18">
        <f>C18-D16</f>
        <v>1113886</v>
      </c>
      <c r="G18" t="s">
        <v>23</v>
      </c>
      <c r="I18" s="2">
        <v>1612993275680</v>
      </c>
      <c r="J18" t="s">
        <v>48</v>
      </c>
      <c r="K18" s="2">
        <f>I19-I18</f>
        <v>18306</v>
      </c>
    </row>
    <row r="19" spans="1:11" x14ac:dyDescent="0.25">
      <c r="A19" t="s">
        <v>15</v>
      </c>
      <c r="B19" t="s">
        <v>16</v>
      </c>
      <c r="C19" s="2">
        <v>1612993172575</v>
      </c>
      <c r="D19" s="2">
        <v>1612993173928</v>
      </c>
      <c r="E19">
        <f t="shared" si="2"/>
        <v>1353</v>
      </c>
      <c r="F19">
        <f t="shared" ref="F19:F26" si="3">C19-D18</f>
        <v>5313</v>
      </c>
      <c r="I19" s="2">
        <v>1612993293986</v>
      </c>
      <c r="J19" t="s">
        <v>49</v>
      </c>
    </row>
    <row r="20" spans="1:11" x14ac:dyDescent="0.25">
      <c r="A20" t="s">
        <v>15</v>
      </c>
      <c r="B20" t="s">
        <v>16</v>
      </c>
      <c r="C20" s="2">
        <v>1612993192101</v>
      </c>
      <c r="D20" s="2">
        <v>1612993227263</v>
      </c>
      <c r="E20">
        <f t="shared" si="2"/>
        <v>35162</v>
      </c>
      <c r="F20">
        <f t="shared" si="3"/>
        <v>18173</v>
      </c>
      <c r="G20" t="s">
        <v>24</v>
      </c>
      <c r="I20" s="2">
        <v>1612993318833</v>
      </c>
      <c r="J20" t="s">
        <v>50</v>
      </c>
      <c r="K20" s="2">
        <f>I21-I20</f>
        <v>19034</v>
      </c>
    </row>
    <row r="21" spans="1:11" x14ac:dyDescent="0.25">
      <c r="A21" t="s">
        <v>15</v>
      </c>
      <c r="B21" t="s">
        <v>16</v>
      </c>
      <c r="C21" s="2">
        <v>1612993275680</v>
      </c>
      <c r="D21" s="2">
        <v>1612993293986</v>
      </c>
      <c r="E21">
        <f t="shared" si="2"/>
        <v>18306</v>
      </c>
      <c r="F21">
        <f t="shared" si="3"/>
        <v>48417</v>
      </c>
      <c r="G21" t="s">
        <v>25</v>
      </c>
      <c r="I21" s="2">
        <v>1612993337867</v>
      </c>
      <c r="J21" t="s">
        <v>51</v>
      </c>
    </row>
    <row r="22" spans="1:11" x14ac:dyDescent="0.25">
      <c r="A22" t="s">
        <v>15</v>
      </c>
      <c r="B22" t="s">
        <v>16</v>
      </c>
      <c r="C22" s="2">
        <v>1612993306684</v>
      </c>
      <c r="D22" s="2">
        <v>1612993306684</v>
      </c>
      <c r="E22">
        <f t="shared" si="2"/>
        <v>0</v>
      </c>
      <c r="F22">
        <f t="shared" si="3"/>
        <v>12698</v>
      </c>
      <c r="I22" s="2">
        <v>1612993376433</v>
      </c>
      <c r="J22" t="s">
        <v>52</v>
      </c>
      <c r="K22" s="2">
        <f>I23-I22</f>
        <v>18137</v>
      </c>
    </row>
    <row r="23" spans="1:11" x14ac:dyDescent="0.25">
      <c r="A23" t="s">
        <v>15</v>
      </c>
      <c r="B23" t="s">
        <v>16</v>
      </c>
      <c r="C23" s="2">
        <v>1612993318833</v>
      </c>
      <c r="D23" s="2">
        <v>1612993337867</v>
      </c>
      <c r="E23">
        <f t="shared" si="2"/>
        <v>19034</v>
      </c>
      <c r="F23">
        <f t="shared" si="3"/>
        <v>12149</v>
      </c>
      <c r="G23" t="s">
        <v>26</v>
      </c>
      <c r="I23" s="2">
        <v>1612993394570</v>
      </c>
      <c r="J23" t="s">
        <v>53</v>
      </c>
    </row>
    <row r="24" spans="1:11" x14ac:dyDescent="0.25">
      <c r="A24" t="s">
        <v>15</v>
      </c>
      <c r="B24" t="s">
        <v>16</v>
      </c>
      <c r="C24" s="2">
        <v>1612993376433</v>
      </c>
      <c r="D24" s="2">
        <v>1612993394570</v>
      </c>
      <c r="E24">
        <f t="shared" si="2"/>
        <v>18137</v>
      </c>
      <c r="F24">
        <f t="shared" si="3"/>
        <v>38566</v>
      </c>
      <c r="G24" t="s">
        <v>28</v>
      </c>
      <c r="I24" s="2">
        <v>1612993421026</v>
      </c>
      <c r="J24" t="s">
        <v>54</v>
      </c>
      <c r="K24" s="2">
        <f>I25-I24</f>
        <v>12191</v>
      </c>
    </row>
    <row r="25" spans="1:11" x14ac:dyDescent="0.25">
      <c r="A25" t="s">
        <v>15</v>
      </c>
      <c r="B25" t="s">
        <v>16</v>
      </c>
      <c r="C25" s="2">
        <v>1612993421026</v>
      </c>
      <c r="D25" s="2">
        <v>1612993433217</v>
      </c>
      <c r="E25">
        <f t="shared" si="2"/>
        <v>12191</v>
      </c>
      <c r="F25">
        <f t="shared" si="3"/>
        <v>26456</v>
      </c>
      <c r="G25" t="s">
        <v>27</v>
      </c>
      <c r="I25" s="2">
        <v>1612993433217</v>
      </c>
      <c r="J25" t="s">
        <v>55</v>
      </c>
    </row>
    <row r="26" spans="1:11" x14ac:dyDescent="0.25">
      <c r="A26" t="s">
        <v>15</v>
      </c>
      <c r="B26" t="s">
        <v>16</v>
      </c>
      <c r="C26" s="2">
        <v>1612993729826</v>
      </c>
      <c r="D26" s="2">
        <v>1612993729826</v>
      </c>
      <c r="E26">
        <f t="shared" si="2"/>
        <v>0</v>
      </c>
      <c r="F26">
        <f t="shared" si="3"/>
        <v>296609</v>
      </c>
      <c r="I26" s="2">
        <v>1612993769733</v>
      </c>
      <c r="J26" t="s">
        <v>56</v>
      </c>
      <c r="K26" s="2">
        <f>I27-I26</f>
        <v>51071</v>
      </c>
    </row>
    <row r="27" spans="1:11" x14ac:dyDescent="0.25">
      <c r="C27" s="2"/>
      <c r="D27" s="2"/>
      <c r="G27" t="s">
        <v>22</v>
      </c>
      <c r="I27" s="2">
        <v>1612993820804</v>
      </c>
      <c r="J27" t="s">
        <v>57</v>
      </c>
    </row>
    <row r="28" spans="1:11" x14ac:dyDescent="0.25">
      <c r="A28" t="s">
        <v>15</v>
      </c>
      <c r="B28" t="s">
        <v>16</v>
      </c>
      <c r="C28" s="2">
        <v>1612993769733</v>
      </c>
      <c r="D28" s="2">
        <v>1612993772647</v>
      </c>
      <c r="E28">
        <f t="shared" ref="E28:E44" si="4">D28-C28</f>
        <v>2914</v>
      </c>
      <c r="F28">
        <f>C28-D26</f>
        <v>39907</v>
      </c>
      <c r="G28" t="s">
        <v>23</v>
      </c>
      <c r="I28" s="2">
        <v>1612993830525</v>
      </c>
      <c r="J28" t="s">
        <v>58</v>
      </c>
      <c r="K28" s="2">
        <f>I29-I28</f>
        <v>29121</v>
      </c>
    </row>
    <row r="29" spans="1:11" x14ac:dyDescent="0.25">
      <c r="A29" t="s">
        <v>15</v>
      </c>
      <c r="B29" t="s">
        <v>16</v>
      </c>
      <c r="C29" s="2">
        <v>1612993778186</v>
      </c>
      <c r="D29" s="2">
        <v>1612993795202</v>
      </c>
      <c r="E29">
        <f t="shared" si="4"/>
        <v>17016</v>
      </c>
      <c r="F29">
        <f t="shared" ref="F29:F44" si="5">C29-D28</f>
        <v>5539</v>
      </c>
      <c r="I29" s="2">
        <v>1612993859646</v>
      </c>
      <c r="J29" t="s">
        <v>59</v>
      </c>
    </row>
    <row r="30" spans="1:11" x14ac:dyDescent="0.25">
      <c r="A30" t="s">
        <v>15</v>
      </c>
      <c r="B30" t="s">
        <v>16</v>
      </c>
      <c r="C30" s="2">
        <v>1612993798488</v>
      </c>
      <c r="D30" s="2">
        <v>1612993820804</v>
      </c>
      <c r="E30">
        <f t="shared" si="4"/>
        <v>22316</v>
      </c>
      <c r="F30">
        <f t="shared" si="5"/>
        <v>3286</v>
      </c>
      <c r="I30" s="2">
        <v>1612993914186</v>
      </c>
      <c r="J30" t="s">
        <v>60</v>
      </c>
      <c r="K30" s="2">
        <f>I31-I30</f>
        <v>23480</v>
      </c>
    </row>
    <row r="31" spans="1:11" x14ac:dyDescent="0.25">
      <c r="A31" t="s">
        <v>15</v>
      </c>
      <c r="B31" t="s">
        <v>16</v>
      </c>
      <c r="C31" s="2">
        <v>1612993826161</v>
      </c>
      <c r="D31" s="2">
        <v>1612993827097</v>
      </c>
      <c r="E31">
        <f t="shared" si="4"/>
        <v>936</v>
      </c>
      <c r="F31">
        <f t="shared" si="5"/>
        <v>5357</v>
      </c>
      <c r="I31" s="2">
        <v>1612993937666</v>
      </c>
      <c r="J31" t="s">
        <v>61</v>
      </c>
    </row>
    <row r="32" spans="1:11" x14ac:dyDescent="0.25">
      <c r="A32" t="s">
        <v>15</v>
      </c>
      <c r="B32" t="s">
        <v>16</v>
      </c>
      <c r="C32" s="2">
        <v>1612993830525</v>
      </c>
      <c r="D32" s="2">
        <v>1612993842761</v>
      </c>
      <c r="E32">
        <f t="shared" si="4"/>
        <v>12236</v>
      </c>
      <c r="F32">
        <f t="shared" si="5"/>
        <v>3428</v>
      </c>
      <c r="G32" t="s">
        <v>24</v>
      </c>
      <c r="I32" s="2">
        <v>1612993959401</v>
      </c>
      <c r="J32" t="s">
        <v>62</v>
      </c>
      <c r="K32" s="2">
        <f>I33-I32</f>
        <v>26367</v>
      </c>
    </row>
    <row r="33" spans="1:11" x14ac:dyDescent="0.25">
      <c r="A33" t="s">
        <v>15</v>
      </c>
      <c r="B33" t="s">
        <v>16</v>
      </c>
      <c r="C33" s="2">
        <v>1612993846141</v>
      </c>
      <c r="D33" s="2">
        <v>1612993846141</v>
      </c>
      <c r="E33">
        <f t="shared" si="4"/>
        <v>0</v>
      </c>
      <c r="F33">
        <f t="shared" si="5"/>
        <v>3380</v>
      </c>
      <c r="I33" s="2">
        <v>1612993985768</v>
      </c>
      <c r="J33" t="s">
        <v>63</v>
      </c>
    </row>
    <row r="34" spans="1:11" x14ac:dyDescent="0.25">
      <c r="A34" t="s">
        <v>15</v>
      </c>
      <c r="B34" t="s">
        <v>16</v>
      </c>
      <c r="C34" s="2">
        <v>1612993849424</v>
      </c>
      <c r="D34" s="2">
        <v>1612993859646</v>
      </c>
      <c r="E34">
        <f t="shared" si="4"/>
        <v>10222</v>
      </c>
      <c r="F34">
        <f t="shared" si="5"/>
        <v>3283</v>
      </c>
      <c r="I34" s="2">
        <v>1612994054357</v>
      </c>
      <c r="J34" t="s">
        <v>64</v>
      </c>
      <c r="K34" s="2">
        <f>I35-I34</f>
        <v>22708</v>
      </c>
    </row>
    <row r="35" spans="1:11" x14ac:dyDescent="0.25">
      <c r="A35" t="s">
        <v>15</v>
      </c>
      <c r="B35" t="s">
        <v>16</v>
      </c>
      <c r="C35" s="2">
        <v>1612993914186</v>
      </c>
      <c r="D35" s="2">
        <v>1612993931372</v>
      </c>
      <c r="E35">
        <f t="shared" si="4"/>
        <v>17186</v>
      </c>
      <c r="F35">
        <f t="shared" si="5"/>
        <v>54540</v>
      </c>
      <c r="G35" t="s">
        <v>25</v>
      </c>
      <c r="I35" s="2">
        <v>1612994077065</v>
      </c>
      <c r="J35" t="s">
        <v>65</v>
      </c>
    </row>
    <row r="36" spans="1:11" x14ac:dyDescent="0.25">
      <c r="A36" t="s">
        <v>15</v>
      </c>
      <c r="B36" t="s">
        <v>16</v>
      </c>
      <c r="C36" s="2">
        <v>1612993937666</v>
      </c>
      <c r="D36" s="2">
        <v>1612993937666</v>
      </c>
      <c r="E36">
        <f t="shared" si="4"/>
        <v>0</v>
      </c>
      <c r="F36">
        <f t="shared" si="5"/>
        <v>6294</v>
      </c>
      <c r="I36" s="2">
        <v>1612994096928</v>
      </c>
      <c r="J36" t="s">
        <v>66</v>
      </c>
      <c r="K36" s="2">
        <f>I37-I36</f>
        <v>28790</v>
      </c>
    </row>
    <row r="37" spans="1:11" x14ac:dyDescent="0.25">
      <c r="A37" t="s">
        <v>15</v>
      </c>
      <c r="B37" t="s">
        <v>16</v>
      </c>
      <c r="C37" s="2">
        <v>1612993959401</v>
      </c>
      <c r="D37" s="2">
        <v>1612993961705</v>
      </c>
      <c r="E37">
        <f t="shared" si="4"/>
        <v>2304</v>
      </c>
      <c r="F37">
        <f t="shared" si="5"/>
        <v>21735</v>
      </c>
      <c r="G37" t="s">
        <v>26</v>
      </c>
      <c r="I37" s="2">
        <v>1612994125718</v>
      </c>
      <c r="J37" t="s">
        <v>67</v>
      </c>
    </row>
    <row r="38" spans="1:11" x14ac:dyDescent="0.25">
      <c r="A38" t="s">
        <v>15</v>
      </c>
      <c r="B38" t="s">
        <v>16</v>
      </c>
      <c r="C38" s="2">
        <v>1612993965112</v>
      </c>
      <c r="D38" s="2">
        <v>1612993985768</v>
      </c>
      <c r="E38">
        <f t="shared" si="4"/>
        <v>20656</v>
      </c>
      <c r="F38">
        <f t="shared" si="5"/>
        <v>3407</v>
      </c>
    </row>
    <row r="39" spans="1:11" x14ac:dyDescent="0.25">
      <c r="A39" t="s">
        <v>15</v>
      </c>
      <c r="B39" t="s">
        <v>16</v>
      </c>
      <c r="C39" s="2">
        <v>1612994054357</v>
      </c>
      <c r="D39" s="2">
        <v>1612994077065</v>
      </c>
      <c r="E39">
        <f t="shared" si="4"/>
        <v>22708</v>
      </c>
      <c r="F39">
        <f t="shared" si="5"/>
        <v>68589</v>
      </c>
      <c r="G39" t="s">
        <v>27</v>
      </c>
    </row>
    <row r="40" spans="1:11" x14ac:dyDescent="0.25">
      <c r="A40" t="s">
        <v>15</v>
      </c>
      <c r="B40" t="s">
        <v>16</v>
      </c>
      <c r="C40" s="2">
        <v>1612994092422</v>
      </c>
      <c r="D40" s="2">
        <v>1612994092422</v>
      </c>
      <c r="E40">
        <f t="shared" si="4"/>
        <v>0</v>
      </c>
      <c r="F40">
        <f t="shared" si="5"/>
        <v>15357</v>
      </c>
    </row>
    <row r="41" spans="1:11" x14ac:dyDescent="0.25">
      <c r="A41" t="s">
        <v>15</v>
      </c>
      <c r="B41" t="s">
        <v>16</v>
      </c>
      <c r="C41" s="2">
        <v>1612994096928</v>
      </c>
      <c r="D41" s="2">
        <v>1612994098952</v>
      </c>
      <c r="E41">
        <f t="shared" si="4"/>
        <v>2024</v>
      </c>
      <c r="F41">
        <f t="shared" si="5"/>
        <v>4506</v>
      </c>
      <c r="G41" t="s">
        <v>28</v>
      </c>
    </row>
    <row r="42" spans="1:11" x14ac:dyDescent="0.25">
      <c r="A42" t="s">
        <v>15</v>
      </c>
      <c r="B42" t="s">
        <v>16</v>
      </c>
      <c r="C42" s="2">
        <v>1612994104348</v>
      </c>
      <c r="D42" s="2">
        <v>1612994104348</v>
      </c>
      <c r="E42">
        <f t="shared" si="4"/>
        <v>0</v>
      </c>
      <c r="F42">
        <f t="shared" si="5"/>
        <v>5396</v>
      </c>
    </row>
    <row r="43" spans="1:11" x14ac:dyDescent="0.25">
      <c r="A43" t="s">
        <v>15</v>
      </c>
      <c r="B43" t="s">
        <v>16</v>
      </c>
      <c r="C43" s="2">
        <v>1612994109746</v>
      </c>
      <c r="D43" s="2">
        <v>1612994125718</v>
      </c>
      <c r="E43">
        <f t="shared" si="4"/>
        <v>15972</v>
      </c>
      <c r="F43">
        <f t="shared" si="5"/>
        <v>5398</v>
      </c>
    </row>
    <row r="44" spans="1:11" x14ac:dyDescent="0.25">
      <c r="A44" t="s">
        <v>15</v>
      </c>
      <c r="B44" t="s">
        <v>16</v>
      </c>
      <c r="C44" s="2">
        <v>1612994136164</v>
      </c>
      <c r="D44" s="2">
        <v>1612994136164</v>
      </c>
      <c r="E44">
        <f t="shared" si="4"/>
        <v>0</v>
      </c>
      <c r="F44">
        <f t="shared" si="5"/>
        <v>10446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639C-C4F4-4BFC-BFE1-57BF91B18621}">
  <dimension ref="A1:K42"/>
  <sheetViews>
    <sheetView topLeftCell="A10" workbookViewId="0">
      <selection activeCell="I2" sqref="I2:I37"/>
    </sheetView>
  </sheetViews>
  <sheetFormatPr defaultRowHeight="15" x14ac:dyDescent="0.25"/>
  <cols>
    <col min="1" max="1" width="17.42578125" customWidth="1"/>
    <col min="2" max="2" width="18.42578125" customWidth="1"/>
    <col min="3" max="3" width="15.5703125" customWidth="1"/>
    <col min="4" max="4" width="15" customWidth="1"/>
    <col min="5" max="5" width="12.5703125" customWidth="1"/>
    <col min="6" max="6" width="20.140625" customWidth="1"/>
    <col min="7" max="7" width="26.42578125" customWidth="1"/>
    <col min="9" max="9" width="16.7109375" customWidth="1"/>
    <col min="10" max="10" width="27.28515625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18</v>
      </c>
      <c r="G1" t="s">
        <v>20</v>
      </c>
      <c r="I1" t="s">
        <v>30</v>
      </c>
      <c r="J1" t="s">
        <v>31</v>
      </c>
      <c r="K1" t="s">
        <v>17</v>
      </c>
    </row>
    <row r="2" spans="1:11" x14ac:dyDescent="0.25">
      <c r="G2" t="s">
        <v>29</v>
      </c>
      <c r="I2" s="2">
        <v>1612991399547</v>
      </c>
      <c r="J2" t="s">
        <v>32</v>
      </c>
      <c r="K2" s="2">
        <f>I3-I2</f>
        <v>72993</v>
      </c>
    </row>
    <row r="3" spans="1:11" x14ac:dyDescent="0.25">
      <c r="A3" t="s">
        <v>16</v>
      </c>
      <c r="B3" t="s">
        <v>15</v>
      </c>
      <c r="C3" s="2">
        <v>1612991399547</v>
      </c>
      <c r="D3" s="2">
        <v>1612991409721</v>
      </c>
      <c r="E3">
        <f t="shared" ref="E3:E19" si="0">D3-C3</f>
        <v>10174</v>
      </c>
      <c r="F3" t="s">
        <v>19</v>
      </c>
      <c r="G3" t="s">
        <v>23</v>
      </c>
      <c r="I3" s="2">
        <v>1612991472540</v>
      </c>
      <c r="J3" t="s">
        <v>33</v>
      </c>
    </row>
    <row r="4" spans="1:11" x14ac:dyDescent="0.25">
      <c r="A4" t="s">
        <v>16</v>
      </c>
      <c r="B4" t="s">
        <v>15</v>
      </c>
      <c r="C4" s="2">
        <v>1612991413185</v>
      </c>
      <c r="D4" s="2">
        <v>1612991413185</v>
      </c>
      <c r="E4">
        <f t="shared" si="0"/>
        <v>0</v>
      </c>
      <c r="F4">
        <f t="shared" ref="F4:F19" si="1">C4-D3</f>
        <v>3464</v>
      </c>
      <c r="I4" s="2">
        <v>1612991477887</v>
      </c>
      <c r="J4" t="s">
        <v>35</v>
      </c>
      <c r="K4" s="2">
        <f>I5-I4</f>
        <v>40418</v>
      </c>
    </row>
    <row r="5" spans="1:11" x14ac:dyDescent="0.25">
      <c r="A5" t="s">
        <v>16</v>
      </c>
      <c r="B5" t="s">
        <v>15</v>
      </c>
      <c r="C5" s="2">
        <v>1612991422538</v>
      </c>
      <c r="D5" s="2">
        <v>1612991422538</v>
      </c>
      <c r="E5">
        <f t="shared" si="0"/>
        <v>0</v>
      </c>
      <c r="F5">
        <f t="shared" si="1"/>
        <v>9353</v>
      </c>
      <c r="I5" s="2">
        <v>1612991518305</v>
      </c>
      <c r="J5" t="s">
        <v>34</v>
      </c>
    </row>
    <row r="6" spans="1:11" x14ac:dyDescent="0.25">
      <c r="A6" t="s">
        <v>16</v>
      </c>
      <c r="B6" t="s">
        <v>15</v>
      </c>
      <c r="C6" s="2">
        <v>1612991427002</v>
      </c>
      <c r="D6" s="2">
        <v>1612991432079</v>
      </c>
      <c r="E6">
        <f t="shared" si="0"/>
        <v>5077</v>
      </c>
      <c r="F6">
        <f t="shared" si="1"/>
        <v>4464</v>
      </c>
      <c r="I6" s="2">
        <v>1612991760852</v>
      </c>
      <c r="J6" t="s">
        <v>36</v>
      </c>
      <c r="K6" s="2">
        <f>I7-I6</f>
        <v>31503</v>
      </c>
    </row>
    <row r="7" spans="1:11" x14ac:dyDescent="0.25">
      <c r="A7" t="s">
        <v>16</v>
      </c>
      <c r="B7" t="s">
        <v>15</v>
      </c>
      <c r="C7" s="2">
        <v>1612991439691</v>
      </c>
      <c r="D7" s="2">
        <v>1612991440720</v>
      </c>
      <c r="E7">
        <f t="shared" si="0"/>
        <v>1029</v>
      </c>
      <c r="F7">
        <f t="shared" si="1"/>
        <v>7612</v>
      </c>
      <c r="I7" s="2">
        <v>1612991792355</v>
      </c>
      <c r="J7" t="s">
        <v>37</v>
      </c>
    </row>
    <row r="8" spans="1:11" x14ac:dyDescent="0.25">
      <c r="A8" t="s">
        <v>16</v>
      </c>
      <c r="B8" t="s">
        <v>15</v>
      </c>
      <c r="C8" s="2">
        <v>1612991464982</v>
      </c>
      <c r="D8" s="2">
        <v>1612991464982</v>
      </c>
      <c r="E8">
        <f t="shared" si="0"/>
        <v>0</v>
      </c>
      <c r="F8">
        <f t="shared" si="1"/>
        <v>24262</v>
      </c>
      <c r="I8" s="2">
        <v>1612991824748</v>
      </c>
      <c r="J8" t="s">
        <v>38</v>
      </c>
      <c r="K8" s="2">
        <f>I9-I8</f>
        <v>16746</v>
      </c>
    </row>
    <row r="9" spans="1:11" x14ac:dyDescent="0.25">
      <c r="A9" t="s">
        <v>16</v>
      </c>
      <c r="B9" t="s">
        <v>15</v>
      </c>
      <c r="C9" s="2">
        <v>1612991472540</v>
      </c>
      <c r="D9" s="2">
        <v>1612991472540</v>
      </c>
      <c r="E9">
        <f t="shared" si="0"/>
        <v>0</v>
      </c>
      <c r="F9">
        <f t="shared" si="1"/>
        <v>7558</v>
      </c>
      <c r="I9" s="2">
        <v>1612991841494</v>
      </c>
      <c r="J9" t="s">
        <v>39</v>
      </c>
    </row>
    <row r="10" spans="1:11" x14ac:dyDescent="0.25">
      <c r="A10" t="s">
        <v>16</v>
      </c>
      <c r="B10" t="s">
        <v>15</v>
      </c>
      <c r="C10" s="2">
        <v>1612991477887</v>
      </c>
      <c r="D10" s="2">
        <v>1612991509535</v>
      </c>
      <c r="E10">
        <f t="shared" si="0"/>
        <v>31648</v>
      </c>
      <c r="F10">
        <f t="shared" si="1"/>
        <v>5347</v>
      </c>
      <c r="G10" t="s">
        <v>24</v>
      </c>
      <c r="I10" s="2">
        <v>1612991949175</v>
      </c>
      <c r="J10" t="s">
        <v>40</v>
      </c>
      <c r="K10" s="2">
        <f>I11-I10</f>
        <v>12874</v>
      </c>
    </row>
    <row r="11" spans="1:11" x14ac:dyDescent="0.25">
      <c r="A11" t="s">
        <v>16</v>
      </c>
      <c r="B11" t="s">
        <v>15</v>
      </c>
      <c r="C11" s="2">
        <v>1612991512815</v>
      </c>
      <c r="D11" s="2">
        <v>1612991518305</v>
      </c>
      <c r="E11">
        <f t="shared" si="0"/>
        <v>5490</v>
      </c>
      <c r="F11">
        <f t="shared" si="1"/>
        <v>3280</v>
      </c>
      <c r="I11" s="2">
        <v>1612991962049</v>
      </c>
      <c r="J11" t="s">
        <v>41</v>
      </c>
    </row>
    <row r="12" spans="1:11" x14ac:dyDescent="0.25">
      <c r="A12" t="s">
        <v>16</v>
      </c>
      <c r="B12" t="s">
        <v>15</v>
      </c>
      <c r="C12" s="2">
        <v>1612991760852</v>
      </c>
      <c r="D12" s="2">
        <v>1612991773855</v>
      </c>
      <c r="E12">
        <f t="shared" si="0"/>
        <v>13003</v>
      </c>
      <c r="F12">
        <f t="shared" si="1"/>
        <v>242547</v>
      </c>
      <c r="G12" t="s">
        <v>25</v>
      </c>
      <c r="I12" s="2">
        <v>1612992016543</v>
      </c>
      <c r="J12" t="s">
        <v>42</v>
      </c>
      <c r="K12" s="2">
        <f>I13-I12</f>
        <v>18173</v>
      </c>
    </row>
    <row r="13" spans="1:11" x14ac:dyDescent="0.25">
      <c r="A13" t="s">
        <v>16</v>
      </c>
      <c r="B13" t="s">
        <v>15</v>
      </c>
      <c r="C13" s="2">
        <v>1612991778356</v>
      </c>
      <c r="D13" s="2">
        <v>1612991778356</v>
      </c>
      <c r="E13">
        <f t="shared" si="0"/>
        <v>0</v>
      </c>
      <c r="F13">
        <f t="shared" si="1"/>
        <v>4501</v>
      </c>
      <c r="I13" s="2">
        <v>1612992034716</v>
      </c>
      <c r="J13" t="s">
        <v>43</v>
      </c>
    </row>
    <row r="14" spans="1:11" x14ac:dyDescent="0.25">
      <c r="A14" t="s">
        <v>16</v>
      </c>
      <c r="B14" t="s">
        <v>15</v>
      </c>
      <c r="C14" s="2">
        <v>1612991785786</v>
      </c>
      <c r="D14" s="2">
        <v>1612991785786</v>
      </c>
      <c r="E14">
        <f t="shared" si="0"/>
        <v>0</v>
      </c>
      <c r="F14">
        <f t="shared" si="1"/>
        <v>7430</v>
      </c>
      <c r="I14" s="2">
        <v>1612993150673</v>
      </c>
      <c r="J14" t="s">
        <v>44</v>
      </c>
      <c r="K14" s="2">
        <f>I15-I14</f>
        <v>2931</v>
      </c>
    </row>
    <row r="15" spans="1:11" x14ac:dyDescent="0.25">
      <c r="A15" t="s">
        <v>16</v>
      </c>
      <c r="B15" t="s">
        <v>15</v>
      </c>
      <c r="C15" s="2">
        <v>1612991791231</v>
      </c>
      <c r="D15" s="2">
        <v>1612991792355</v>
      </c>
      <c r="E15">
        <f t="shared" si="0"/>
        <v>1124</v>
      </c>
      <c r="F15">
        <f t="shared" si="1"/>
        <v>5445</v>
      </c>
      <c r="I15" s="2">
        <v>1612993153604</v>
      </c>
      <c r="J15" t="s">
        <v>45</v>
      </c>
    </row>
    <row r="16" spans="1:11" x14ac:dyDescent="0.25">
      <c r="A16" t="s">
        <v>16</v>
      </c>
      <c r="B16" t="s">
        <v>15</v>
      </c>
      <c r="C16" s="2">
        <v>1612991824748</v>
      </c>
      <c r="D16" s="2">
        <v>1612991841494</v>
      </c>
      <c r="E16">
        <f t="shared" si="0"/>
        <v>16746</v>
      </c>
      <c r="F16">
        <f t="shared" si="1"/>
        <v>32393</v>
      </c>
      <c r="G16" t="s">
        <v>26</v>
      </c>
      <c r="I16" s="2">
        <v>1612993195175</v>
      </c>
      <c r="J16" t="s">
        <v>46</v>
      </c>
      <c r="K16" s="2">
        <f>I17-I16</f>
        <v>23085</v>
      </c>
    </row>
    <row r="17" spans="1:11" x14ac:dyDescent="0.25">
      <c r="A17" t="s">
        <v>16</v>
      </c>
      <c r="B17" t="s">
        <v>15</v>
      </c>
      <c r="C17" s="2">
        <v>1612991949175</v>
      </c>
      <c r="D17" s="2">
        <v>1612991957455</v>
      </c>
      <c r="E17">
        <f t="shared" si="0"/>
        <v>8280</v>
      </c>
      <c r="F17">
        <f t="shared" si="1"/>
        <v>107681</v>
      </c>
      <c r="G17" t="s">
        <v>27</v>
      </c>
      <c r="I17" s="2">
        <v>1612993218260</v>
      </c>
      <c r="J17" t="s">
        <v>47</v>
      </c>
    </row>
    <row r="18" spans="1:11" x14ac:dyDescent="0.25">
      <c r="A18" t="s">
        <v>16</v>
      </c>
      <c r="B18" t="s">
        <v>15</v>
      </c>
      <c r="C18" s="2">
        <v>1612991960871</v>
      </c>
      <c r="D18" s="2">
        <v>1612991962049</v>
      </c>
      <c r="E18">
        <f t="shared" si="0"/>
        <v>1178</v>
      </c>
      <c r="F18">
        <f t="shared" si="1"/>
        <v>3416</v>
      </c>
      <c r="I18" s="2">
        <v>1612993281849</v>
      </c>
      <c r="J18" t="s">
        <v>48</v>
      </c>
      <c r="K18" s="2">
        <f>I19-I18</f>
        <v>12099</v>
      </c>
    </row>
    <row r="19" spans="1:11" x14ac:dyDescent="0.25">
      <c r="A19" t="s">
        <v>16</v>
      </c>
      <c r="B19" t="s">
        <v>15</v>
      </c>
      <c r="C19" s="2">
        <v>1612992016543</v>
      </c>
      <c r="D19" s="2">
        <v>1612992034716</v>
      </c>
      <c r="E19">
        <f t="shared" si="0"/>
        <v>18173</v>
      </c>
      <c r="F19">
        <f t="shared" si="1"/>
        <v>54494</v>
      </c>
      <c r="G19" t="s">
        <v>28</v>
      </c>
      <c r="I19" s="2">
        <v>1612993293948</v>
      </c>
      <c r="J19" t="s">
        <v>49</v>
      </c>
    </row>
    <row r="20" spans="1:11" x14ac:dyDescent="0.25">
      <c r="C20" s="2"/>
      <c r="D20" s="2"/>
      <c r="G20" t="s">
        <v>21</v>
      </c>
      <c r="I20" s="2">
        <v>1612993322438</v>
      </c>
      <c r="J20" t="s">
        <v>50</v>
      </c>
      <c r="K20" s="2">
        <f>I21-I20</f>
        <v>14467</v>
      </c>
    </row>
    <row r="21" spans="1:11" x14ac:dyDescent="0.25">
      <c r="A21" t="s">
        <v>16</v>
      </c>
      <c r="B21" t="s">
        <v>15</v>
      </c>
      <c r="C21" s="2">
        <v>1612993150673</v>
      </c>
      <c r="D21" s="2">
        <v>1612993153604</v>
      </c>
      <c r="E21">
        <f t="shared" ref="E21:E27" si="2">D21-C21</f>
        <v>2931</v>
      </c>
      <c r="F21">
        <f>C21-D19</f>
        <v>1115957</v>
      </c>
      <c r="G21" t="s">
        <v>23</v>
      </c>
      <c r="I21" s="2">
        <v>1612993336905</v>
      </c>
      <c r="J21" t="s">
        <v>51</v>
      </c>
    </row>
    <row r="22" spans="1:11" x14ac:dyDescent="0.25">
      <c r="A22" t="s">
        <v>16</v>
      </c>
      <c r="B22" t="s">
        <v>15</v>
      </c>
      <c r="C22" s="2">
        <v>1612993195175</v>
      </c>
      <c r="D22" s="2">
        <v>1612993218260</v>
      </c>
      <c r="E22">
        <f t="shared" si="2"/>
        <v>23085</v>
      </c>
      <c r="F22">
        <f t="shared" ref="F22:F27" si="3">C22-D21</f>
        <v>41571</v>
      </c>
      <c r="G22" t="s">
        <v>24</v>
      </c>
      <c r="I22" s="2">
        <v>1612993379102</v>
      </c>
      <c r="J22" t="s">
        <v>52</v>
      </c>
      <c r="K22" s="2">
        <f>I23-I22</f>
        <v>9113</v>
      </c>
    </row>
    <row r="23" spans="1:11" x14ac:dyDescent="0.25">
      <c r="A23" t="s">
        <v>16</v>
      </c>
      <c r="B23" t="s">
        <v>15</v>
      </c>
      <c r="C23" s="2">
        <v>1612993281849</v>
      </c>
      <c r="D23" s="2">
        <v>1612993293948</v>
      </c>
      <c r="E23">
        <f t="shared" si="2"/>
        <v>12099</v>
      </c>
      <c r="F23">
        <f t="shared" si="3"/>
        <v>63589</v>
      </c>
      <c r="G23" t="s">
        <v>25</v>
      </c>
      <c r="I23" s="2">
        <v>1612993388215</v>
      </c>
      <c r="J23" t="s">
        <v>53</v>
      </c>
    </row>
    <row r="24" spans="1:11" x14ac:dyDescent="0.25">
      <c r="A24" t="s">
        <v>16</v>
      </c>
      <c r="B24" t="s">
        <v>15</v>
      </c>
      <c r="C24" s="2">
        <v>1612993322438</v>
      </c>
      <c r="D24" s="2">
        <v>1612993336905</v>
      </c>
      <c r="E24">
        <f t="shared" si="2"/>
        <v>14467</v>
      </c>
      <c r="F24">
        <f t="shared" si="3"/>
        <v>28490</v>
      </c>
      <c r="G24" t="s">
        <v>26</v>
      </c>
      <c r="I24" s="2">
        <v>1612993421705</v>
      </c>
      <c r="J24" t="s">
        <v>54</v>
      </c>
      <c r="K24" s="2">
        <f>I25-I24</f>
        <v>9322</v>
      </c>
    </row>
    <row r="25" spans="1:11" x14ac:dyDescent="0.25">
      <c r="A25" t="s">
        <v>16</v>
      </c>
      <c r="B25" t="s">
        <v>15</v>
      </c>
      <c r="C25" s="2">
        <v>1612993379102</v>
      </c>
      <c r="D25" s="2">
        <v>1612993388215</v>
      </c>
      <c r="E25">
        <f t="shared" si="2"/>
        <v>9113</v>
      </c>
      <c r="F25">
        <f t="shared" si="3"/>
        <v>42197</v>
      </c>
      <c r="G25" t="s">
        <v>28</v>
      </c>
      <c r="I25" s="2">
        <v>1612993431027</v>
      </c>
      <c r="J25" t="s">
        <v>55</v>
      </c>
    </row>
    <row r="26" spans="1:11" x14ac:dyDescent="0.25">
      <c r="A26" t="s">
        <v>16</v>
      </c>
      <c r="B26" t="s">
        <v>15</v>
      </c>
      <c r="C26" s="2">
        <v>1612993421705</v>
      </c>
      <c r="D26" s="2">
        <v>1612993431027</v>
      </c>
      <c r="E26">
        <f t="shared" si="2"/>
        <v>9322</v>
      </c>
      <c r="F26">
        <f t="shared" si="3"/>
        <v>33490</v>
      </c>
      <c r="G26" t="s">
        <v>27</v>
      </c>
      <c r="I26" s="2">
        <v>1612993772657</v>
      </c>
      <c r="J26" t="s">
        <v>56</v>
      </c>
      <c r="K26" s="2">
        <f>I27-I26</f>
        <v>46397</v>
      </c>
    </row>
    <row r="27" spans="1:11" x14ac:dyDescent="0.25">
      <c r="A27" t="s">
        <v>16</v>
      </c>
      <c r="B27" t="s">
        <v>15</v>
      </c>
      <c r="C27" s="2">
        <v>1612993730066</v>
      </c>
      <c r="D27" s="2">
        <v>1612993730066</v>
      </c>
      <c r="E27">
        <f t="shared" si="2"/>
        <v>0</v>
      </c>
      <c r="F27">
        <f t="shared" si="3"/>
        <v>299039</v>
      </c>
      <c r="I27" s="2">
        <v>1612993819054</v>
      </c>
      <c r="J27" t="s">
        <v>57</v>
      </c>
    </row>
    <row r="28" spans="1:11" x14ac:dyDescent="0.25">
      <c r="C28" s="2"/>
      <c r="D28" s="2"/>
      <c r="G28" t="s">
        <v>22</v>
      </c>
      <c r="I28" s="2">
        <v>1612993831518</v>
      </c>
      <c r="J28" t="s">
        <v>58</v>
      </c>
      <c r="K28" s="2">
        <f>I29-I28</f>
        <v>51928</v>
      </c>
    </row>
    <row r="29" spans="1:11" x14ac:dyDescent="0.25">
      <c r="A29" t="s">
        <v>16</v>
      </c>
      <c r="B29" t="s">
        <v>15</v>
      </c>
      <c r="C29" s="2">
        <v>1612993772657</v>
      </c>
      <c r="D29" s="2">
        <v>1612993775811</v>
      </c>
      <c r="E29">
        <f t="shared" ref="E29:E42" si="4">D29-C29</f>
        <v>3154</v>
      </c>
      <c r="F29">
        <f>C29-D27</f>
        <v>42591</v>
      </c>
      <c r="G29" t="s">
        <v>23</v>
      </c>
      <c r="I29" s="2">
        <v>1612993883446</v>
      </c>
      <c r="J29" t="s">
        <v>59</v>
      </c>
    </row>
    <row r="30" spans="1:11" x14ac:dyDescent="0.25">
      <c r="A30" t="s">
        <v>16</v>
      </c>
      <c r="B30" t="s">
        <v>15</v>
      </c>
      <c r="C30" s="2">
        <v>1612993779141</v>
      </c>
      <c r="D30" s="2">
        <v>1612993779141</v>
      </c>
      <c r="E30">
        <f t="shared" si="4"/>
        <v>0</v>
      </c>
      <c r="F30">
        <f t="shared" ref="F30:F42" si="5">C30-D29</f>
        <v>3330</v>
      </c>
      <c r="I30" s="2">
        <v>1612993917058</v>
      </c>
      <c r="J30" t="s">
        <v>60</v>
      </c>
      <c r="K30" s="2">
        <f>I31-I30</f>
        <v>12474</v>
      </c>
    </row>
    <row r="31" spans="1:11" x14ac:dyDescent="0.25">
      <c r="A31" t="s">
        <v>16</v>
      </c>
      <c r="B31" t="s">
        <v>15</v>
      </c>
      <c r="C31" s="2">
        <v>1612993784679</v>
      </c>
      <c r="D31" s="2">
        <v>1612993785622</v>
      </c>
      <c r="E31">
        <f t="shared" si="4"/>
        <v>943</v>
      </c>
      <c r="F31">
        <f t="shared" si="5"/>
        <v>5538</v>
      </c>
      <c r="I31" s="2">
        <v>1612993929532</v>
      </c>
      <c r="J31" t="s">
        <v>61</v>
      </c>
    </row>
    <row r="32" spans="1:11" x14ac:dyDescent="0.25">
      <c r="A32" t="s">
        <v>16</v>
      </c>
      <c r="B32" t="s">
        <v>15</v>
      </c>
      <c r="C32" s="2">
        <v>1612993801090</v>
      </c>
      <c r="D32" s="2">
        <v>1612993815680</v>
      </c>
      <c r="E32">
        <f t="shared" si="4"/>
        <v>14590</v>
      </c>
      <c r="F32">
        <f t="shared" si="5"/>
        <v>15468</v>
      </c>
      <c r="I32" s="2">
        <v>1612993958152</v>
      </c>
      <c r="J32" t="s">
        <v>62</v>
      </c>
      <c r="K32" s="2">
        <f>I33-I32</f>
        <v>22589</v>
      </c>
    </row>
    <row r="33" spans="1:11" x14ac:dyDescent="0.25">
      <c r="A33" t="s">
        <v>16</v>
      </c>
      <c r="B33" t="s">
        <v>15</v>
      </c>
      <c r="C33" s="2">
        <v>1612993819054</v>
      </c>
      <c r="D33" s="2">
        <v>1612993819054</v>
      </c>
      <c r="E33">
        <f t="shared" si="4"/>
        <v>0</v>
      </c>
      <c r="F33">
        <f t="shared" si="5"/>
        <v>3374</v>
      </c>
      <c r="I33" s="2">
        <v>1612993980741</v>
      </c>
      <c r="J33" t="s">
        <v>63</v>
      </c>
    </row>
    <row r="34" spans="1:11" x14ac:dyDescent="0.25">
      <c r="A34" t="s">
        <v>16</v>
      </c>
      <c r="B34" t="s">
        <v>15</v>
      </c>
      <c r="C34" s="2">
        <v>1612993831518</v>
      </c>
      <c r="D34" s="2">
        <v>1612993832547</v>
      </c>
      <c r="E34">
        <f t="shared" si="4"/>
        <v>1029</v>
      </c>
      <c r="F34">
        <f t="shared" si="5"/>
        <v>12464</v>
      </c>
      <c r="G34" t="s">
        <v>24</v>
      </c>
      <c r="I34" s="2">
        <v>1612994057549</v>
      </c>
      <c r="J34" t="s">
        <v>64</v>
      </c>
      <c r="K34" s="2">
        <f>I35-I34</f>
        <v>15396</v>
      </c>
    </row>
    <row r="35" spans="1:11" x14ac:dyDescent="0.25">
      <c r="A35" t="s">
        <v>16</v>
      </c>
      <c r="B35" t="s">
        <v>15</v>
      </c>
      <c r="C35" s="2">
        <v>1612993840966</v>
      </c>
      <c r="D35" s="2">
        <v>1612993842279</v>
      </c>
      <c r="E35">
        <f t="shared" si="4"/>
        <v>1313</v>
      </c>
      <c r="F35">
        <f t="shared" si="5"/>
        <v>8419</v>
      </c>
      <c r="I35" s="2">
        <v>1612994072945</v>
      </c>
      <c r="J35" t="s">
        <v>65</v>
      </c>
    </row>
    <row r="36" spans="1:11" x14ac:dyDescent="0.25">
      <c r="A36" t="s">
        <v>16</v>
      </c>
      <c r="B36" t="s">
        <v>15</v>
      </c>
      <c r="C36" s="2">
        <v>1612993849521</v>
      </c>
      <c r="D36" s="2">
        <v>1612993859597</v>
      </c>
      <c r="E36">
        <f t="shared" si="4"/>
        <v>10076</v>
      </c>
      <c r="F36">
        <f t="shared" si="5"/>
        <v>7242</v>
      </c>
      <c r="I36" s="2">
        <v>1612994112456</v>
      </c>
      <c r="J36" t="s">
        <v>66</v>
      </c>
      <c r="K36" s="2">
        <f>I37-I36</f>
        <v>8147</v>
      </c>
    </row>
    <row r="37" spans="1:11" x14ac:dyDescent="0.25">
      <c r="A37" t="s">
        <v>16</v>
      </c>
      <c r="B37" t="s">
        <v>15</v>
      </c>
      <c r="C37" s="2">
        <v>1612993881026</v>
      </c>
      <c r="D37" s="2">
        <v>1612993883446</v>
      </c>
      <c r="E37">
        <f t="shared" si="4"/>
        <v>2420</v>
      </c>
      <c r="F37">
        <f t="shared" si="5"/>
        <v>21429</v>
      </c>
      <c r="I37" s="2">
        <v>1612994120603</v>
      </c>
      <c r="J37" t="s">
        <v>67</v>
      </c>
    </row>
    <row r="38" spans="1:11" x14ac:dyDescent="0.25">
      <c r="A38" t="s">
        <v>16</v>
      </c>
      <c r="B38" t="s">
        <v>15</v>
      </c>
      <c r="C38" s="2">
        <v>1612993917058</v>
      </c>
      <c r="D38" s="2">
        <v>1612993929532</v>
      </c>
      <c r="E38">
        <f t="shared" si="4"/>
        <v>12474</v>
      </c>
      <c r="F38">
        <f t="shared" si="5"/>
        <v>33612</v>
      </c>
      <c r="G38" t="s">
        <v>25</v>
      </c>
    </row>
    <row r="39" spans="1:11" x14ac:dyDescent="0.25">
      <c r="A39" t="s">
        <v>16</v>
      </c>
      <c r="B39" t="s">
        <v>15</v>
      </c>
      <c r="C39" s="2">
        <v>1612993958152</v>
      </c>
      <c r="D39" s="2">
        <v>1612993960173</v>
      </c>
      <c r="E39">
        <f t="shared" si="4"/>
        <v>2021</v>
      </c>
      <c r="F39">
        <f t="shared" si="5"/>
        <v>28620</v>
      </c>
      <c r="G39" t="s">
        <v>26</v>
      </c>
    </row>
    <row r="40" spans="1:11" x14ac:dyDescent="0.25">
      <c r="A40" t="s">
        <v>16</v>
      </c>
      <c r="B40" t="s">
        <v>15</v>
      </c>
      <c r="C40" s="2">
        <v>1612993969706</v>
      </c>
      <c r="D40" s="2">
        <v>1612993980741</v>
      </c>
      <c r="E40">
        <f t="shared" si="4"/>
        <v>11035</v>
      </c>
      <c r="F40">
        <f t="shared" si="5"/>
        <v>9533</v>
      </c>
    </row>
    <row r="41" spans="1:11" x14ac:dyDescent="0.25">
      <c r="A41" t="s">
        <v>16</v>
      </c>
      <c r="B41" t="s">
        <v>15</v>
      </c>
      <c r="C41" s="2">
        <v>1612994057549</v>
      </c>
      <c r="D41" s="2">
        <v>1612994072945</v>
      </c>
      <c r="E41">
        <f t="shared" si="4"/>
        <v>15396</v>
      </c>
      <c r="F41">
        <f t="shared" si="5"/>
        <v>76808</v>
      </c>
      <c r="G41" t="s">
        <v>27</v>
      </c>
    </row>
    <row r="42" spans="1:11" x14ac:dyDescent="0.25">
      <c r="A42" t="s">
        <v>16</v>
      </c>
      <c r="B42" t="s">
        <v>15</v>
      </c>
      <c r="C42" s="2">
        <v>1612994112456</v>
      </c>
      <c r="D42" s="2">
        <v>1612994120603</v>
      </c>
      <c r="E42">
        <f t="shared" si="4"/>
        <v>8147</v>
      </c>
      <c r="F42">
        <f t="shared" si="5"/>
        <v>39511</v>
      </c>
      <c r="G4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3490-372B-4C46-99E7-D29050CDA671}">
  <dimension ref="A1:M51"/>
  <sheetViews>
    <sheetView workbookViewId="0">
      <selection activeCell="H15" sqref="H15:M15"/>
    </sheetView>
  </sheetViews>
  <sheetFormatPr defaultRowHeight="15" x14ac:dyDescent="0.25"/>
  <cols>
    <col min="1" max="1" width="30.7109375" customWidth="1"/>
    <col min="2" max="2" width="17.7109375" customWidth="1"/>
    <col min="3" max="3" width="17.85546875" customWidth="1"/>
    <col min="4" max="4" width="18.42578125" customWidth="1"/>
    <col min="5" max="5" width="16.85546875" customWidth="1"/>
    <col min="6" max="6" width="13" customWidth="1"/>
    <col min="7" max="7" width="17.5703125" customWidth="1"/>
    <col min="8" max="8" width="24" customWidth="1"/>
    <col min="9" max="9" width="22.85546875" customWidth="1"/>
    <col min="10" max="10" width="22.7109375" customWidth="1"/>
    <col min="11" max="11" width="17.140625" customWidth="1"/>
    <col min="12" max="12" width="21.7109375" customWidth="1"/>
    <col min="13" max="13" width="22.140625" customWidth="1"/>
  </cols>
  <sheetData>
    <row r="1" spans="1:13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75</v>
      </c>
      <c r="H1" s="3" t="s">
        <v>74</v>
      </c>
      <c r="I1" s="3" t="s">
        <v>77</v>
      </c>
      <c r="J1" s="3" t="s">
        <v>78</v>
      </c>
      <c r="K1" s="3" t="s">
        <v>76</v>
      </c>
      <c r="L1" s="3" t="s">
        <v>79</v>
      </c>
      <c r="M1" s="3" t="s">
        <v>80</v>
      </c>
    </row>
    <row r="2" spans="1:13" x14ac:dyDescent="0.25">
      <c r="A2" t="s">
        <v>32</v>
      </c>
      <c r="B2" s="2">
        <v>1612991399547</v>
      </c>
      <c r="C2" s="2">
        <v>1612991398372</v>
      </c>
      <c r="D2">
        <v>1.7782794</v>
      </c>
      <c r="E2">
        <v>1.7782794</v>
      </c>
      <c r="F2">
        <v>1.5</v>
      </c>
      <c r="G2">
        <v>2</v>
      </c>
      <c r="H2" s="6">
        <f>ABS(B2-C2)</f>
        <v>1175</v>
      </c>
      <c r="I2" s="4">
        <f>ABS(F2-D2)</f>
        <v>0.27827939999999995</v>
      </c>
      <c r="J2" s="4">
        <f>ABS(F2-E2)</f>
        <v>0.27827939999999995</v>
      </c>
      <c r="K2" s="4">
        <f>ABS(G2-F2)</f>
        <v>0.5</v>
      </c>
      <c r="L2" s="4">
        <f>ABS(D2-G2)</f>
        <v>0.22172060000000005</v>
      </c>
      <c r="M2" s="4">
        <f>ABS(E2-G2)</f>
        <v>0.22172060000000005</v>
      </c>
    </row>
    <row r="3" spans="1:13" x14ac:dyDescent="0.25">
      <c r="A3" t="s">
        <v>33</v>
      </c>
      <c r="B3" s="2">
        <v>1612991472540</v>
      </c>
      <c r="C3" s="2">
        <v>1612991473465</v>
      </c>
      <c r="D3">
        <v>1.5848932</v>
      </c>
      <c r="E3">
        <v>1.5848932</v>
      </c>
      <c r="F3">
        <v>2</v>
      </c>
      <c r="G3">
        <v>2</v>
      </c>
      <c r="H3" s="6">
        <f t="shared" ref="H3:H13" si="0">ABS(B3-C3)</f>
        <v>925</v>
      </c>
      <c r="I3" s="4">
        <f t="shared" ref="I3:I13" si="1">ABS(F3-D3)</f>
        <v>0.4151068</v>
      </c>
      <c r="J3" s="4">
        <f t="shared" ref="J3:J13" si="2">ABS(F3-E3)</f>
        <v>0.4151068</v>
      </c>
      <c r="K3" s="4">
        <f t="shared" ref="K3:K13" si="3">ABS(G3-F3)</f>
        <v>0</v>
      </c>
      <c r="L3" s="4">
        <f t="shared" ref="L3:L13" si="4">ABS(D3-G3)</f>
        <v>0.4151068</v>
      </c>
      <c r="M3" s="4">
        <f t="shared" ref="M3:M13" si="5">ABS(E3-G3)</f>
        <v>0.4151068</v>
      </c>
    </row>
    <row r="4" spans="1:13" x14ac:dyDescent="0.25">
      <c r="A4" t="s">
        <v>35</v>
      </c>
      <c r="B4" s="2">
        <v>1612991477887</v>
      </c>
      <c r="C4" s="2">
        <v>1612991477888</v>
      </c>
      <c r="D4">
        <v>1.5848932</v>
      </c>
      <c r="E4">
        <v>1.4125376000000001</v>
      </c>
      <c r="F4">
        <v>1.6</v>
      </c>
      <c r="G4">
        <v>2</v>
      </c>
      <c r="H4" s="6">
        <f t="shared" si="0"/>
        <v>1</v>
      </c>
      <c r="I4" s="4">
        <f t="shared" si="1"/>
        <v>1.5106800000000087E-2</v>
      </c>
      <c r="J4" s="4">
        <f t="shared" si="2"/>
        <v>0.18746240000000003</v>
      </c>
      <c r="K4" s="4">
        <f t="shared" si="3"/>
        <v>0.39999999999999991</v>
      </c>
      <c r="L4" s="4">
        <f t="shared" si="4"/>
        <v>0.4151068</v>
      </c>
      <c r="M4" s="4">
        <f t="shared" si="5"/>
        <v>0.58746239999999994</v>
      </c>
    </row>
    <row r="5" spans="1:13" x14ac:dyDescent="0.25">
      <c r="A5" t="s">
        <v>34</v>
      </c>
      <c r="B5" s="2">
        <v>1612991518305</v>
      </c>
      <c r="C5" s="2">
        <v>1612991523564</v>
      </c>
      <c r="D5">
        <v>1.5848932</v>
      </c>
      <c r="E5">
        <v>1.7782794</v>
      </c>
      <c r="F5">
        <v>2.2999999999999998</v>
      </c>
      <c r="G5">
        <v>2</v>
      </c>
      <c r="H5" s="6">
        <f t="shared" si="0"/>
        <v>5259</v>
      </c>
      <c r="I5" s="4">
        <f t="shared" si="1"/>
        <v>0.71510679999999982</v>
      </c>
      <c r="J5" s="4">
        <f t="shared" si="2"/>
        <v>0.52172059999999987</v>
      </c>
      <c r="K5" s="4">
        <f t="shared" si="3"/>
        <v>0.29999999999999982</v>
      </c>
      <c r="L5" s="4">
        <f t="shared" si="4"/>
        <v>0.4151068</v>
      </c>
      <c r="M5" s="4">
        <f t="shared" si="5"/>
        <v>0.22172060000000005</v>
      </c>
    </row>
    <row r="6" spans="1:13" x14ac:dyDescent="0.25">
      <c r="A6" t="s">
        <v>36</v>
      </c>
      <c r="B6" s="2">
        <v>1612991760852</v>
      </c>
      <c r="C6" s="2">
        <v>1612991761375</v>
      </c>
      <c r="D6">
        <v>1.2589254000000001</v>
      </c>
      <c r="E6">
        <v>1.1220185</v>
      </c>
      <c r="F6">
        <v>1.25</v>
      </c>
      <c r="G6">
        <v>1.5</v>
      </c>
      <c r="H6" s="6">
        <f t="shared" si="0"/>
        <v>523</v>
      </c>
      <c r="I6" s="4">
        <f t="shared" si="1"/>
        <v>8.9254000000000833E-3</v>
      </c>
      <c r="J6" s="4">
        <f t="shared" si="2"/>
        <v>0.12798149999999997</v>
      </c>
      <c r="K6" s="4">
        <f t="shared" si="3"/>
        <v>0.25</v>
      </c>
      <c r="L6" s="4">
        <f t="shared" si="4"/>
        <v>0.24107459999999992</v>
      </c>
      <c r="M6" s="4">
        <f t="shared" si="5"/>
        <v>0.37798149999999997</v>
      </c>
    </row>
    <row r="7" spans="1:13" x14ac:dyDescent="0.25">
      <c r="A7" t="s">
        <v>37</v>
      </c>
      <c r="B7" s="2">
        <v>1612991792355</v>
      </c>
      <c r="C7" s="2">
        <v>1612991804456</v>
      </c>
      <c r="D7">
        <v>1.2589254000000001</v>
      </c>
      <c r="E7">
        <v>1.2589254000000001</v>
      </c>
      <c r="F7">
        <v>2</v>
      </c>
      <c r="G7">
        <v>1.5</v>
      </c>
      <c r="H7" s="6">
        <f t="shared" si="0"/>
        <v>12101</v>
      </c>
      <c r="I7" s="4">
        <f t="shared" si="1"/>
        <v>0.74107459999999992</v>
      </c>
      <c r="J7" s="4">
        <f t="shared" si="2"/>
        <v>0.74107459999999992</v>
      </c>
      <c r="K7" s="4">
        <f t="shared" si="3"/>
        <v>0.5</v>
      </c>
      <c r="L7" s="4">
        <f t="shared" si="4"/>
        <v>0.24107459999999992</v>
      </c>
      <c r="M7" s="4">
        <f t="shared" si="5"/>
        <v>0.24107459999999992</v>
      </c>
    </row>
    <row r="8" spans="1:13" x14ac:dyDescent="0.25">
      <c r="A8" t="s">
        <v>38</v>
      </c>
      <c r="B8" s="2">
        <v>1612991824748</v>
      </c>
      <c r="C8" s="2">
        <v>1612991823073</v>
      </c>
      <c r="D8">
        <v>1.2589254000000001</v>
      </c>
      <c r="E8">
        <v>1.2589254000000001</v>
      </c>
      <c r="F8">
        <v>0.9</v>
      </c>
      <c r="G8">
        <v>1.5</v>
      </c>
      <c r="H8" s="6">
        <f t="shared" si="0"/>
        <v>1675</v>
      </c>
      <c r="I8" s="4">
        <f t="shared" si="1"/>
        <v>0.35892540000000006</v>
      </c>
      <c r="J8" s="4">
        <f t="shared" si="2"/>
        <v>0.35892540000000006</v>
      </c>
      <c r="K8" s="4">
        <f t="shared" si="3"/>
        <v>0.6</v>
      </c>
      <c r="L8" s="4">
        <f t="shared" si="4"/>
        <v>0.24107459999999992</v>
      </c>
      <c r="M8" s="4">
        <f t="shared" si="5"/>
        <v>0.24107459999999992</v>
      </c>
    </row>
    <row r="9" spans="1:13" x14ac:dyDescent="0.25">
      <c r="A9" t="s">
        <v>39</v>
      </c>
      <c r="B9" s="2">
        <v>1612991841494</v>
      </c>
      <c r="C9" s="2">
        <v>1612991849177</v>
      </c>
      <c r="D9">
        <v>1.1220185</v>
      </c>
      <c r="E9">
        <v>1.2589254000000001</v>
      </c>
      <c r="F9">
        <v>1.6</v>
      </c>
      <c r="G9">
        <v>1.5</v>
      </c>
      <c r="H9" s="6">
        <f t="shared" si="0"/>
        <v>7683</v>
      </c>
      <c r="I9" s="4">
        <f t="shared" si="1"/>
        <v>0.47798150000000006</v>
      </c>
      <c r="J9" s="4">
        <f t="shared" si="2"/>
        <v>0.34107460000000001</v>
      </c>
      <c r="K9" s="4">
        <f t="shared" si="3"/>
        <v>0.10000000000000009</v>
      </c>
      <c r="L9" s="4">
        <f t="shared" si="4"/>
        <v>0.37798149999999997</v>
      </c>
      <c r="M9" s="4">
        <f t="shared" si="5"/>
        <v>0.24107459999999992</v>
      </c>
    </row>
    <row r="10" spans="1:13" x14ac:dyDescent="0.25">
      <c r="A10" t="s">
        <v>40</v>
      </c>
      <c r="B10" s="2">
        <v>1612991949175</v>
      </c>
      <c r="C10" s="2">
        <v>1612991947498</v>
      </c>
      <c r="D10">
        <v>0.89125089999999996</v>
      </c>
      <c r="E10">
        <v>0.89125089999999996</v>
      </c>
      <c r="F10">
        <v>0.6</v>
      </c>
      <c r="G10">
        <v>1</v>
      </c>
      <c r="H10" s="6">
        <f t="shared" si="0"/>
        <v>1677</v>
      </c>
      <c r="I10" s="4">
        <f t="shared" si="1"/>
        <v>0.29125089999999998</v>
      </c>
      <c r="J10" s="4">
        <f t="shared" si="2"/>
        <v>0.29125089999999998</v>
      </c>
      <c r="K10" s="4">
        <f t="shared" si="3"/>
        <v>0.4</v>
      </c>
      <c r="L10" s="4">
        <f t="shared" si="4"/>
        <v>0.10874910000000004</v>
      </c>
      <c r="M10" s="4">
        <f t="shared" si="5"/>
        <v>0.10874910000000004</v>
      </c>
    </row>
    <row r="11" spans="1:13" x14ac:dyDescent="0.25">
      <c r="A11" t="s">
        <v>41</v>
      </c>
      <c r="B11" s="2">
        <v>1612991962049</v>
      </c>
      <c r="C11" s="2">
        <v>1612991973869</v>
      </c>
      <c r="D11">
        <v>0.89125089999999996</v>
      </c>
      <c r="E11">
        <v>0.79432820000000004</v>
      </c>
      <c r="F11">
        <v>1.3</v>
      </c>
      <c r="G11">
        <v>1</v>
      </c>
      <c r="H11" s="6">
        <f t="shared" si="0"/>
        <v>11820</v>
      </c>
      <c r="I11" s="4">
        <f t="shared" si="1"/>
        <v>0.40874910000000009</v>
      </c>
      <c r="J11" s="4">
        <f t="shared" si="2"/>
        <v>0.5056718</v>
      </c>
      <c r="K11" s="4">
        <f t="shared" si="3"/>
        <v>0.30000000000000004</v>
      </c>
      <c r="L11" s="4">
        <f t="shared" si="4"/>
        <v>0.10874910000000004</v>
      </c>
      <c r="M11" s="4">
        <f t="shared" si="5"/>
        <v>0.20567179999999996</v>
      </c>
    </row>
    <row r="12" spans="1:13" x14ac:dyDescent="0.25">
      <c r="A12" t="s">
        <v>42</v>
      </c>
      <c r="B12" s="2">
        <v>1612992016543</v>
      </c>
      <c r="C12" s="2">
        <v>1612992016487</v>
      </c>
      <c r="D12">
        <v>0.89125089999999996</v>
      </c>
      <c r="E12">
        <v>0.70794575999999998</v>
      </c>
      <c r="F12">
        <v>0.9</v>
      </c>
      <c r="G12">
        <v>1</v>
      </c>
      <c r="H12" s="6">
        <f t="shared" si="0"/>
        <v>56</v>
      </c>
      <c r="I12" s="4">
        <f t="shared" si="1"/>
        <v>8.7491000000000652E-3</v>
      </c>
      <c r="J12" s="4">
        <f t="shared" si="2"/>
        <v>0.19205424000000004</v>
      </c>
      <c r="K12" s="4">
        <f t="shared" si="3"/>
        <v>9.9999999999999978E-2</v>
      </c>
      <c r="L12" s="4">
        <f t="shared" si="4"/>
        <v>0.10874910000000004</v>
      </c>
      <c r="M12" s="4">
        <f t="shared" si="5"/>
        <v>0.29205424000000002</v>
      </c>
    </row>
    <row r="13" spans="1:13" x14ac:dyDescent="0.25">
      <c r="A13" t="s">
        <v>43</v>
      </c>
      <c r="B13" s="2">
        <v>1612992034716</v>
      </c>
      <c r="C13" s="2">
        <v>1612992033677</v>
      </c>
      <c r="D13">
        <v>0.89125089999999996</v>
      </c>
      <c r="E13">
        <v>0.89125089999999996</v>
      </c>
      <c r="F13">
        <v>1.4</v>
      </c>
      <c r="G13">
        <v>1</v>
      </c>
      <c r="H13" s="6">
        <f t="shared" si="0"/>
        <v>1039</v>
      </c>
      <c r="I13" s="4">
        <f t="shared" si="1"/>
        <v>0.50874909999999995</v>
      </c>
      <c r="J13" s="4">
        <f t="shared" si="2"/>
        <v>0.50874909999999995</v>
      </c>
      <c r="K13" s="4">
        <f t="shared" si="3"/>
        <v>0.39999999999999991</v>
      </c>
      <c r="L13" s="4">
        <f t="shared" si="4"/>
        <v>0.10874910000000004</v>
      </c>
      <c r="M13" s="4">
        <f t="shared" si="5"/>
        <v>0.10874910000000004</v>
      </c>
    </row>
    <row r="14" spans="1:13" x14ac:dyDescent="0.25">
      <c r="A14" s="3" t="s">
        <v>81</v>
      </c>
      <c r="H14" s="5">
        <f>AVERAGE(H2:H13)</f>
        <v>3661.1666666666665</v>
      </c>
      <c r="I14" s="5">
        <f t="shared" ref="I14:M14" si="6">AVERAGE(I2:I13)</f>
        <v>0.3523337416666667</v>
      </c>
      <c r="J14" s="5">
        <f t="shared" si="6"/>
        <v>0.37244594499999994</v>
      </c>
      <c r="K14" s="5">
        <f t="shared" si="6"/>
        <v>0.3208333333333333</v>
      </c>
      <c r="L14" s="5">
        <f t="shared" si="6"/>
        <v>0.2502702249999999</v>
      </c>
      <c r="M14" s="5">
        <f t="shared" si="6"/>
        <v>0.27186999500000003</v>
      </c>
    </row>
    <row r="15" spans="1:13" x14ac:dyDescent="0.25">
      <c r="A15" s="3" t="s">
        <v>97</v>
      </c>
      <c r="H15" s="5">
        <f>MEDIAN(H2:H13)</f>
        <v>1425</v>
      </c>
      <c r="I15" s="5">
        <f t="shared" ref="I15:M15" si="7">MEDIAN(I2:I13)</f>
        <v>0.38383725000000007</v>
      </c>
      <c r="J15" s="5">
        <f t="shared" si="7"/>
        <v>0.35000000000000003</v>
      </c>
      <c r="K15" s="5">
        <f t="shared" si="7"/>
        <v>0.35</v>
      </c>
      <c r="L15" s="5">
        <f t="shared" si="7"/>
        <v>0.24107459999999992</v>
      </c>
      <c r="M15" s="5">
        <f t="shared" si="7"/>
        <v>0.24107459999999992</v>
      </c>
    </row>
    <row r="16" spans="1:13" x14ac:dyDescent="0.25">
      <c r="A16" s="3" t="s">
        <v>85</v>
      </c>
      <c r="H16" s="5">
        <f>_xlfn.STDEV.S(H2:H13)</f>
        <v>4484.2437861174913</v>
      </c>
      <c r="I16" s="5">
        <f t="shared" ref="I16:M16" si="8">_xlfn.STDEV.S(I2:I13)</f>
        <v>0.25028353632740191</v>
      </c>
      <c r="J16" s="5">
        <f t="shared" si="8"/>
        <v>0.17567209095408198</v>
      </c>
      <c r="K16" s="5">
        <f t="shared" si="8"/>
        <v>0.18272972258270273</v>
      </c>
      <c r="L16" s="5">
        <f t="shared" si="8"/>
        <v>0.12756642977660465</v>
      </c>
      <c r="M16" s="5">
        <f t="shared" si="8"/>
        <v>0.13391192836056198</v>
      </c>
    </row>
    <row r="18" spans="1:13" x14ac:dyDescent="0.25">
      <c r="A18" t="s">
        <v>44</v>
      </c>
      <c r="B18" s="2">
        <v>1612993150673</v>
      </c>
      <c r="C18" s="2">
        <v>1612993147563</v>
      </c>
      <c r="D18">
        <v>1.7782794</v>
      </c>
      <c r="E18">
        <v>1.5848932</v>
      </c>
      <c r="F18">
        <v>1.7</v>
      </c>
      <c r="G18">
        <v>2</v>
      </c>
      <c r="H18" s="6">
        <f t="shared" ref="H18:H29" si="9">ABS(B18-C18)</f>
        <v>3110</v>
      </c>
      <c r="I18" s="4">
        <f t="shared" ref="I18:I29" si="10">ABS(F18-D18)</f>
        <v>7.8279399999999999E-2</v>
      </c>
      <c r="J18" s="4">
        <f t="shared" ref="J18:J29" si="11">ABS(F18-E18)</f>
        <v>0.11510679999999995</v>
      </c>
      <c r="K18" s="4">
        <f t="shared" ref="K18:K29" si="12">ABS(G18-F18)</f>
        <v>0.30000000000000004</v>
      </c>
      <c r="L18" s="4">
        <f t="shared" ref="L18:L29" si="13">ABS(D18-G18)</f>
        <v>0.22172060000000005</v>
      </c>
      <c r="M18" s="4">
        <f t="shared" ref="M18:M29" si="14">ABS(E18-G18)</f>
        <v>0.4151068</v>
      </c>
    </row>
    <row r="19" spans="1:13" x14ac:dyDescent="0.25">
      <c r="A19" t="s">
        <v>45</v>
      </c>
      <c r="B19" s="2">
        <v>1612993153604</v>
      </c>
      <c r="C19" s="2">
        <v>1612993173928</v>
      </c>
      <c r="D19">
        <v>1.7782794</v>
      </c>
      <c r="E19">
        <v>1.5848932</v>
      </c>
      <c r="F19">
        <v>2.2999999999999998</v>
      </c>
      <c r="G19">
        <v>2</v>
      </c>
      <c r="H19" s="6">
        <f t="shared" si="9"/>
        <v>20324</v>
      </c>
      <c r="I19" s="4">
        <f t="shared" si="10"/>
        <v>0.52172059999999987</v>
      </c>
      <c r="J19" s="4">
        <f t="shared" si="11"/>
        <v>0.71510679999999982</v>
      </c>
      <c r="K19" s="4">
        <f t="shared" si="12"/>
        <v>0.29999999999999982</v>
      </c>
      <c r="L19" s="4">
        <f t="shared" si="13"/>
        <v>0.22172060000000005</v>
      </c>
      <c r="M19" s="4">
        <f t="shared" si="14"/>
        <v>0.4151068</v>
      </c>
    </row>
    <row r="20" spans="1:13" x14ac:dyDescent="0.25">
      <c r="A20" t="s">
        <v>46</v>
      </c>
      <c r="B20" s="2">
        <v>1612993195175</v>
      </c>
      <c r="C20" s="2">
        <v>1612993192101</v>
      </c>
      <c r="D20">
        <v>1.7782794</v>
      </c>
      <c r="E20">
        <v>1.7782794</v>
      </c>
      <c r="F20">
        <v>0.3</v>
      </c>
      <c r="G20">
        <v>2</v>
      </c>
      <c r="H20" s="6">
        <f t="shared" si="9"/>
        <v>3074</v>
      </c>
      <c r="I20" s="4">
        <f t="shared" si="10"/>
        <v>1.4782793999999999</v>
      </c>
      <c r="J20" s="4">
        <f t="shared" si="11"/>
        <v>1.4782793999999999</v>
      </c>
      <c r="K20" s="4">
        <f t="shared" si="12"/>
        <v>1.7</v>
      </c>
      <c r="L20" s="4">
        <f t="shared" si="13"/>
        <v>0.22172060000000005</v>
      </c>
      <c r="M20" s="4">
        <f t="shared" si="14"/>
        <v>0.22172060000000005</v>
      </c>
    </row>
    <row r="21" spans="1:13" x14ac:dyDescent="0.25">
      <c r="A21" t="s">
        <v>47</v>
      </c>
      <c r="B21" s="2">
        <v>1612993218260</v>
      </c>
      <c r="C21" s="2">
        <v>1612993227263</v>
      </c>
      <c r="D21">
        <v>1.7782794</v>
      </c>
      <c r="E21">
        <v>1.5848932</v>
      </c>
      <c r="F21">
        <v>3</v>
      </c>
      <c r="G21">
        <v>2</v>
      </c>
      <c r="H21" s="6">
        <f t="shared" si="9"/>
        <v>9003</v>
      </c>
      <c r="I21" s="4">
        <f t="shared" si="10"/>
        <v>1.2217206</v>
      </c>
      <c r="J21" s="4">
        <f t="shared" si="11"/>
        <v>1.4151068</v>
      </c>
      <c r="K21" s="4">
        <f t="shared" si="12"/>
        <v>1</v>
      </c>
      <c r="L21" s="4">
        <f t="shared" si="13"/>
        <v>0.22172060000000005</v>
      </c>
      <c r="M21" s="4">
        <f t="shared" si="14"/>
        <v>0.4151068</v>
      </c>
    </row>
    <row r="22" spans="1:13" x14ac:dyDescent="0.25">
      <c r="A22" t="s">
        <v>48</v>
      </c>
      <c r="B22" s="2">
        <v>1612993281849</v>
      </c>
      <c r="C22" s="2">
        <v>1612993275680</v>
      </c>
      <c r="D22">
        <v>1.2589254000000001</v>
      </c>
      <c r="E22">
        <v>1</v>
      </c>
      <c r="F22">
        <v>0.9</v>
      </c>
      <c r="G22">
        <v>1.5</v>
      </c>
      <c r="H22" s="6">
        <f t="shared" si="9"/>
        <v>6169</v>
      </c>
      <c r="I22" s="4">
        <f t="shared" si="10"/>
        <v>0.35892540000000006</v>
      </c>
      <c r="J22" s="4">
        <f t="shared" si="11"/>
        <v>9.9999999999999978E-2</v>
      </c>
      <c r="K22" s="4">
        <f t="shared" si="12"/>
        <v>0.6</v>
      </c>
      <c r="L22" s="4">
        <f t="shared" si="13"/>
        <v>0.24107459999999992</v>
      </c>
      <c r="M22" s="4">
        <f t="shared" si="14"/>
        <v>0.5</v>
      </c>
    </row>
    <row r="23" spans="1:13" x14ac:dyDescent="0.25">
      <c r="A23" t="s">
        <v>49</v>
      </c>
      <c r="B23" s="2">
        <v>1612993293948</v>
      </c>
      <c r="C23" s="2">
        <v>1612993293986</v>
      </c>
      <c r="D23">
        <v>1.2589254000000001</v>
      </c>
      <c r="E23">
        <v>0.89125089999999996</v>
      </c>
      <c r="F23">
        <v>1.5</v>
      </c>
      <c r="G23">
        <v>1.5</v>
      </c>
      <c r="H23" s="6">
        <f t="shared" si="9"/>
        <v>38</v>
      </c>
      <c r="I23" s="4">
        <f t="shared" si="10"/>
        <v>0.24107459999999992</v>
      </c>
      <c r="J23" s="4">
        <f t="shared" si="11"/>
        <v>0.60874910000000004</v>
      </c>
      <c r="K23" s="4">
        <f t="shared" si="12"/>
        <v>0</v>
      </c>
      <c r="L23" s="4">
        <f t="shared" si="13"/>
        <v>0.24107459999999992</v>
      </c>
      <c r="M23" s="4">
        <f t="shared" si="14"/>
        <v>0.60874910000000004</v>
      </c>
    </row>
    <row r="24" spans="1:13" x14ac:dyDescent="0.25">
      <c r="A24" t="s">
        <v>50</v>
      </c>
      <c r="B24" s="2">
        <v>1612993322438</v>
      </c>
      <c r="C24" s="2">
        <v>1612993318833</v>
      </c>
      <c r="D24">
        <v>1.2589254000000001</v>
      </c>
      <c r="E24">
        <v>1.1220185</v>
      </c>
      <c r="F24">
        <v>0.4</v>
      </c>
      <c r="G24">
        <v>1.5</v>
      </c>
      <c r="H24" s="6">
        <f t="shared" si="9"/>
        <v>3605</v>
      </c>
      <c r="I24" s="4">
        <f t="shared" si="10"/>
        <v>0.85892540000000006</v>
      </c>
      <c r="J24" s="4">
        <f t="shared" si="11"/>
        <v>0.72201850000000001</v>
      </c>
      <c r="K24" s="4">
        <f t="shared" si="12"/>
        <v>1.1000000000000001</v>
      </c>
      <c r="L24" s="4">
        <f t="shared" si="13"/>
        <v>0.24107459999999992</v>
      </c>
      <c r="M24" s="4">
        <f t="shared" si="14"/>
        <v>0.37798149999999997</v>
      </c>
    </row>
    <row r="25" spans="1:13" x14ac:dyDescent="0.25">
      <c r="A25" t="s">
        <v>51</v>
      </c>
      <c r="B25" s="2">
        <v>1612993336905</v>
      </c>
      <c r="C25" s="2">
        <v>1612993337867</v>
      </c>
      <c r="D25">
        <v>1.1220185</v>
      </c>
      <c r="E25">
        <v>0.89125089999999996</v>
      </c>
      <c r="F25">
        <v>2.1</v>
      </c>
      <c r="G25">
        <v>1.5</v>
      </c>
      <c r="H25" s="6">
        <f t="shared" si="9"/>
        <v>962</v>
      </c>
      <c r="I25" s="4">
        <f t="shared" si="10"/>
        <v>0.97798150000000006</v>
      </c>
      <c r="J25" s="4">
        <f t="shared" si="11"/>
        <v>1.2087491000000001</v>
      </c>
      <c r="K25" s="4">
        <f t="shared" si="12"/>
        <v>0.60000000000000009</v>
      </c>
      <c r="L25" s="4">
        <f t="shared" si="13"/>
        <v>0.37798149999999997</v>
      </c>
      <c r="M25" s="4">
        <f t="shared" si="14"/>
        <v>0.60874910000000004</v>
      </c>
    </row>
    <row r="26" spans="1:13" x14ac:dyDescent="0.25">
      <c r="A26" t="s">
        <v>52</v>
      </c>
      <c r="B26" s="2">
        <v>1612993379102</v>
      </c>
      <c r="C26" s="2">
        <v>1612993376433</v>
      </c>
      <c r="D26">
        <v>0.70794575999999998</v>
      </c>
      <c r="E26">
        <v>0.79432820000000004</v>
      </c>
      <c r="F26">
        <v>0.5</v>
      </c>
      <c r="G26">
        <v>1</v>
      </c>
      <c r="H26" s="6">
        <f t="shared" si="9"/>
        <v>2669</v>
      </c>
      <c r="I26" s="4">
        <f t="shared" si="10"/>
        <v>0.20794575999999998</v>
      </c>
      <c r="J26" s="4">
        <f t="shared" si="11"/>
        <v>0.29432820000000004</v>
      </c>
      <c r="K26" s="4">
        <f t="shared" si="12"/>
        <v>0.5</v>
      </c>
      <c r="L26" s="4">
        <f t="shared" si="13"/>
        <v>0.29205424000000002</v>
      </c>
      <c r="M26" s="4">
        <f t="shared" si="14"/>
        <v>0.20567179999999996</v>
      </c>
    </row>
    <row r="27" spans="1:13" x14ac:dyDescent="0.25">
      <c r="A27" t="s">
        <v>53</v>
      </c>
      <c r="B27" s="2">
        <v>1612993388215</v>
      </c>
      <c r="C27" s="2">
        <v>1612993394570</v>
      </c>
      <c r="D27">
        <v>0.79432820000000004</v>
      </c>
      <c r="E27">
        <v>0.89125089999999996</v>
      </c>
      <c r="F27">
        <v>1.3</v>
      </c>
      <c r="G27">
        <v>1</v>
      </c>
      <c r="H27" s="6">
        <f t="shared" si="9"/>
        <v>6355</v>
      </c>
      <c r="I27" s="4">
        <f t="shared" si="10"/>
        <v>0.5056718</v>
      </c>
      <c r="J27" s="4">
        <f t="shared" si="11"/>
        <v>0.40874910000000009</v>
      </c>
      <c r="K27" s="4">
        <f t="shared" si="12"/>
        <v>0.30000000000000004</v>
      </c>
      <c r="L27" s="4">
        <f t="shared" si="13"/>
        <v>0.20567179999999996</v>
      </c>
      <c r="M27" s="4">
        <f t="shared" si="14"/>
        <v>0.10874910000000004</v>
      </c>
    </row>
    <row r="28" spans="1:13" x14ac:dyDescent="0.25">
      <c r="A28" t="s">
        <v>54</v>
      </c>
      <c r="B28" s="2">
        <v>1612993421705</v>
      </c>
      <c r="C28" s="2">
        <v>1612993421026</v>
      </c>
      <c r="D28">
        <v>0.70794575999999998</v>
      </c>
      <c r="E28">
        <v>0.63095736999999996</v>
      </c>
      <c r="F28">
        <v>0</v>
      </c>
      <c r="G28">
        <v>1</v>
      </c>
      <c r="H28" s="6">
        <f t="shared" si="9"/>
        <v>679</v>
      </c>
      <c r="I28" s="4">
        <f t="shared" si="10"/>
        <v>0.70794575999999998</v>
      </c>
      <c r="J28" s="4">
        <f t="shared" si="11"/>
        <v>0.63095736999999996</v>
      </c>
      <c r="K28" s="4">
        <f t="shared" si="12"/>
        <v>1</v>
      </c>
      <c r="L28" s="4">
        <f t="shared" si="13"/>
        <v>0.29205424000000002</v>
      </c>
      <c r="M28" s="4">
        <f t="shared" si="14"/>
        <v>0.36904263000000004</v>
      </c>
    </row>
    <row r="29" spans="1:13" x14ac:dyDescent="0.25">
      <c r="A29" t="s">
        <v>55</v>
      </c>
      <c r="B29" s="2">
        <v>1612993431027</v>
      </c>
      <c r="C29" s="2">
        <v>1612993433217</v>
      </c>
      <c r="D29">
        <v>0.79432820000000004</v>
      </c>
      <c r="E29">
        <v>0.89125089999999996</v>
      </c>
      <c r="F29">
        <v>1.2</v>
      </c>
      <c r="G29">
        <v>1</v>
      </c>
      <c r="H29" s="6">
        <f t="shared" si="9"/>
        <v>2190</v>
      </c>
      <c r="I29" s="4">
        <f t="shared" si="10"/>
        <v>0.40567179999999992</v>
      </c>
      <c r="J29" s="4">
        <f t="shared" si="11"/>
        <v>0.3087491</v>
      </c>
      <c r="K29" s="4">
        <f t="shared" si="12"/>
        <v>0.19999999999999996</v>
      </c>
      <c r="L29" s="4">
        <f t="shared" si="13"/>
        <v>0.20567179999999996</v>
      </c>
      <c r="M29" s="4">
        <f t="shared" si="14"/>
        <v>0.10874910000000004</v>
      </c>
    </row>
    <row r="30" spans="1:13" x14ac:dyDescent="0.25">
      <c r="A30" s="3" t="s">
        <v>82</v>
      </c>
      <c r="H30" s="5">
        <f>AVERAGE(H18:H29)</f>
        <v>4848.166666666667</v>
      </c>
      <c r="I30" s="5">
        <f t="shared" ref="I30" si="15">AVERAGE(I18:I29)</f>
        <v>0.63034516833333332</v>
      </c>
      <c r="J30" s="5">
        <f t="shared" ref="J30" si="16">AVERAGE(J18:J29)</f>
        <v>0.66715835583333349</v>
      </c>
      <c r="K30" s="5">
        <f t="shared" ref="K30" si="17">AVERAGE(K18:K29)</f>
        <v>0.6333333333333333</v>
      </c>
      <c r="L30" s="5">
        <f t="shared" ref="L30" si="18">AVERAGE(L18:L29)</f>
        <v>0.24862831500000002</v>
      </c>
      <c r="M30" s="5">
        <f t="shared" ref="M30" si="19">AVERAGE(M18:M29)</f>
        <v>0.36289444416666661</v>
      </c>
    </row>
    <row r="31" spans="1:13" x14ac:dyDescent="0.25">
      <c r="A31" s="3" t="s">
        <v>96</v>
      </c>
      <c r="H31" s="5">
        <f>MEDIAN(H18:H29)</f>
        <v>3092</v>
      </c>
      <c r="I31" s="5">
        <f t="shared" ref="I31:M31" si="20">MEDIAN(I18:I29)</f>
        <v>0.51369619999999994</v>
      </c>
      <c r="J31" s="5">
        <f t="shared" si="20"/>
        <v>0.619853235</v>
      </c>
      <c r="K31" s="5">
        <f t="shared" si="20"/>
        <v>0.55000000000000004</v>
      </c>
      <c r="L31" s="5">
        <f t="shared" si="20"/>
        <v>0.23139759999999998</v>
      </c>
      <c r="M31" s="5">
        <f t="shared" si="20"/>
        <v>0.39654414999999998</v>
      </c>
    </row>
    <row r="32" spans="1:13" x14ac:dyDescent="0.25">
      <c r="A32" s="3" t="s">
        <v>86</v>
      </c>
      <c r="H32" s="5">
        <f>_xlfn.STDEV.S(H18:H29)</f>
        <v>5526.2195006800966</v>
      </c>
      <c r="I32" s="5">
        <f t="shared" ref="I32:M32" si="21">_xlfn.STDEV.S(I18:I29)</f>
        <v>0.43001671874849723</v>
      </c>
      <c r="J32" s="5">
        <f t="shared" si="21"/>
        <v>0.47495071351976609</v>
      </c>
      <c r="K32" s="5">
        <f t="shared" si="21"/>
        <v>0.48304589153964794</v>
      </c>
      <c r="L32" s="5">
        <f t="shared" si="21"/>
        <v>4.9782864058679446E-2</v>
      </c>
      <c r="M32" s="5">
        <f t="shared" si="21"/>
        <v>0.17108198269110636</v>
      </c>
    </row>
    <row r="34" spans="1:13" x14ac:dyDescent="0.25">
      <c r="A34" t="s">
        <v>56</v>
      </c>
      <c r="B34" s="2">
        <v>1612993772657</v>
      </c>
      <c r="C34" s="2">
        <v>1612993769733</v>
      </c>
      <c r="D34">
        <v>1.5848932</v>
      </c>
      <c r="E34">
        <v>1.5848932</v>
      </c>
      <c r="F34">
        <v>1.6</v>
      </c>
      <c r="G34">
        <v>2</v>
      </c>
      <c r="H34" s="6">
        <f t="shared" ref="H34:H45" si="22">ABS(B34-C34)</f>
        <v>2924</v>
      </c>
      <c r="I34" s="4">
        <f t="shared" ref="I34:I45" si="23">ABS(F34-D34)</f>
        <v>1.5106800000000087E-2</v>
      </c>
      <c r="J34" s="4">
        <f t="shared" ref="J34:J45" si="24">ABS(F34-E34)</f>
        <v>1.5106800000000087E-2</v>
      </c>
      <c r="K34" s="4">
        <f t="shared" ref="K34:K45" si="25">ABS(G34-F34)</f>
        <v>0.39999999999999991</v>
      </c>
      <c r="L34" s="4">
        <f t="shared" ref="L34:L45" si="26">ABS(D34-G34)</f>
        <v>0.4151068</v>
      </c>
      <c r="M34" s="4">
        <f t="shared" ref="M34:M45" si="27">ABS(E34-G34)</f>
        <v>0.4151068</v>
      </c>
    </row>
    <row r="35" spans="1:13" x14ac:dyDescent="0.25">
      <c r="A35" t="s">
        <v>57</v>
      </c>
      <c r="B35" s="2">
        <v>1612993819054</v>
      </c>
      <c r="C35" s="2">
        <v>1612993820804</v>
      </c>
      <c r="D35">
        <v>1.7782794</v>
      </c>
      <c r="E35">
        <v>1.7782794</v>
      </c>
      <c r="F35">
        <v>3</v>
      </c>
      <c r="G35">
        <v>2</v>
      </c>
      <c r="H35" s="6">
        <f t="shared" si="22"/>
        <v>1750</v>
      </c>
      <c r="I35" s="4">
        <f t="shared" si="23"/>
        <v>1.2217206</v>
      </c>
      <c r="J35" s="4">
        <f t="shared" si="24"/>
        <v>1.2217206</v>
      </c>
      <c r="K35" s="4">
        <f t="shared" si="25"/>
        <v>1</v>
      </c>
      <c r="L35" s="4">
        <f t="shared" si="26"/>
        <v>0.22172060000000005</v>
      </c>
      <c r="M35" s="4">
        <f t="shared" si="27"/>
        <v>0.22172060000000005</v>
      </c>
    </row>
    <row r="36" spans="1:13" x14ac:dyDescent="0.25">
      <c r="A36" t="s">
        <v>58</v>
      </c>
      <c r="B36" s="2">
        <v>1612993831518</v>
      </c>
      <c r="C36" s="2">
        <v>1612993830525</v>
      </c>
      <c r="D36">
        <v>1.7782794</v>
      </c>
      <c r="E36">
        <v>1.7782794</v>
      </c>
      <c r="F36">
        <v>2</v>
      </c>
      <c r="G36">
        <v>2</v>
      </c>
      <c r="H36" s="6">
        <f t="shared" si="22"/>
        <v>993</v>
      </c>
      <c r="I36" s="4">
        <f t="shared" si="23"/>
        <v>0.22172060000000005</v>
      </c>
      <c r="J36" s="4">
        <f t="shared" si="24"/>
        <v>0.22172060000000005</v>
      </c>
      <c r="K36" s="4">
        <f t="shared" si="25"/>
        <v>0</v>
      </c>
      <c r="L36" s="4">
        <f t="shared" si="26"/>
        <v>0.22172060000000005</v>
      </c>
      <c r="M36" s="4">
        <f t="shared" si="27"/>
        <v>0.22172060000000005</v>
      </c>
    </row>
    <row r="37" spans="1:13" x14ac:dyDescent="0.25">
      <c r="A37" t="s">
        <v>59</v>
      </c>
      <c r="B37" s="2">
        <v>1612993883446</v>
      </c>
      <c r="C37" s="2">
        <v>1612993859646</v>
      </c>
      <c r="D37">
        <v>1.7782794</v>
      </c>
      <c r="E37">
        <v>1.7782794</v>
      </c>
      <c r="F37">
        <v>2.9</v>
      </c>
      <c r="G37">
        <v>2</v>
      </c>
      <c r="H37" s="6">
        <f t="shared" si="22"/>
        <v>23800</v>
      </c>
      <c r="I37" s="4">
        <f t="shared" si="23"/>
        <v>1.1217206</v>
      </c>
      <c r="J37" s="4">
        <f t="shared" si="24"/>
        <v>1.1217206</v>
      </c>
      <c r="K37" s="4">
        <f t="shared" si="25"/>
        <v>0.89999999999999991</v>
      </c>
      <c r="L37" s="4">
        <f t="shared" si="26"/>
        <v>0.22172060000000005</v>
      </c>
      <c r="M37" s="4">
        <f t="shared" si="27"/>
        <v>0.22172060000000005</v>
      </c>
    </row>
    <row r="38" spans="1:13" x14ac:dyDescent="0.25">
      <c r="A38" t="s">
        <v>60</v>
      </c>
      <c r="B38" s="2">
        <v>1612993917058</v>
      </c>
      <c r="C38" s="2">
        <v>1612993914186</v>
      </c>
      <c r="D38">
        <v>1.2589254000000001</v>
      </c>
      <c r="E38">
        <v>1.2589254000000001</v>
      </c>
      <c r="F38">
        <v>1.1000000000000001</v>
      </c>
      <c r="G38">
        <v>1.5</v>
      </c>
      <c r="H38" s="6">
        <f t="shared" si="22"/>
        <v>2872</v>
      </c>
      <c r="I38" s="4">
        <f t="shared" si="23"/>
        <v>0.15892539999999999</v>
      </c>
      <c r="J38" s="4">
        <f t="shared" si="24"/>
        <v>0.15892539999999999</v>
      </c>
      <c r="K38" s="4">
        <f t="shared" si="25"/>
        <v>0.39999999999999991</v>
      </c>
      <c r="L38" s="4">
        <f t="shared" si="26"/>
        <v>0.24107459999999992</v>
      </c>
      <c r="M38" s="4">
        <f t="shared" si="27"/>
        <v>0.24107459999999992</v>
      </c>
    </row>
    <row r="39" spans="1:13" x14ac:dyDescent="0.25">
      <c r="A39" t="s">
        <v>61</v>
      </c>
      <c r="B39" s="2">
        <v>1612993929532</v>
      </c>
      <c r="C39" s="2">
        <v>1612993937666</v>
      </c>
      <c r="D39">
        <v>1.2589254000000001</v>
      </c>
      <c r="E39">
        <v>1.2589254000000001</v>
      </c>
      <c r="F39">
        <v>2.2999999999999998</v>
      </c>
      <c r="G39">
        <v>1.5</v>
      </c>
      <c r="H39" s="6">
        <f t="shared" si="22"/>
        <v>8134</v>
      </c>
      <c r="I39" s="4">
        <f t="shared" si="23"/>
        <v>1.0410745999999997</v>
      </c>
      <c r="J39" s="4">
        <f t="shared" si="24"/>
        <v>1.0410745999999997</v>
      </c>
      <c r="K39" s="4">
        <f t="shared" si="25"/>
        <v>0.79999999999999982</v>
      </c>
      <c r="L39" s="4">
        <f t="shared" si="26"/>
        <v>0.24107459999999992</v>
      </c>
      <c r="M39" s="4">
        <f t="shared" si="27"/>
        <v>0.24107459999999992</v>
      </c>
    </row>
    <row r="40" spans="1:13" x14ac:dyDescent="0.25">
      <c r="A40" t="s">
        <v>62</v>
      </c>
      <c r="B40" s="2">
        <v>1612993958152</v>
      </c>
      <c r="C40" s="2">
        <v>1612993959401</v>
      </c>
      <c r="D40">
        <v>1.2589254000000001</v>
      </c>
      <c r="E40">
        <v>1.2589254000000001</v>
      </c>
      <c r="F40">
        <v>0.7</v>
      </c>
      <c r="G40">
        <v>1.5</v>
      </c>
      <c r="H40" s="6">
        <f t="shared" si="22"/>
        <v>1249</v>
      </c>
      <c r="I40" s="4">
        <f t="shared" si="23"/>
        <v>0.55892540000000013</v>
      </c>
      <c r="J40" s="4">
        <f t="shared" si="24"/>
        <v>0.55892540000000013</v>
      </c>
      <c r="K40" s="4">
        <f t="shared" si="25"/>
        <v>0.8</v>
      </c>
      <c r="L40" s="4">
        <f t="shared" si="26"/>
        <v>0.24107459999999992</v>
      </c>
      <c r="M40" s="4">
        <f t="shared" si="27"/>
        <v>0.24107459999999992</v>
      </c>
    </row>
    <row r="41" spans="1:13" x14ac:dyDescent="0.25">
      <c r="A41" t="s">
        <v>63</v>
      </c>
      <c r="B41" s="2">
        <v>1612993980741</v>
      </c>
      <c r="C41" s="2">
        <v>1612993985768</v>
      </c>
      <c r="D41">
        <v>1.2589254000000001</v>
      </c>
      <c r="E41">
        <v>1.2589254000000001</v>
      </c>
      <c r="F41">
        <v>1.3</v>
      </c>
      <c r="G41">
        <v>1.5</v>
      </c>
      <c r="H41" s="6">
        <f t="shared" si="22"/>
        <v>5027</v>
      </c>
      <c r="I41" s="4">
        <f t="shared" si="23"/>
        <v>4.1074599999999961E-2</v>
      </c>
      <c r="J41" s="4">
        <f t="shared" si="24"/>
        <v>4.1074599999999961E-2</v>
      </c>
      <c r="K41" s="4">
        <f t="shared" si="25"/>
        <v>0.19999999999999996</v>
      </c>
      <c r="L41" s="4">
        <f t="shared" si="26"/>
        <v>0.24107459999999992</v>
      </c>
      <c r="M41" s="4">
        <f t="shared" si="27"/>
        <v>0.24107459999999992</v>
      </c>
    </row>
    <row r="42" spans="1:13" x14ac:dyDescent="0.25">
      <c r="A42" t="s">
        <v>64</v>
      </c>
      <c r="B42" s="2">
        <v>1612994057549</v>
      </c>
      <c r="C42" s="2">
        <v>1612994054357</v>
      </c>
      <c r="D42">
        <v>0.89125089999999996</v>
      </c>
      <c r="E42">
        <v>0.89125089999999996</v>
      </c>
      <c r="F42">
        <v>0.9</v>
      </c>
      <c r="G42">
        <v>1</v>
      </c>
      <c r="H42" s="6">
        <f t="shared" si="22"/>
        <v>3192</v>
      </c>
      <c r="I42" s="4">
        <f t="shared" si="23"/>
        <v>8.7491000000000652E-3</v>
      </c>
      <c r="J42" s="4">
        <f t="shared" si="24"/>
        <v>8.7491000000000652E-3</v>
      </c>
      <c r="K42" s="4">
        <f t="shared" si="25"/>
        <v>9.9999999999999978E-2</v>
      </c>
      <c r="L42" s="4">
        <f t="shared" si="26"/>
        <v>0.10874910000000004</v>
      </c>
      <c r="M42" s="4">
        <f t="shared" si="27"/>
        <v>0.10874910000000004</v>
      </c>
    </row>
    <row r="43" spans="1:13" x14ac:dyDescent="0.25">
      <c r="A43" t="s">
        <v>65</v>
      </c>
      <c r="B43" s="2">
        <v>1612994072945</v>
      </c>
      <c r="C43" s="2">
        <v>1612994077065</v>
      </c>
      <c r="D43">
        <v>0.89125089999999996</v>
      </c>
      <c r="E43">
        <v>0.79432820000000004</v>
      </c>
      <c r="F43">
        <v>2.2999999999999998</v>
      </c>
      <c r="G43">
        <v>1</v>
      </c>
      <c r="H43" s="6">
        <f t="shared" si="22"/>
        <v>4120</v>
      </c>
      <c r="I43" s="4">
        <f t="shared" si="23"/>
        <v>1.4087490999999999</v>
      </c>
      <c r="J43" s="4">
        <f t="shared" si="24"/>
        <v>1.5056717999999998</v>
      </c>
      <c r="K43" s="4">
        <f t="shared" si="25"/>
        <v>1.2999999999999998</v>
      </c>
      <c r="L43" s="4">
        <f t="shared" si="26"/>
        <v>0.10874910000000004</v>
      </c>
      <c r="M43" s="4">
        <f t="shared" si="27"/>
        <v>0.20567179999999996</v>
      </c>
    </row>
    <row r="44" spans="1:13" x14ac:dyDescent="0.25">
      <c r="A44" t="s">
        <v>66</v>
      </c>
      <c r="B44" s="2">
        <v>1612994112456</v>
      </c>
      <c r="C44" s="2">
        <v>1612994096928</v>
      </c>
      <c r="D44">
        <v>0.89125089999999996</v>
      </c>
      <c r="E44">
        <v>0.79432820000000004</v>
      </c>
      <c r="F44">
        <v>1</v>
      </c>
      <c r="G44">
        <v>1</v>
      </c>
      <c r="H44" s="6">
        <f t="shared" si="22"/>
        <v>15528</v>
      </c>
      <c r="I44" s="4">
        <f t="shared" si="23"/>
        <v>0.10874910000000004</v>
      </c>
      <c r="J44" s="4">
        <f t="shared" si="24"/>
        <v>0.20567179999999996</v>
      </c>
      <c r="K44" s="4">
        <f t="shared" si="25"/>
        <v>0</v>
      </c>
      <c r="L44" s="4">
        <f t="shared" si="26"/>
        <v>0.10874910000000004</v>
      </c>
      <c r="M44" s="4">
        <f t="shared" si="27"/>
        <v>0.20567179999999996</v>
      </c>
    </row>
    <row r="45" spans="1:13" x14ac:dyDescent="0.25">
      <c r="A45" t="s">
        <v>67</v>
      </c>
      <c r="B45" s="2">
        <v>1612994120603</v>
      </c>
      <c r="C45" s="2">
        <v>1612994125718</v>
      </c>
      <c r="D45">
        <v>0.89125089999999996</v>
      </c>
      <c r="E45">
        <v>0.89125089999999996</v>
      </c>
      <c r="F45">
        <v>2</v>
      </c>
      <c r="G45">
        <v>1</v>
      </c>
      <c r="H45" s="6">
        <f t="shared" si="22"/>
        <v>5115</v>
      </c>
      <c r="I45" s="4">
        <f t="shared" si="23"/>
        <v>1.1087491</v>
      </c>
      <c r="J45" s="4">
        <f t="shared" si="24"/>
        <v>1.1087491</v>
      </c>
      <c r="K45" s="4">
        <f t="shared" si="25"/>
        <v>1</v>
      </c>
      <c r="L45" s="4">
        <f t="shared" si="26"/>
        <v>0.10874910000000004</v>
      </c>
      <c r="M45" s="4">
        <f t="shared" si="27"/>
        <v>0.10874910000000004</v>
      </c>
    </row>
    <row r="46" spans="1:13" x14ac:dyDescent="0.25">
      <c r="A46" s="3" t="s">
        <v>83</v>
      </c>
      <c r="H46" s="5">
        <f>AVERAGE(H34:H45)</f>
        <v>6225.333333333333</v>
      </c>
      <c r="I46" s="5">
        <f t="shared" ref="I46" si="28">AVERAGE(I34:I45)</f>
        <v>0.58460541666666666</v>
      </c>
      <c r="J46" s="5">
        <f t="shared" ref="J46" si="29">AVERAGE(J34:J45)</f>
        <v>0.60075920000000005</v>
      </c>
      <c r="K46" s="5">
        <f t="shared" ref="K46" si="30">AVERAGE(K34:K45)</f>
        <v>0.57499999999999996</v>
      </c>
      <c r="L46" s="5">
        <f t="shared" ref="L46" si="31">AVERAGE(L34:L45)</f>
        <v>0.20663028333333325</v>
      </c>
      <c r="M46" s="5">
        <f t="shared" ref="M46" si="32">AVERAGE(M34:M45)</f>
        <v>0.22278406666666664</v>
      </c>
    </row>
    <row r="47" spans="1:13" x14ac:dyDescent="0.25">
      <c r="A47" s="3" t="s">
        <v>95</v>
      </c>
      <c r="H47" s="5">
        <f>MEDIAN(H34:H45)</f>
        <v>3656</v>
      </c>
      <c r="I47" s="5">
        <f t="shared" ref="I47:M47" si="33">MEDIAN(I34:I45)</f>
        <v>0.39032300000000009</v>
      </c>
      <c r="J47" s="5">
        <f t="shared" si="33"/>
        <v>0.39032300000000009</v>
      </c>
      <c r="K47" s="5">
        <f t="shared" si="33"/>
        <v>0.59999999999999987</v>
      </c>
      <c r="L47" s="5">
        <f t="shared" si="33"/>
        <v>0.22172060000000005</v>
      </c>
      <c r="M47" s="5">
        <f t="shared" si="33"/>
        <v>0.22172060000000005</v>
      </c>
    </row>
    <row r="48" spans="1:13" x14ac:dyDescent="0.25">
      <c r="A48" s="3" t="s">
        <v>87</v>
      </c>
      <c r="H48" s="5">
        <f>_xlfn.STDEV.S(H34:H45)</f>
        <v>6806.8639599816424</v>
      </c>
      <c r="I48" s="5">
        <f t="shared" ref="I48:M48" si="34">_xlfn.STDEV.S(I34:I45)</f>
        <v>0.55169692672295723</v>
      </c>
      <c r="J48" s="5">
        <f t="shared" si="34"/>
        <v>0.55850735124781714</v>
      </c>
      <c r="K48" s="5">
        <f t="shared" si="34"/>
        <v>0.44543135375621107</v>
      </c>
      <c r="L48" s="5">
        <f t="shared" si="34"/>
        <v>8.9042461259291772E-2</v>
      </c>
      <c r="M48" s="5">
        <f t="shared" si="34"/>
        <v>7.6825189799846538E-2</v>
      </c>
    </row>
    <row r="50" spans="1:13" x14ac:dyDescent="0.25">
      <c r="A50" s="3" t="s">
        <v>84</v>
      </c>
      <c r="H50" s="5">
        <f t="shared" ref="H50:M50" si="35">AVERAGE(H2:H13,H18:H29,H34:H45)</f>
        <v>4911.5555555555557</v>
      </c>
      <c r="I50" s="5">
        <f t="shared" si="35"/>
        <v>0.52242810888888902</v>
      </c>
      <c r="J50" s="5">
        <f t="shared" si="35"/>
        <v>0.54678783361111094</v>
      </c>
      <c r="K50" s="5">
        <f t="shared" si="35"/>
        <v>0.5097222222222223</v>
      </c>
      <c r="L50" s="5">
        <f t="shared" si="35"/>
        <v>0.23517627444444456</v>
      </c>
      <c r="M50" s="5">
        <f t="shared" si="35"/>
        <v>0.28584950194444431</v>
      </c>
    </row>
    <row r="51" spans="1:13" x14ac:dyDescent="0.25">
      <c r="A51" s="3" t="s">
        <v>88</v>
      </c>
      <c r="H51" s="3">
        <f>_xlfn.STDEV.P(H2:H13,H18:H29,H34:H45)</f>
        <v>5543.5457588304362</v>
      </c>
      <c r="I51" s="3">
        <f t="shared" ref="I51:M51" si="36">_xlfn.STDEV.P(I2:I13,I18:I29,I34:I45)</f>
        <v>0.4283207981971543</v>
      </c>
      <c r="J51" s="3">
        <f t="shared" si="36"/>
        <v>0.43543169380556263</v>
      </c>
      <c r="K51" s="3">
        <f t="shared" si="36"/>
        <v>0.40066254927939249</v>
      </c>
      <c r="L51" s="3">
        <f t="shared" si="36"/>
        <v>9.2520997962081394E-2</v>
      </c>
      <c r="M51" s="3">
        <f t="shared" si="36"/>
        <v>0.13998435795260866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AE93-C821-4BA9-9DF0-20E149062D95}">
  <dimension ref="A1:AM5"/>
  <sheetViews>
    <sheetView tabSelected="1" workbookViewId="0">
      <selection activeCell="P40" sqref="P40"/>
    </sheetView>
  </sheetViews>
  <sheetFormatPr defaultRowHeight="15" x14ac:dyDescent="0.25"/>
  <cols>
    <col min="1" max="1" width="18.140625" customWidth="1"/>
    <col min="2" max="2" width="15.140625" customWidth="1"/>
    <col min="3" max="3" width="15.28515625" customWidth="1"/>
    <col min="4" max="4" width="15.42578125" customWidth="1"/>
    <col min="11" max="11" width="9.140625" customWidth="1"/>
    <col min="15" max="15" width="12" customWidth="1"/>
    <col min="20" max="20" width="12.42578125" customWidth="1"/>
  </cols>
  <sheetData>
    <row r="1" spans="1:39" x14ac:dyDescent="0.25">
      <c r="A1" t="s">
        <v>75</v>
      </c>
      <c r="B1" t="s">
        <v>0</v>
      </c>
      <c r="C1" t="s">
        <v>93</v>
      </c>
      <c r="D1" t="s">
        <v>10</v>
      </c>
      <c r="F1" t="s">
        <v>75</v>
      </c>
      <c r="G1" t="s">
        <v>0</v>
      </c>
      <c r="H1" t="s">
        <v>93</v>
      </c>
      <c r="I1" t="s">
        <v>10</v>
      </c>
      <c r="O1" t="s">
        <v>94</v>
      </c>
      <c r="P1" t="s">
        <v>91</v>
      </c>
      <c r="Q1" t="s">
        <v>89</v>
      </c>
      <c r="R1" t="s">
        <v>90</v>
      </c>
      <c r="T1" t="s">
        <v>94</v>
      </c>
      <c r="U1" t="s">
        <v>91</v>
      </c>
      <c r="V1" t="s">
        <v>89</v>
      </c>
      <c r="W1" t="s">
        <v>90</v>
      </c>
      <c r="AE1" t="s">
        <v>94</v>
      </c>
      <c r="AF1" t="s">
        <v>91</v>
      </c>
      <c r="AG1" t="s">
        <v>89</v>
      </c>
      <c r="AH1" t="s">
        <v>90</v>
      </c>
      <c r="AJ1" t="s">
        <v>94</v>
      </c>
      <c r="AK1" t="s">
        <v>91</v>
      </c>
      <c r="AL1" t="s">
        <v>89</v>
      </c>
      <c r="AM1" t="s">
        <v>90</v>
      </c>
    </row>
    <row r="2" spans="1:39" x14ac:dyDescent="0.25">
      <c r="A2" t="s">
        <v>91</v>
      </c>
      <c r="B2" s="2">
        <f>AVERAGE(Results!$H$2:$H$5)</f>
        <v>1840</v>
      </c>
      <c r="C2" s="2">
        <f>AVERAGE(Results!$H$18:$H$21)</f>
        <v>8877.75</v>
      </c>
      <c r="D2" s="2">
        <f>AVERAGE(Results!$H$34:$H$37)</f>
        <v>7366.75</v>
      </c>
      <c r="F2" t="s">
        <v>91</v>
      </c>
      <c r="G2">
        <f>_xlfn.STDEV.S(Results!H2:H5)</f>
        <v>2334.5900425270956</v>
      </c>
      <c r="H2">
        <f>_xlfn.STDEV.S(Results!H18:H21)</f>
        <v>8123.6851397626187</v>
      </c>
      <c r="I2">
        <f>_xlfn.STDEV.S(Results!H34:H37)</f>
        <v>10984.266061811626</v>
      </c>
      <c r="O2" t="s">
        <v>0</v>
      </c>
      <c r="P2" s="9">
        <f>AVERAGE(Results!$H$2:$H$5)/1000</f>
        <v>1.84</v>
      </c>
      <c r="Q2" s="9">
        <f>AVERAGE(Results!$H$6:$H$9)/1000</f>
        <v>5.4954999999999998</v>
      </c>
      <c r="R2" s="9">
        <f>AVERAGE(Results!$H$10:$H$13)/1000</f>
        <v>3.6480000000000001</v>
      </c>
      <c r="S2" s="7"/>
      <c r="T2" t="s">
        <v>0</v>
      </c>
      <c r="U2" s="9">
        <f>_xlfn.STDEV.S(Results!$H$2:$H$5)/1000</f>
        <v>2.3345900425270956</v>
      </c>
      <c r="V2" s="9">
        <f>_xlfn.STDEV.S(Results!$H$6:$H$9)/1000</f>
        <v>5.4080114336664149</v>
      </c>
      <c r="W2" s="9">
        <f>_xlfn.STDEV.S(Results!$H$10:$H$13)/1000</f>
        <v>5.4886479816678593</v>
      </c>
      <c r="AE2" t="s">
        <v>0</v>
      </c>
      <c r="AF2" s="2">
        <f>AVERAGE(Results!$H$2:$H$5)</f>
        <v>1840</v>
      </c>
      <c r="AG2" s="2">
        <f>AVERAGE(Results!$H$6:$H$9)</f>
        <v>5495.5</v>
      </c>
      <c r="AH2" s="2">
        <f>AVERAGE(Results!$H$10:$H$13)</f>
        <v>3648</v>
      </c>
      <c r="AI2" s="7"/>
      <c r="AJ2" t="s">
        <v>0</v>
      </c>
      <c r="AK2" s="2">
        <f>_xlfn.STDEV.S(Results!$H$2:$H$5)</f>
        <v>2334.5900425270956</v>
      </c>
      <c r="AL2" s="2">
        <f>_xlfn.STDEV.S(Results!$H$6:$H$9)</f>
        <v>5408.0114336664146</v>
      </c>
      <c r="AM2" s="2">
        <f>_xlfn.STDEV.S(Results!$H$10:$H$13)</f>
        <v>5488.6479816678593</v>
      </c>
    </row>
    <row r="3" spans="1:39" x14ac:dyDescent="0.25">
      <c r="A3" t="s">
        <v>89</v>
      </c>
      <c r="B3" s="2">
        <f>AVERAGE(Results!$H$6:$H$9)</f>
        <v>5495.5</v>
      </c>
      <c r="C3" s="2">
        <f>AVERAGE(Results!$H$22:$H$25)</f>
        <v>2693.5</v>
      </c>
      <c r="D3" s="2">
        <f>AVERAGE(Results!$H$38:$H$41)</f>
        <v>4320.5</v>
      </c>
      <c r="F3" t="s">
        <v>89</v>
      </c>
      <c r="G3">
        <f>_xlfn.STDEV.S(Results!H6:H9)</f>
        <v>5408.0114336664146</v>
      </c>
      <c r="H3">
        <f>_xlfn.STDEV.S(Results!H22:H25)</f>
        <v>2766.4480837348096</v>
      </c>
      <c r="I3">
        <f>_xlfn.STDEV.S(Results!H38:H41)</f>
        <v>2976.2498215035644</v>
      </c>
      <c r="O3" t="s">
        <v>93</v>
      </c>
      <c r="P3" s="9">
        <f>AVERAGE(Results!$H$18:$H$21)/1000</f>
        <v>8.8777500000000007</v>
      </c>
      <c r="Q3" s="9">
        <f>AVERAGE(Results!$H$22:$H$25)/1000</f>
        <v>2.6934999999999998</v>
      </c>
      <c r="R3" s="9">
        <f>AVERAGE(Results!$H$26:$H$29)/1000</f>
        <v>2.9732500000000002</v>
      </c>
      <c r="S3" s="7"/>
      <c r="T3" t="s">
        <v>93</v>
      </c>
      <c r="U3" s="9">
        <f>_xlfn.STDEV.S(Results!$H$18:$H$21)/1000</f>
        <v>8.1236851397626193</v>
      </c>
      <c r="V3" s="9">
        <f>_xlfn.STDEV.S(Results!$H$22:$H$25)/1000</f>
        <v>2.7664480837348098</v>
      </c>
      <c r="W3" s="9">
        <f>_xlfn.STDEV.S(Results!$H$26:$H$29)/1000</f>
        <v>2.40872474904599</v>
      </c>
      <c r="AE3" t="s">
        <v>93</v>
      </c>
      <c r="AF3" s="2">
        <f>AVERAGE(Results!$H$18:$H$21)</f>
        <v>8877.75</v>
      </c>
      <c r="AG3" s="2">
        <f>AVERAGE(Results!$H$22:$H$25)</f>
        <v>2693.5</v>
      </c>
      <c r="AH3" s="2">
        <f>AVERAGE(Results!$H$26:$H$29)</f>
        <v>2973.25</v>
      </c>
      <c r="AI3" s="7"/>
      <c r="AJ3" t="s">
        <v>93</v>
      </c>
      <c r="AK3" s="2">
        <f>_xlfn.STDEV.S(Results!$H$18:$H$21)</f>
        <v>8123.6851397626187</v>
      </c>
      <c r="AL3" s="2">
        <f>_xlfn.STDEV.S(Results!$H$22:$H$25)</f>
        <v>2766.4480837348096</v>
      </c>
      <c r="AM3" s="2">
        <f>_xlfn.STDEV.S(Results!$H$26:$H$29)</f>
        <v>2408.7247490459899</v>
      </c>
    </row>
    <row r="4" spans="1:39" x14ac:dyDescent="0.25">
      <c r="A4" t="s">
        <v>90</v>
      </c>
      <c r="B4" s="2">
        <f>AVERAGE(Results!$H$10:$H$13)</f>
        <v>3648</v>
      </c>
      <c r="C4" s="2">
        <f>AVERAGE(Results!$H$26:$H$29)</f>
        <v>2973.25</v>
      </c>
      <c r="D4" s="2">
        <f>AVERAGE(Results!$H$42:$H$45)</f>
        <v>6988.75</v>
      </c>
      <c r="F4" t="s">
        <v>90</v>
      </c>
      <c r="G4">
        <f>_xlfn.STDEV.S(Results!H10:H13)</f>
        <v>5488.6479816678593</v>
      </c>
      <c r="H4">
        <f>_xlfn.STDEV.S(Results!H26:H29)</f>
        <v>2408.7247490459899</v>
      </c>
      <c r="I4">
        <f>_xlfn.STDEV.S(Results!H42:H45)</f>
        <v>5746.7314405668894</v>
      </c>
      <c r="O4" t="s">
        <v>10</v>
      </c>
      <c r="P4" s="9">
        <f>AVERAGE(Results!$H$34:$H$37)/1000</f>
        <v>7.3667499999999997</v>
      </c>
      <c r="Q4" s="9">
        <f>AVERAGE(Results!$H$38:$H$41)/1000</f>
        <v>4.3205</v>
      </c>
      <c r="R4" s="9">
        <f>AVERAGE(Results!$H$42:$H$45)/1000</f>
        <v>6.9887499999999996</v>
      </c>
      <c r="S4" s="7"/>
      <c r="T4" t="s">
        <v>10</v>
      </c>
      <c r="U4" s="9">
        <f>_xlfn.STDEV.S(Results!$H$34:$H$37)/1000</f>
        <v>10.984266061811626</v>
      </c>
      <c r="V4" s="9">
        <f>_xlfn.STDEV.S(Results!$H$38:$H$41)/1000</f>
        <v>2.9762498215035644</v>
      </c>
      <c r="W4" s="9">
        <f>_xlfn.STDEV.S(Results!$H$42:$H$45)/1000</f>
        <v>5.7467314405668892</v>
      </c>
      <c r="AE4" t="s">
        <v>10</v>
      </c>
      <c r="AF4" s="2">
        <f>AVERAGE(Results!$H$34:$H$37)</f>
        <v>7366.75</v>
      </c>
      <c r="AG4" s="2">
        <f>AVERAGE(Results!$H$38:$H$41)</f>
        <v>4320.5</v>
      </c>
      <c r="AH4" s="2">
        <f>AVERAGE(Results!$H$42:$H$45)</f>
        <v>6988.75</v>
      </c>
      <c r="AI4" s="7"/>
      <c r="AJ4" t="s">
        <v>10</v>
      </c>
      <c r="AK4" s="2">
        <f>_xlfn.STDEV.S(Results!$H$34:$H$37)</f>
        <v>10984.266061811626</v>
      </c>
      <c r="AL4" s="2">
        <f>_xlfn.STDEV.S(Results!$H$38:$H$41)</f>
        <v>2976.2498215035644</v>
      </c>
      <c r="AM4" s="2">
        <f>_xlfn.STDEV.S(Results!$H$42:$H$45)</f>
        <v>5746.7314405668894</v>
      </c>
    </row>
    <row r="5" spans="1:39" x14ac:dyDescent="0.25">
      <c r="A5" t="s">
        <v>92</v>
      </c>
      <c r="B5" s="7">
        <f>Results!$H$14</f>
        <v>3661.1666666666665</v>
      </c>
      <c r="C5" s="7">
        <f>Results!$H$30</f>
        <v>4848.166666666667</v>
      </c>
      <c r="D5" s="7">
        <f>Results!$H$46</f>
        <v>6225.333333333333</v>
      </c>
      <c r="F5" t="s">
        <v>92</v>
      </c>
      <c r="G5">
        <f>Results!H16</f>
        <v>4484.2437861174913</v>
      </c>
      <c r="H5">
        <f>Results!H32</f>
        <v>5526.2195006800966</v>
      </c>
      <c r="I5">
        <f>Results!H48</f>
        <v>6806.8639599816424</v>
      </c>
      <c r="O5" t="s">
        <v>92</v>
      </c>
      <c r="P5" s="9">
        <f>AVERAGE(Results!$H$2:$H$5,Results!$H$18:$H$21,Results!$H$34:$H$37)/1000</f>
        <v>6.0281666666666673</v>
      </c>
      <c r="Q5" s="9">
        <f>AVERAGE(Results!$H$6:$H$9,Results!$H$22:$H$25,Results!$H$38:$H$41)/1000</f>
        <v>4.1698333333333331</v>
      </c>
      <c r="R5" s="9">
        <f>AVERAGE(Results!$H$10:$H$13,Results!$H$26:$H$29,Results!$H$42:$H$45)/1000</f>
        <v>4.5366666666666671</v>
      </c>
      <c r="T5" t="s">
        <v>92</v>
      </c>
      <c r="U5" s="9">
        <f>_xlfn.STDEV.S(Results!$H$2:$H$5,Results!$H$18:$H$21,Results!$H$34:$H$37)/1000</f>
        <v>7.8976791623561891</v>
      </c>
      <c r="V5" s="9">
        <f>_xlfn.STDEV.S(Results!$H$6:$H$9,Results!$H$22:$H$25,Results!$H$38:$H$41)/1000</f>
        <v>3.7308574162792745</v>
      </c>
      <c r="W5" s="9">
        <f>_xlfn.STDEV.S(Results!$H$10:$H$13,Results!$H$26:$H$29,Results!$H$42:$H$45)/1000</f>
        <v>4.7082447285843605</v>
      </c>
      <c r="AE5" t="s">
        <v>92</v>
      </c>
      <c r="AF5" s="2">
        <f>AVERAGE(Results!$H$2:$H$5,Results!$H$18:$H$21,Results!$H$34:$H$37)</f>
        <v>6028.166666666667</v>
      </c>
      <c r="AG5" s="2">
        <f>AVERAGE(Results!$H$6:$H$9,Results!$H$22:$H$25,Results!$H$38:$H$41)</f>
        <v>4169.833333333333</v>
      </c>
      <c r="AH5" s="2">
        <f>AVERAGE(Results!$H$10:$H$13,Results!$H$26:$H$29,Results!$H$42:$H$45)</f>
        <v>4536.666666666667</v>
      </c>
      <c r="AJ5" t="s">
        <v>92</v>
      </c>
      <c r="AK5" s="2">
        <f>_xlfn.STDEV.S(Results!$H$2:$H$5,Results!$H$18:$H$21,Results!$H$34:$H$37)</f>
        <v>7897.6791623561894</v>
      </c>
      <c r="AL5" s="2">
        <f>_xlfn.STDEV.S(Results!$H$6:$H$9,Results!$H$22:$H$25,Results!$H$38:$H$41)</f>
        <v>3730.8574162792743</v>
      </c>
      <c r="AM5" s="2">
        <f>_xlfn.STDEV.S(Results!$H$10:$H$13,Results!$H$26:$H$29,Results!$H$42:$H$45)</f>
        <v>4708.2447285843609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Physical</vt:lpstr>
      <vt:lpstr>Participant B - Device</vt:lpstr>
      <vt:lpstr>Participant A - Device</vt:lpstr>
      <vt:lpstr>Results</vt:lpstr>
      <vt:lpstr>Clustered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Williamson</dc:creator>
  <cp:lastModifiedBy>Ryan Williamson</cp:lastModifiedBy>
  <dcterms:created xsi:type="dcterms:W3CDTF">2021-03-01T09:36:09Z</dcterms:created>
  <dcterms:modified xsi:type="dcterms:W3CDTF">2021-03-22T21:07:02Z</dcterms:modified>
</cp:coreProperties>
</file>