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yanh\Documents\Island Climbing\data\"/>
    </mc:Choice>
  </mc:AlternateContent>
  <xr:revisionPtr revIDLastSave="0" documentId="13_ncr:1_{76E49254-DB62-4067-AAEE-A18FB0403C92}" xr6:coauthVersionLast="47" xr6:coauthVersionMax="47" xr10:uidLastSave="{00000000-0000-0000-0000-000000000000}"/>
  <bookViews>
    <workbookView xWindow="-110" yWindow="-110" windowWidth="19420" windowHeight="11020" firstSheet="1" activeTab="1" xr2:uid="{4BE07AAF-A3CB-4721-AA13-C408924A581E}"/>
  </bookViews>
  <sheets>
    <sheet name="About" sheetId="5" r:id="rId1"/>
    <sheet name="Ride the Tide" sheetId="3" r:id="rId2"/>
    <sheet name="Previous Data translation" sheetId="1" r:id="rId3"/>
    <sheet name="Geocoding" sheetId="2" state="hidden" r:id="rId4"/>
  </sheets>
  <definedNames>
    <definedName name="_xlnm._FilterDatabase" localSheetId="1" hidden="1">'Ride the Tide'!$A$1:$M$1675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7" i="3" l="1"/>
  <c r="I276" i="3"/>
  <c r="I275" i="3"/>
  <c r="I274" i="3"/>
  <c r="I273" i="3"/>
  <c r="I272" i="3"/>
  <c r="I271" i="3"/>
  <c r="I270" i="3"/>
  <c r="I269" i="3"/>
  <c r="I268" i="3"/>
  <c r="I45" i="3"/>
  <c r="I46" i="3" s="1"/>
  <c r="I47" i="3" s="1"/>
  <c r="I48" i="3" s="1"/>
  <c r="I49" i="3" s="1"/>
  <c r="I50" i="3" s="1"/>
  <c r="I51" i="3" s="1"/>
  <c r="I52" i="3" s="1"/>
  <c r="I53" i="3" s="1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06" i="3"/>
  <c r="I940" i="3"/>
  <c r="I941" i="3"/>
  <c r="I942" i="3"/>
  <c r="I943" i="3"/>
  <c r="I944" i="3"/>
  <c r="I945" i="3"/>
  <c r="I946" i="3"/>
  <c r="I939" i="3"/>
  <c r="I933" i="3"/>
  <c r="I934" i="3"/>
  <c r="I932" i="3"/>
  <c r="I930" i="3"/>
  <c r="I929" i="3"/>
  <c r="I927" i="3"/>
  <c r="I928" i="3"/>
  <c r="I926" i="3"/>
  <c r="I910" i="3"/>
  <c r="I911" i="3"/>
  <c r="I912" i="3"/>
  <c r="I909" i="3"/>
  <c r="I906" i="3"/>
  <c r="I907" i="3"/>
  <c r="I905" i="3"/>
  <c r="I898" i="3"/>
  <c r="I899" i="3"/>
  <c r="I900" i="3"/>
  <c r="I901" i="3"/>
  <c r="I902" i="3"/>
  <c r="I903" i="3"/>
  <c r="I897" i="3"/>
  <c r="I888" i="3"/>
  <c r="I889" i="3"/>
  <c r="I890" i="3"/>
  <c r="I891" i="3"/>
  <c r="I892" i="3"/>
  <c r="I893" i="3"/>
  <c r="I894" i="3"/>
  <c r="I895" i="3"/>
  <c r="I887" i="3"/>
  <c r="I880" i="3"/>
  <c r="I881" i="3"/>
  <c r="I882" i="3"/>
  <c r="I883" i="3"/>
  <c r="I884" i="3"/>
  <c r="I885" i="3"/>
  <c r="I879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54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36" i="3"/>
  <c r="I826" i="3"/>
  <c r="I827" i="3"/>
  <c r="I828" i="3"/>
  <c r="I829" i="3"/>
  <c r="I830" i="3"/>
  <c r="I831" i="3"/>
  <c r="I832" i="3"/>
  <c r="I833" i="3"/>
  <c r="I834" i="3"/>
  <c r="I825" i="3"/>
  <c r="I817" i="3"/>
  <c r="I818" i="3"/>
  <c r="I819" i="3"/>
  <c r="I820" i="3"/>
  <c r="I821" i="3"/>
  <c r="I822" i="3"/>
  <c r="I823" i="3"/>
  <c r="I816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791" i="3"/>
  <c r="I761" i="3"/>
  <c r="I697" i="3"/>
  <c r="I698" i="3"/>
  <c r="I699" i="3"/>
  <c r="I700" i="3"/>
  <c r="I696" i="3"/>
  <c r="I676" i="3"/>
  <c r="I677" i="3"/>
  <c r="I678" i="3"/>
  <c r="I679" i="3"/>
  <c r="I680" i="3"/>
  <c r="I681" i="3"/>
  <c r="I682" i="3"/>
  <c r="I683" i="3"/>
  <c r="I675" i="3"/>
  <c r="I652" i="3"/>
  <c r="I653" i="3"/>
  <c r="I654" i="3"/>
  <c r="I655" i="3"/>
  <c r="I656" i="3"/>
  <c r="I657" i="3"/>
  <c r="I658" i="3"/>
  <c r="I659" i="3"/>
  <c r="I651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576" i="3"/>
  <c r="I473" i="3"/>
  <c r="I474" i="3"/>
  <c r="I475" i="3"/>
  <c r="I476" i="3"/>
  <c r="I472" i="3"/>
  <c r="I467" i="3"/>
  <c r="I468" i="3"/>
  <c r="I469" i="3"/>
  <c r="I470" i="3"/>
  <c r="I471" i="3"/>
  <c r="I466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25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383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12" i="3"/>
  <c r="I379" i="3"/>
  <c r="I380" i="3"/>
  <c r="I381" i="3"/>
  <c r="I378" i="3"/>
  <c r="I374" i="3"/>
  <c r="I375" i="3"/>
  <c r="I376" i="3"/>
  <c r="I377" i="3"/>
  <c r="I373" i="3"/>
  <c r="I361" i="3"/>
  <c r="I362" i="3"/>
  <c r="I363" i="3"/>
  <c r="I364" i="3"/>
  <c r="I365" i="3"/>
  <c r="I366" i="3"/>
  <c r="I367" i="3"/>
  <c r="I368" i="3"/>
  <c r="I369" i="3"/>
  <c r="I370" i="3"/>
  <c r="I371" i="3"/>
  <c r="I360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46" i="3"/>
  <c r="I311" i="3"/>
  <c r="I312" i="3"/>
  <c r="I313" i="3"/>
  <c r="I314" i="3"/>
  <c r="I315" i="3"/>
  <c r="I316" i="3"/>
  <c r="I317" i="3"/>
  <c r="I318" i="3"/>
  <c r="I319" i="3"/>
  <c r="I310" i="3"/>
  <c r="I290" i="3"/>
  <c r="I291" i="3"/>
  <c r="I292" i="3"/>
  <c r="I293" i="3"/>
  <c r="I294" i="3"/>
  <c r="I295" i="3"/>
  <c r="I296" i="3"/>
  <c r="I297" i="3"/>
  <c r="I298" i="3"/>
  <c r="I289" i="3"/>
  <c r="I267" i="3"/>
  <c r="I260" i="3"/>
  <c r="I261" i="3"/>
  <c r="I262" i="3"/>
  <c r="I263" i="3"/>
  <c r="I264" i="3"/>
  <c r="I265" i="3"/>
  <c r="I259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66" i="3"/>
  <c r="I134" i="3"/>
  <c r="I135" i="3"/>
  <c r="I133" i="3"/>
  <c r="I119" i="3"/>
  <c r="I120" i="3"/>
  <c r="I121" i="3"/>
  <c r="I118" i="3"/>
  <c r="I93" i="3"/>
  <c r="I94" i="3"/>
  <c r="I95" i="3"/>
  <c r="I92" i="3"/>
  <c r="I88" i="3"/>
  <c r="I89" i="3"/>
  <c r="I90" i="3"/>
  <c r="I87" i="3"/>
  <c r="I82" i="3"/>
  <c r="I83" i="3"/>
  <c r="I81" i="3"/>
  <c r="I77" i="3"/>
  <c r="I78" i="3"/>
  <c r="I79" i="3"/>
  <c r="I80" i="3"/>
  <c r="I7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56" i="3"/>
  <c r="I38" i="3"/>
  <c r="I39" i="3"/>
  <c r="I40" i="3"/>
  <c r="I41" i="3"/>
  <c r="I3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17" i="3"/>
  <c r="B1314" i="3"/>
  <c r="B1315" i="3"/>
  <c r="B1316" i="3"/>
  <c r="B1317" i="3"/>
  <c r="B1318" i="3"/>
  <c r="B1319" i="3"/>
  <c r="B1273" i="3"/>
  <c r="B1192" i="3"/>
  <c r="B1193" i="3"/>
  <c r="B1194" i="3"/>
  <c r="B1195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410" i="3"/>
  <c r="B355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04" i="3"/>
  <c r="B1305" i="3"/>
  <c r="B1306" i="3"/>
  <c r="B1307" i="3"/>
  <c r="B1308" i="3"/>
  <c r="B1309" i="3"/>
  <c r="B1310" i="3"/>
  <c r="B1311" i="3"/>
  <c r="B1312" i="3"/>
  <c r="B1303" i="3"/>
  <c r="B1292" i="3"/>
  <c r="B1293" i="3"/>
  <c r="B1294" i="3"/>
  <c r="B1295" i="3"/>
  <c r="B1296" i="3"/>
  <c r="B1297" i="3"/>
  <c r="B1298" i="3"/>
  <c r="B1299" i="3"/>
  <c r="B1300" i="3"/>
  <c r="B1301" i="3"/>
  <c r="B1291" i="3"/>
  <c r="B1282" i="3"/>
  <c r="B1283" i="3"/>
  <c r="B1284" i="3"/>
  <c r="B1285" i="3"/>
  <c r="B1286" i="3"/>
  <c r="B1287" i="3"/>
  <c r="B1288" i="3"/>
  <c r="B1289" i="3"/>
  <c r="B1281" i="3"/>
  <c r="B1279" i="3"/>
  <c r="B1278" i="3"/>
  <c r="B1276" i="3"/>
  <c r="B1275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59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42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25" i="3"/>
  <c r="B1215" i="3"/>
  <c r="B1216" i="3"/>
  <c r="B1217" i="3"/>
  <c r="B1218" i="3"/>
  <c r="B1219" i="3"/>
  <c r="B1220" i="3"/>
  <c r="B1221" i="3"/>
  <c r="B1222" i="3"/>
  <c r="B1223" i="3"/>
  <c r="B1214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197" i="3"/>
  <c r="B1183" i="3"/>
  <c r="B1184" i="3"/>
  <c r="B1185" i="3"/>
  <c r="B1186" i="3"/>
  <c r="B1187" i="3"/>
  <c r="B1188" i="3"/>
  <c r="B1189" i="3"/>
  <c r="B1190" i="3"/>
  <c r="B1191" i="3"/>
  <c r="B1182" i="3"/>
  <c r="B1173" i="3"/>
  <c r="B1174" i="3"/>
  <c r="B1175" i="3"/>
  <c r="B1176" i="3"/>
  <c r="B1177" i="3"/>
  <c r="B1178" i="3"/>
  <c r="B1179" i="3"/>
  <c r="B1180" i="3"/>
  <c r="B1172" i="3"/>
  <c r="B1167" i="3"/>
  <c r="B1168" i="3"/>
  <c r="B1169" i="3"/>
  <c r="B1170" i="3"/>
  <c r="B1166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32" i="3"/>
  <c r="B1130" i="3"/>
  <c r="B1129" i="3"/>
  <c r="B1117" i="3"/>
  <c r="B1118" i="3"/>
  <c r="B1119" i="3"/>
  <c r="B1120" i="3"/>
  <c r="B1121" i="3"/>
  <c r="B1122" i="3"/>
  <c r="B1123" i="3"/>
  <c r="B1124" i="3"/>
  <c r="B1125" i="3"/>
  <c r="B1126" i="3"/>
  <c r="B1127" i="3"/>
  <c r="B1116" i="3"/>
  <c r="B1109" i="3"/>
  <c r="B1110" i="3"/>
  <c r="B1111" i="3"/>
  <c r="B1112" i="3"/>
  <c r="B1113" i="3"/>
  <c r="B1114" i="3"/>
  <c r="B1108" i="3"/>
  <c r="B1096" i="3"/>
  <c r="B1097" i="3"/>
  <c r="B1098" i="3"/>
  <c r="B1099" i="3"/>
  <c r="B1100" i="3"/>
  <c r="B1101" i="3"/>
  <c r="B1102" i="3"/>
  <c r="B1103" i="3"/>
  <c r="B1104" i="3"/>
  <c r="B1105" i="3"/>
  <c r="B1106" i="3"/>
  <c r="B1095" i="3"/>
  <c r="B1092" i="3"/>
  <c r="B1093" i="3"/>
  <c r="B1091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74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60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4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06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989" i="3"/>
  <c r="B981" i="3"/>
  <c r="B982" i="3"/>
  <c r="B983" i="3"/>
  <c r="B984" i="3"/>
  <c r="B985" i="3"/>
  <c r="B986" i="3"/>
  <c r="B987" i="3"/>
  <c r="B98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60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39" i="3"/>
  <c r="B937" i="3"/>
  <c r="B936" i="3"/>
  <c r="B933" i="3"/>
  <c r="B934" i="3"/>
  <c r="B932" i="3"/>
  <c r="B927" i="3"/>
  <c r="B928" i="3"/>
  <c r="B929" i="3"/>
  <c r="B930" i="3"/>
  <c r="B926" i="3"/>
  <c r="B915" i="3"/>
  <c r="B916" i="3"/>
  <c r="B917" i="3"/>
  <c r="B918" i="3"/>
  <c r="B919" i="3"/>
  <c r="B920" i="3"/>
  <c r="B921" i="3"/>
  <c r="B922" i="3"/>
  <c r="B923" i="3"/>
  <c r="B924" i="3"/>
  <c r="B914" i="3"/>
  <c r="B910" i="3"/>
  <c r="B911" i="3"/>
  <c r="B912" i="3"/>
  <c r="B909" i="3"/>
  <c r="B906" i="3"/>
  <c r="B907" i="3"/>
  <c r="B905" i="3"/>
  <c r="B898" i="3"/>
  <c r="B899" i="3"/>
  <c r="B900" i="3"/>
  <c r="B901" i="3"/>
  <c r="B902" i="3"/>
  <c r="B903" i="3"/>
  <c r="B897" i="3"/>
  <c r="B888" i="3"/>
  <c r="B889" i="3"/>
  <c r="B890" i="3"/>
  <c r="B891" i="3"/>
  <c r="B892" i="3"/>
  <c r="B893" i="3"/>
  <c r="B894" i="3"/>
  <c r="B895" i="3"/>
  <c r="B887" i="3"/>
  <c r="B880" i="3"/>
  <c r="B881" i="3"/>
  <c r="B882" i="3"/>
  <c r="B883" i="3"/>
  <c r="B884" i="3"/>
  <c r="B885" i="3"/>
  <c r="B879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54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36" i="3"/>
  <c r="B826" i="3"/>
  <c r="B827" i="3"/>
  <c r="B828" i="3"/>
  <c r="B829" i="3"/>
  <c r="B830" i="3"/>
  <c r="B831" i="3"/>
  <c r="B832" i="3"/>
  <c r="B833" i="3"/>
  <c r="B834" i="3"/>
  <c r="B825" i="3"/>
  <c r="B817" i="3"/>
  <c r="B818" i="3"/>
  <c r="B819" i="3"/>
  <c r="B820" i="3"/>
  <c r="B821" i="3"/>
  <c r="B822" i="3"/>
  <c r="B823" i="3"/>
  <c r="B816" i="3"/>
  <c r="B810" i="3"/>
  <c r="B811" i="3"/>
  <c r="B812" i="3"/>
  <c r="B813" i="3"/>
  <c r="B814" i="3"/>
  <c r="B809" i="3"/>
  <c r="B807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791" i="3"/>
  <c r="B785" i="3"/>
  <c r="B786" i="3"/>
  <c r="B787" i="3"/>
  <c r="B788" i="3"/>
  <c r="B789" i="3"/>
  <c r="B784" i="3"/>
  <c r="B761" i="3"/>
  <c r="B756" i="3"/>
  <c r="B757" i="3"/>
  <c r="B75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695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70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51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33" i="3"/>
  <c r="B624" i="3"/>
  <c r="B625" i="3"/>
  <c r="B626" i="3"/>
  <c r="B627" i="3"/>
  <c r="B628" i="3"/>
  <c r="B629" i="3"/>
  <c r="B630" i="3"/>
  <c r="B631" i="3"/>
  <c r="B604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53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478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61" i="3"/>
  <c r="B449" i="3"/>
  <c r="B450" i="3"/>
  <c r="B451" i="3"/>
  <c r="B452" i="3"/>
  <c r="B453" i="3"/>
  <c r="B454" i="3"/>
  <c r="B455" i="3"/>
  <c r="B456" i="3"/>
  <c r="B457" i="3"/>
  <c r="B458" i="3"/>
  <c r="B459" i="3"/>
  <c r="B448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383" i="3"/>
  <c r="B374" i="3"/>
  <c r="B375" i="3"/>
  <c r="B376" i="3"/>
  <c r="B377" i="3"/>
  <c r="B378" i="3"/>
  <c r="B379" i="3"/>
  <c r="B380" i="3"/>
  <c r="B381" i="3"/>
  <c r="B373" i="3"/>
  <c r="B347" i="3"/>
  <c r="B348" i="3"/>
  <c r="B349" i="3"/>
  <c r="B350" i="3"/>
  <c r="B351" i="3"/>
  <c r="B352" i="3"/>
  <c r="B353" i="3"/>
  <c r="B354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46" i="3"/>
  <c r="B342" i="3"/>
  <c r="B343" i="3"/>
  <c r="B344" i="3"/>
  <c r="B341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10" i="3"/>
  <c r="B301" i="3"/>
  <c r="B302" i="3"/>
  <c r="B303" i="3"/>
  <c r="B304" i="3"/>
  <c r="B305" i="3"/>
  <c r="B306" i="3"/>
  <c r="B307" i="3"/>
  <c r="B308" i="3"/>
  <c r="B300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79" i="3"/>
  <c r="B268" i="3"/>
  <c r="B269" i="3"/>
  <c r="B270" i="3"/>
  <c r="B271" i="3"/>
  <c r="B272" i="3"/>
  <c r="B273" i="3"/>
  <c r="B274" i="3"/>
  <c r="B275" i="3"/>
  <c r="B276" i="3"/>
  <c r="B277" i="3"/>
  <c r="B267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38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21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59" i="3"/>
  <c r="B160" i="3"/>
  <c r="B161" i="3"/>
  <c r="B162" i="3"/>
  <c r="B163" i="3"/>
  <c r="B164" i="3"/>
  <c r="B156" i="3"/>
  <c r="B166" i="3"/>
  <c r="B158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37" i="3"/>
  <c r="B134" i="3"/>
  <c r="B135" i="3"/>
  <c r="B133" i="3"/>
  <c r="B124" i="3"/>
  <c r="B125" i="3"/>
  <c r="B126" i="3"/>
  <c r="B127" i="3"/>
  <c r="B128" i="3"/>
  <c r="B129" i="3"/>
  <c r="B130" i="3"/>
  <c r="B131" i="3"/>
  <c r="B123" i="3"/>
  <c r="B119" i="3"/>
  <c r="B120" i="3"/>
  <c r="B121" i="3"/>
  <c r="B118" i="3"/>
  <c r="B114" i="3"/>
  <c r="B115" i="3"/>
  <c r="B116" i="3"/>
  <c r="B113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97" i="3"/>
  <c r="B93" i="3"/>
  <c r="B94" i="3"/>
  <c r="B95" i="3"/>
  <c r="B92" i="3"/>
  <c r="B86" i="3"/>
  <c r="B87" i="3"/>
  <c r="B88" i="3"/>
  <c r="B89" i="3"/>
  <c r="B90" i="3"/>
  <c r="B85" i="3"/>
  <c r="B77" i="3"/>
  <c r="B78" i="3"/>
  <c r="B79" i="3"/>
  <c r="B80" i="3"/>
  <c r="B81" i="3"/>
  <c r="B82" i="3"/>
  <c r="B83" i="3"/>
  <c r="B7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56" i="3"/>
  <c r="B45" i="3"/>
  <c r="B46" i="3"/>
  <c r="B47" i="3"/>
  <c r="B48" i="3"/>
  <c r="B49" i="3"/>
  <c r="B50" i="3"/>
  <c r="B51" i="3"/>
  <c r="B52" i="3"/>
  <c r="B53" i="3"/>
  <c r="B54" i="3"/>
  <c r="B44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16" i="3"/>
  <c r="B4" i="3"/>
  <c r="B5" i="3"/>
  <c r="B6" i="3"/>
  <c r="B7" i="3"/>
  <c r="B8" i="3"/>
  <c r="B9" i="3"/>
  <c r="B10" i="3"/>
  <c r="B11" i="3"/>
  <c r="B12" i="3"/>
  <c r="B13" i="3"/>
  <c r="B14" i="3"/>
  <c r="B3" i="3"/>
  <c r="P1" i="1"/>
  <c r="Q1" i="1" s="1"/>
  <c r="R1" i="1" s="1"/>
  <c r="S1" i="1" s="1"/>
  <c r="T1" i="1" s="1"/>
  <c r="U1" i="1" s="1"/>
  <c r="V1" i="1" s="1"/>
  <c r="W1" i="1" s="1"/>
  <c r="X1" i="1" s="1"/>
  <c r="Y1" i="1" s="1"/>
  <c r="Z1" i="1" s="1"/>
  <c r="G132" i="1"/>
  <c r="G134" i="1" s="1"/>
  <c r="F132" i="1"/>
  <c r="F134" i="1" s="1"/>
  <c r="G133" i="1" l="1"/>
  <c r="F133" i="1"/>
  <c r="H13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B4E868-3CF4-4A36-AC24-AEDAEE7458F2}" keepAlive="1" name="Query - 2021 tide timetables (in GMT)" description="Connection to the '2021 tide timetables (in GMT)' query in the workbook." type="5" refreshedVersion="7" background="1" saveData="1">
    <dbPr connection="Provider=Microsoft.Mashup.OleDb.1;Data Source=$Workbook$;Location=&quot;2021 tide timetables (in GMT)&quot;;Extended Properties=&quot;&quot;" command="SELECT * FROM [2021 tide timetables (in GMT)]"/>
  </connection>
</connections>
</file>

<file path=xl/sharedStrings.xml><?xml version="1.0" encoding="utf-8"?>
<sst xmlns="http://schemas.openxmlformats.org/spreadsheetml/2006/main" count="8885" uniqueCount="2085">
  <si>
    <t>Place</t>
  </si>
  <si>
    <t>Tide Season</t>
  </si>
  <si>
    <t>Tide Height</t>
  </si>
  <si>
    <t>Tide Time Difference</t>
  </si>
  <si>
    <t>Google Plus Code</t>
  </si>
  <si>
    <t>North Coast</t>
  </si>
  <si>
    <t>Fort Doyle</t>
  </si>
  <si>
    <t>High</t>
  </si>
  <si>
    <t>GF4V+9V Guernsey</t>
  </si>
  <si>
    <t>Fort Le Marchant</t>
  </si>
  <si>
    <t>Spring</t>
  </si>
  <si>
    <t>Low</t>
  </si>
  <si>
    <t>GF5J+GG Guernsey</t>
  </si>
  <si>
    <t>Martello Wall</t>
  </si>
  <si>
    <t>All</t>
  </si>
  <si>
    <t>GF4H+8Q Guernsey</t>
  </si>
  <si>
    <t>Fort Pembroke</t>
  </si>
  <si>
    <t>GF59+25 Guernsey</t>
  </si>
  <si>
    <t>Variables</t>
  </si>
  <si>
    <t>West Coast</t>
  </si>
  <si>
    <t>Port Solif</t>
  </si>
  <si>
    <t>FCQC+H4 Guernsey</t>
  </si>
  <si>
    <t>Grandes Rocques</t>
  </si>
  <si>
    <t>FCQ6+5F Guernsey</t>
  </si>
  <si>
    <t>HIgh</t>
  </si>
  <si>
    <t>Plus</t>
  </si>
  <si>
    <t>Le Guet</t>
  </si>
  <si>
    <t>FCF4+M4 Guernsey</t>
  </si>
  <si>
    <t>Answers</t>
  </si>
  <si>
    <t>Neap</t>
  </si>
  <si>
    <t>Minus</t>
  </si>
  <si>
    <t>Chateau D'Albecq (Lion Rock)</t>
  </si>
  <si>
    <t>F9GW+5F Guernsey</t>
  </si>
  <si>
    <t>Fort Hommet</t>
  </si>
  <si>
    <t>F9FQ+M6 Guernsey</t>
  </si>
  <si>
    <t>Lihou Island</t>
  </si>
  <si>
    <t>F86M+63 Guernsey</t>
  </si>
  <si>
    <t>South Coast</t>
  </si>
  <si>
    <t>Plienmont Point</t>
  </si>
  <si>
    <t>Apprentice Slab</t>
  </si>
  <si>
    <t>C8JG+42 Guernsey</t>
  </si>
  <si>
    <t>Sugar Slab</t>
  </si>
  <si>
    <t>C8JG+36 Guernsey</t>
  </si>
  <si>
    <t>Main Wall</t>
  </si>
  <si>
    <t>C8HG+R8 Guernsey</t>
  </si>
  <si>
    <t>The Sphinx</t>
  </si>
  <si>
    <t>Small Wall</t>
  </si>
  <si>
    <t>C8HG+QP Guernsey</t>
  </si>
  <si>
    <t>Atlantic Wall</t>
  </si>
  <si>
    <t>C8HG+FX Guernsey</t>
  </si>
  <si>
    <t>Les Grandes Cotils</t>
  </si>
  <si>
    <t>C8HH+55 Guernsey</t>
  </si>
  <si>
    <t>Herpin Rock Area</t>
  </si>
  <si>
    <t>Gaul Wall</t>
  </si>
  <si>
    <t>C8GJ+M6 Guernsey</t>
  </si>
  <si>
    <t>Bicycle Wall</t>
  </si>
  <si>
    <t>C8GJ+JC Guernsey</t>
  </si>
  <si>
    <t>Hanois Cliff</t>
  </si>
  <si>
    <t>C8GJ+9H Guernsey</t>
  </si>
  <si>
    <t>Liberator Gully</t>
  </si>
  <si>
    <t>C8GJ+7J Guernsey</t>
  </si>
  <si>
    <t>Excalibur Buttress</t>
  </si>
  <si>
    <t>C8GJ+2W Guernsey</t>
  </si>
  <si>
    <t>L'Angle</t>
  </si>
  <si>
    <t>West Face</t>
  </si>
  <si>
    <t>C8GM+37 Guernsey</t>
  </si>
  <si>
    <t>Gull Cliff</t>
  </si>
  <si>
    <t>C8FP+W7 Guernsey</t>
  </si>
  <si>
    <t>Cave Wall</t>
  </si>
  <si>
    <t>C8FP+R7 Guernsey</t>
  </si>
  <si>
    <t>La Congrelle Area</t>
  </si>
  <si>
    <t>Gull Zawn</t>
  </si>
  <si>
    <t>C8FP+M8 Guernsey</t>
  </si>
  <si>
    <t>Gull Stack</t>
  </si>
  <si>
    <t>C8FP+G9 Guernsey</t>
  </si>
  <si>
    <t>Mole Wall</t>
  </si>
  <si>
    <t>C8FP+HM Guernsey</t>
  </si>
  <si>
    <t>La Congrelle</t>
  </si>
  <si>
    <t>C8FP+QQ Guernsey</t>
  </si>
  <si>
    <t>Innominate Point</t>
  </si>
  <si>
    <t>C8FQ+G6 Guernsey</t>
  </si>
  <si>
    <t>Le Souffleur</t>
  </si>
  <si>
    <t>C8FQ+MQ Guernsey</t>
  </si>
  <si>
    <t>Mont Herault Area</t>
  </si>
  <si>
    <t>Baise De La Forge</t>
  </si>
  <si>
    <t>C8FR+R7 Guernsey</t>
  </si>
  <si>
    <t>Detritus Zawn</t>
  </si>
  <si>
    <t>C8FR+MH Guernsey</t>
  </si>
  <si>
    <t>Subsidiary Gully</t>
  </si>
  <si>
    <t>C8FR+HQ Guernsey</t>
  </si>
  <si>
    <t>Main Area</t>
  </si>
  <si>
    <t>C8FR+GW Guernsey</t>
  </si>
  <si>
    <t>Hidden Zawn</t>
  </si>
  <si>
    <t>C8FV+H9 Guernsey</t>
  </si>
  <si>
    <t>Belle Elizabeth to Le Long Avaleur</t>
  </si>
  <si>
    <t>Little Wall</t>
  </si>
  <si>
    <t>C8FV+MH Guernsey</t>
  </si>
  <si>
    <t>Pharaoh Stack</t>
  </si>
  <si>
    <t>C8FW+P3 Guernsey</t>
  </si>
  <si>
    <t>Pharaoh Wall</t>
  </si>
  <si>
    <t>C8FV+QW Guernsey</t>
  </si>
  <si>
    <t>Little Stack</t>
  </si>
  <si>
    <t>C8FW+R7 Guernsey</t>
  </si>
  <si>
    <t>Loose Stack</t>
  </si>
  <si>
    <t>C8GW+2C Guernsey</t>
  </si>
  <si>
    <t>Tiger Wall</t>
  </si>
  <si>
    <t>C8FW+XQ Guernsey</t>
  </si>
  <si>
    <t>Cub Wall</t>
  </si>
  <si>
    <t>C8FW+WX Guernsey</t>
  </si>
  <si>
    <t>Dry Tool Wall</t>
  </si>
  <si>
    <t>C8FX+RM Guernsey</t>
  </si>
  <si>
    <t>Le Long Avaleur</t>
  </si>
  <si>
    <t>C9G3+69 Guernsey</t>
  </si>
  <si>
    <t>Les Tielles</t>
  </si>
  <si>
    <t>West Slab / Lower Buttress</t>
  </si>
  <si>
    <t>C9F6+5Q Guernsey</t>
  </si>
  <si>
    <t>Barrell Buttress</t>
  </si>
  <si>
    <t>C9F7+6H Guernsey</t>
  </si>
  <si>
    <t>Le Prevote Watch Tower Area</t>
  </si>
  <si>
    <t>Les Ecrilleurs (Small Cliff)</t>
  </si>
  <si>
    <t>C9CF+Q3 Guernsey</t>
  </si>
  <si>
    <t>Les Ecrilleurs</t>
  </si>
  <si>
    <t>C9CF+M6 Guernsey</t>
  </si>
  <si>
    <t>Boulder Wall (Venus Pool Cove)</t>
  </si>
  <si>
    <t>C9CF+G5 Guernsey</t>
  </si>
  <si>
    <t>Boulder Wall (Stacks)</t>
  </si>
  <si>
    <t>C9CF+7H Guernsey</t>
  </si>
  <si>
    <t>Boulder Wall (Overlap Slab)</t>
  </si>
  <si>
    <t>C9CG+78 Guernsey</t>
  </si>
  <si>
    <t>Boulder Wall (50 Yards East)</t>
  </si>
  <si>
    <t>C9CG+7J Guernsey</t>
  </si>
  <si>
    <t>Rainbow Wall</t>
  </si>
  <si>
    <t>C9CH+7G Guernsey</t>
  </si>
  <si>
    <t>Arch Rock - The Slab</t>
  </si>
  <si>
    <t>C99H+WX Guernsey</t>
  </si>
  <si>
    <t>Arch Rock - Mosaic Wall</t>
  </si>
  <si>
    <t>C99J+R4 Guernsey</t>
  </si>
  <si>
    <t>Tower Buttress</t>
  </si>
  <si>
    <t>C99J+QG Guernsey</t>
  </si>
  <si>
    <t>La Corbiere to Le Bigard</t>
  </si>
  <si>
    <t>Fire Wall</t>
  </si>
  <si>
    <t>C99P+HC Guernsey</t>
  </si>
  <si>
    <t>Crag X</t>
  </si>
  <si>
    <t>C99P+JM Guernsey</t>
  </si>
  <si>
    <t>Christmas Crag</t>
  </si>
  <si>
    <t>Red Crag</t>
  </si>
  <si>
    <t>C99R+W7 Guernsey</t>
  </si>
  <si>
    <t>Sunset Bay</t>
  </si>
  <si>
    <t>C9CR+3P Guernsey</t>
  </si>
  <si>
    <t>Corbiere Slab</t>
  </si>
  <si>
    <t>C9CR+2X Guernsey</t>
  </si>
  <si>
    <t>Corbiere Stack</t>
  </si>
  <si>
    <t>C99R+WW Guernsey</t>
  </si>
  <si>
    <t>The Main Cliff</t>
  </si>
  <si>
    <t>C99V+W8 Guernsey</t>
  </si>
  <si>
    <t>Central Slab &amp; Buttress</t>
  </si>
  <si>
    <t>C99V+RP Guernsey</t>
  </si>
  <si>
    <t>Le Bigard Stack</t>
  </si>
  <si>
    <t>C99V+PM Guernsey</t>
  </si>
  <si>
    <t>Sea Wall</t>
  </si>
  <si>
    <t>C99V+QX Guernsey</t>
  </si>
  <si>
    <t>Le Gouffre</t>
  </si>
  <si>
    <t>Les Herbeuses</t>
  </si>
  <si>
    <t>C99X+VR Guernsey</t>
  </si>
  <si>
    <t>Sunset Slab</t>
  </si>
  <si>
    <t>CC92+GG Guernsey</t>
  </si>
  <si>
    <t>Sunset Slab (Stack)</t>
  </si>
  <si>
    <t>C99X+HX Guernsey</t>
  </si>
  <si>
    <t>Sunset Slab (Knife Edge Stack)</t>
  </si>
  <si>
    <t>C99X+HG Guernsey</t>
  </si>
  <si>
    <t>Hollows Crag</t>
  </si>
  <si>
    <t>CC92+WP Guernsey</t>
  </si>
  <si>
    <t>Waterfall Buttress</t>
  </si>
  <si>
    <t>CC92+JQ Guernsey</t>
  </si>
  <si>
    <t>Grey Buttress</t>
  </si>
  <si>
    <t>CC92+JW Guernsey</t>
  </si>
  <si>
    <t>Red Slab</t>
  </si>
  <si>
    <t>CC93+J5 Guernsey</t>
  </si>
  <si>
    <t>The Mighty Hogue</t>
  </si>
  <si>
    <t>CC93+QG Guernsey</t>
  </si>
  <si>
    <t>La Moye</t>
  </si>
  <si>
    <t>CC93+CV Guernsey</t>
  </si>
  <si>
    <t>Point De La Moye</t>
  </si>
  <si>
    <t>Texaco Wall</t>
  </si>
  <si>
    <t>CC94+9M Guernsey</t>
  </si>
  <si>
    <t>Sea Level Wall</t>
  </si>
  <si>
    <t>CC94+3Q Guernsey</t>
  </si>
  <si>
    <t>Movie Wall</t>
  </si>
  <si>
    <t>CC85+V4 Guernsey</t>
  </si>
  <si>
    <t>The Stacks &amp; Caves</t>
  </si>
  <si>
    <t>CC85+P6 Guernsey</t>
  </si>
  <si>
    <t>Les Sommeilleuses</t>
  </si>
  <si>
    <t>Cave Wall West</t>
  </si>
  <si>
    <t>CCC8+H2 Guernsey</t>
  </si>
  <si>
    <t>Cave Wall East</t>
  </si>
  <si>
    <t>CCC8+M3 Guernsey</t>
  </si>
  <si>
    <t>Lower Tier</t>
  </si>
  <si>
    <t>CCC8+H9 Guernsey</t>
  </si>
  <si>
    <t>Upper Tier</t>
  </si>
  <si>
    <t>CCC8+M8 Guernsey</t>
  </si>
  <si>
    <t>Ocean Wall</t>
  </si>
  <si>
    <t>CCC8+FG Guernsey</t>
  </si>
  <si>
    <t>Portelet</t>
  </si>
  <si>
    <t>The Portelet Pinnacles</t>
  </si>
  <si>
    <t>CCC8+QV Guernsey</t>
  </si>
  <si>
    <t>Petit Bot</t>
  </si>
  <si>
    <t>Petit Bot Battery</t>
  </si>
  <si>
    <t>CCF9+G2 Guernsey</t>
  </si>
  <si>
    <t>Icart Point (West)</t>
  </si>
  <si>
    <t>Philosophers Stone Stack</t>
  </si>
  <si>
    <t>CCFH+H5 Guernsey</t>
  </si>
  <si>
    <t>La Jaonnet Bay</t>
  </si>
  <si>
    <t>CCFJ+G6 Guernsey</t>
  </si>
  <si>
    <t>La Bette Bay</t>
  </si>
  <si>
    <t>CCFM+77 Guernsey</t>
  </si>
  <si>
    <t>Dog Buttress</t>
  </si>
  <si>
    <t>CCCM+97 Guernsey</t>
  </si>
  <si>
    <t>Telephone Buttress</t>
  </si>
  <si>
    <t>CCCM+7V Guernsey</t>
  </si>
  <si>
    <t>Icart Point (East)</t>
  </si>
  <si>
    <t>Fair Deal for Dwarves</t>
  </si>
  <si>
    <t>CC9P+R9 Guernsey</t>
  </si>
  <si>
    <t>Slippery Slab</t>
  </si>
  <si>
    <t>CC9P+CC Guernsey</t>
  </si>
  <si>
    <t>Gully Wall</t>
  </si>
  <si>
    <t>CC9P+6H Guernsey</t>
  </si>
  <si>
    <t>West Wall</t>
  </si>
  <si>
    <t>CC9P+6R Guernsey</t>
  </si>
  <si>
    <t>Golden Guernsey</t>
  </si>
  <si>
    <t>CC9Q+57 Guernsey</t>
  </si>
  <si>
    <t>Icart Chatteau -Lower Goat Crag</t>
  </si>
  <si>
    <t>CC8P+VQ Guernsey</t>
  </si>
  <si>
    <t>Icart Chatteau -Upper Goat Crag</t>
  </si>
  <si>
    <t>CC8P+PV Guernsey</t>
  </si>
  <si>
    <t>Kid Island</t>
  </si>
  <si>
    <t>CC8Q+RC Guernsey</t>
  </si>
  <si>
    <t>Saints Bay</t>
  </si>
  <si>
    <t>Main Cliff</t>
  </si>
  <si>
    <t>CC9R+MJ Guernsey</t>
  </si>
  <si>
    <t>Middle Cliff</t>
  </si>
  <si>
    <t>CC9R+WV Guernsey</t>
  </si>
  <si>
    <t>Small Cliff</t>
  </si>
  <si>
    <t>CC9V+W7 Guernsey</t>
  </si>
  <si>
    <t>White Wall</t>
  </si>
  <si>
    <t>CCCW+X5 Guernsey</t>
  </si>
  <si>
    <t>The Rabbits Ears</t>
  </si>
  <si>
    <t>CCCW+X9 Guernsey</t>
  </si>
  <si>
    <t>Le Harve de Bon Port</t>
  </si>
  <si>
    <t>CCFX+HM Guernsey</t>
  </si>
  <si>
    <t>Dog &amp; Lion Rocks</t>
  </si>
  <si>
    <t>CCFX+FR Guernsey</t>
  </si>
  <si>
    <t>Moulin Huett</t>
  </si>
  <si>
    <t>Orange Wall</t>
  </si>
  <si>
    <t>CFG3+W4 Guernsey</t>
  </si>
  <si>
    <t>Jerbourg Point</t>
  </si>
  <si>
    <t>Cannon Rock</t>
  </si>
  <si>
    <t>CFF6+63 Guernsey</t>
  </si>
  <si>
    <t>Le Harve des Moies</t>
  </si>
  <si>
    <t>CFC6+29 Guernsey</t>
  </si>
  <si>
    <t>The Pea Stacks (Gully)</t>
  </si>
  <si>
    <t>CF97+93 Guernsey</t>
  </si>
  <si>
    <t>The Pea Stacks (L'Aiguillion Rougue)</t>
  </si>
  <si>
    <t>CF96+6W Guernsey</t>
  </si>
  <si>
    <t>The Pea Stacks (Smaller Stack)</t>
  </si>
  <si>
    <t>CF96+7G Guernsey</t>
  </si>
  <si>
    <t>Le Harve L'Eilin d'Colin (West Stack)</t>
  </si>
  <si>
    <t>CFC7+4W Guernsey</t>
  </si>
  <si>
    <t>Le Harve L'Eilin d'Colin (Floating Wall)</t>
  </si>
  <si>
    <t>CFC8+64 Guernsey</t>
  </si>
  <si>
    <t>Le Harve L'Eilin d'Colin (Floating Slab)</t>
  </si>
  <si>
    <t>CFC8+38 Guernsey</t>
  </si>
  <si>
    <t>Le Harve L'Eilin d'Colin (East Stack)</t>
  </si>
  <si>
    <t>CFC8+2C Guernsey</t>
  </si>
  <si>
    <t>Sea Plane Wall</t>
  </si>
  <si>
    <t>CFC8+6H Guernsey</t>
  </si>
  <si>
    <t>addresskey</t>
  </si>
  <si>
    <t>latitude</t>
  </si>
  <si>
    <t>longitude</t>
  </si>
  <si>
    <t>flag</t>
  </si>
  <si>
    <t>49.5061612</t>
  </si>
  <si>
    <t>-2.5054737</t>
  </si>
  <si>
    <t>49.5087746</t>
  </si>
  <si>
    <t>-2.5186429</t>
  </si>
  <si>
    <t>44.2304096</t>
  </si>
  <si>
    <t>-76.4820209</t>
  </si>
  <si>
    <t>35.9268796</t>
  </si>
  <si>
    <t>14.4809917</t>
  </si>
  <si>
    <t>49.48677970000001</t>
  </si>
  <si>
    <t>-2.5824877</t>
  </si>
  <si>
    <t>49.4860705</t>
  </si>
  <si>
    <t>-2.5850449</t>
  </si>
  <si>
    <t>49.4741449</t>
  </si>
  <si>
    <t>-2.5946266</t>
  </si>
  <si>
    <t>49.4758333</t>
  </si>
  <si>
    <t>-2.6069444</t>
  </si>
  <si>
    <t>49.47417</t>
  </si>
  <si>
    <t>-2.6119708</t>
  </si>
  <si>
    <t>49.4610494</t>
  </si>
  <si>
    <t>-2.6678387</t>
  </si>
  <si>
    <t>31.4446868</t>
  </si>
  <si>
    <t>-100.3950119</t>
  </si>
  <si>
    <t>29.6039584</t>
  </si>
  <si>
    <t>-95.6113034</t>
  </si>
  <si>
    <t>32.2950049</t>
  </si>
  <si>
    <t>-84.0184567</t>
  </si>
  <si>
    <t>38.3683168</t>
  </si>
  <si>
    <t>-109.9751252</t>
  </si>
  <si>
    <t>30.6289969</t>
  </si>
  <si>
    <t>-97.6957171</t>
  </si>
  <si>
    <t>39.9403065</t>
  </si>
  <si>
    <t>-75.5064661</t>
  </si>
  <si>
    <t>49.4610154</t>
  </si>
  <si>
    <t>-2.538355</t>
  </si>
  <si>
    <t>39.98234799999999</t>
  </si>
  <si>
    <t>-75.11368999999999</t>
  </si>
  <si>
    <t>36.310213</t>
  </si>
  <si>
    <t>-94.187326</t>
  </si>
  <si>
    <t>20.9977724</t>
  </si>
  <si>
    <t>105.6440019</t>
  </si>
  <si>
    <t>ZERO_RESULTS</t>
  </si>
  <si>
    <t>36.0987973</t>
  </si>
  <si>
    <t>-115.1754312</t>
  </si>
  <si>
    <t>43.6691789</t>
  </si>
  <si>
    <t>-79.38964779999999</t>
  </si>
  <si>
    <t>44.3223005</t>
  </si>
  <si>
    <t>-68.69197120000001</t>
  </si>
  <si>
    <t>36.7883955</t>
  </si>
  <si>
    <t>-93.7521417</t>
  </si>
  <si>
    <t>40.7050758</t>
  </si>
  <si>
    <t>-74.0091604</t>
  </si>
  <si>
    <t>45.158923</t>
  </si>
  <si>
    <t>-92.603572</t>
  </si>
  <si>
    <t>44.9085169</t>
  </si>
  <si>
    <t>-107.1677075</t>
  </si>
  <si>
    <t>-20.4872222</t>
  </si>
  <si>
    <t>57.64250000000001</t>
  </si>
  <si>
    <t>44.427963</t>
  </si>
  <si>
    <t>-110.588455</t>
  </si>
  <si>
    <t>37.085271</t>
  </si>
  <si>
    <t>-94.513779</t>
  </si>
  <si>
    <t>39.5475654</t>
  </si>
  <si>
    <t>-119.8216552</t>
  </si>
  <si>
    <t>29.8590496</t>
  </si>
  <si>
    <t>-95.53904209999999</t>
  </si>
  <si>
    <t>35.6012482</t>
  </si>
  <si>
    <t>-98.1188844</t>
  </si>
  <si>
    <t>39.2449434</t>
  </si>
  <si>
    <t>-84.3798762</t>
  </si>
  <si>
    <t>36.1030786</t>
  </si>
  <si>
    <t>-95.9083459</t>
  </si>
  <si>
    <t>35.435863</t>
  </si>
  <si>
    <t>-97.44560399999999</t>
  </si>
  <si>
    <t>41.86245359999999</t>
  </si>
  <si>
    <t>-87.86934629999999</t>
  </si>
  <si>
    <t>42.6610793</t>
  </si>
  <si>
    <t>-103.2482524</t>
  </si>
  <si>
    <t>44.3385559</t>
  </si>
  <si>
    <t>-68.2733346</t>
  </si>
  <si>
    <t>36.1154454</t>
  </si>
  <si>
    <t>-115.1772978</t>
  </si>
  <si>
    <t>49.50593749999999</t>
  </si>
  <si>
    <t>-2.5053125</t>
  </si>
  <si>
    <t>49.5088125</t>
  </si>
  <si>
    <t>-2.5186875</t>
  </si>
  <si>
    <t>49.5058125</t>
  </si>
  <si>
    <t>-2.5205625</t>
  </si>
  <si>
    <t>49.5075625</t>
  </si>
  <si>
    <t>-2.5320625</t>
  </si>
  <si>
    <t>49.4889375</t>
  </si>
  <si>
    <t>-2.5796875</t>
  </si>
  <si>
    <t>49.4879375</t>
  </si>
  <si>
    <t>-2.5888125</t>
  </si>
  <si>
    <t>49.4741875</t>
  </si>
  <si>
    <t>-2.5946875</t>
  </si>
  <si>
    <t>49.4754375</t>
  </si>
  <si>
    <t>-2.6038125</t>
  </si>
  <si>
    <t>-2.6119375</t>
  </si>
  <si>
    <t>49.46056249999999</t>
  </si>
  <si>
    <t>-2.6673125</t>
  </si>
  <si>
    <t>49.4303125</t>
  </si>
  <si>
    <t>-2.6749375</t>
  </si>
  <si>
    <t>49.4301875</t>
  </si>
  <si>
    <t>-2.6744375</t>
  </si>
  <si>
    <t>49.4295625</t>
  </si>
  <si>
    <t>-2.6741875</t>
  </si>
  <si>
    <t>49.4294375</t>
  </si>
  <si>
    <t>-2.6731875</t>
  </si>
  <si>
    <t>49.4286875</t>
  </si>
  <si>
    <t>-2.6725625</t>
  </si>
  <si>
    <t>49.4279375</t>
  </si>
  <si>
    <t>-2.6720625</t>
  </si>
  <si>
    <t>49.4266875</t>
  </si>
  <si>
    <t>-2.6694375</t>
  </si>
  <si>
    <t>49.4265625</t>
  </si>
  <si>
    <t>-2.6689375</t>
  </si>
  <si>
    <t>49.4259375</t>
  </si>
  <si>
    <t>-2.6685625</t>
  </si>
  <si>
    <t>49.4256875</t>
  </si>
  <si>
    <t>-2.6684375</t>
  </si>
  <si>
    <t>49.4250625</t>
  </si>
  <si>
    <t>-2.6676875</t>
  </si>
  <si>
    <t>49.4251875</t>
  </si>
  <si>
    <t>-2.6668125</t>
  </si>
  <si>
    <t>49.42481249999999</t>
  </si>
  <si>
    <t>-2.6643125</t>
  </si>
  <si>
    <t>49.4245625</t>
  </si>
  <si>
    <t>49.4241875</t>
  </si>
  <si>
    <t>-2.6641875</t>
  </si>
  <si>
    <t>49.4238125</t>
  </si>
  <si>
    <t>-2.6640625</t>
  </si>
  <si>
    <t>49.4239375</t>
  </si>
  <si>
    <t>-2.6633125</t>
  </si>
  <si>
    <t>49.4244375</t>
  </si>
  <si>
    <t>-2.6630625</t>
  </si>
  <si>
    <t>-2.6619375</t>
  </si>
  <si>
    <t>-2.6605625</t>
  </si>
  <si>
    <t>-2.6593125</t>
  </si>
  <si>
    <t>-2.6585625</t>
  </si>
  <si>
    <t>-2.6580625</t>
  </si>
  <si>
    <t>-2.6576875</t>
  </si>
  <si>
    <t>-2.6565625</t>
  </si>
  <si>
    <t>-2.6560625</t>
  </si>
  <si>
    <t>49.4243125</t>
  </si>
  <si>
    <t>-2.6548125</t>
  </si>
  <si>
    <t>-2.6551875</t>
  </si>
  <si>
    <t>-2.6543125</t>
  </si>
  <si>
    <t>-2.6539375</t>
  </si>
  <si>
    <t>49.4249375</t>
  </si>
  <si>
    <t>-2.6530625</t>
  </si>
  <si>
    <t>-2.6525625</t>
  </si>
  <si>
    <t>-2.6508125</t>
  </si>
  <si>
    <t>49.4255625</t>
  </si>
  <si>
    <t>-2.6465625</t>
  </si>
  <si>
    <t>49.4229375</t>
  </si>
  <si>
    <t>-2.6380625</t>
  </si>
  <si>
    <t>49.4230625</t>
  </si>
  <si>
    <t>-2.6360625</t>
  </si>
  <si>
    <t>49.4219375</t>
  </si>
  <si>
    <t>-2.6273125</t>
  </si>
  <si>
    <t>49.4216875</t>
  </si>
  <si>
    <t>-2.6269375</t>
  </si>
  <si>
    <t>49.4213125</t>
  </si>
  <si>
    <t>-2.627062500000001</t>
  </si>
  <si>
    <t>Tide 1</t>
  </si>
  <si>
    <t>Tide 2</t>
  </si>
  <si>
    <t>Tide 3</t>
  </si>
  <si>
    <t>Tide 4</t>
  </si>
  <si>
    <t>Climb Start</t>
  </si>
  <si>
    <t>Climb Finish</t>
  </si>
  <si>
    <t>Time</t>
  </si>
  <si>
    <t>Height</t>
  </si>
  <si>
    <t>Half</t>
  </si>
  <si>
    <t>Season</t>
  </si>
  <si>
    <t>IN CASE BOTH IN SAME TIME</t>
  </si>
  <si>
    <t>Longitude</t>
  </si>
  <si>
    <t>Latitude</t>
  </si>
  <si>
    <t> -2.673697</t>
  </si>
  <si>
    <t>Guernsey</t>
  </si>
  <si>
    <t>C8HG+RG Buernsey</t>
  </si>
  <si>
    <t>C99Q+M6 Guernsey</t>
  </si>
  <si>
    <t>Absail</t>
  </si>
  <si>
    <t>No</t>
  </si>
  <si>
    <t>Yes</t>
  </si>
  <si>
    <t>First Lead</t>
  </si>
  <si>
    <t>Second Lead</t>
  </si>
  <si>
    <t>Grail Trail</t>
  </si>
  <si>
    <t>Watsons Wall</t>
  </si>
  <si>
    <t>Flake Wall</t>
  </si>
  <si>
    <t>The Direct</t>
  </si>
  <si>
    <t>The Strop</t>
  </si>
  <si>
    <t>Chimney Climb</t>
  </si>
  <si>
    <t>Grunt</t>
  </si>
  <si>
    <t>Strolling</t>
  </si>
  <si>
    <t>Baskerville's Bulge a.k.a Garden of Eden</t>
  </si>
  <si>
    <t>Bloodhound</t>
  </si>
  <si>
    <t>Sniffer a.k.a Cold North Wind</t>
  </si>
  <si>
    <t>Quarry Climb</t>
  </si>
  <si>
    <t>Route 1</t>
  </si>
  <si>
    <t>Route 2</t>
  </si>
  <si>
    <t>Route 2.5</t>
  </si>
  <si>
    <t>Route 3</t>
  </si>
  <si>
    <t>Route 4</t>
  </si>
  <si>
    <t>Route 5</t>
  </si>
  <si>
    <t>Route 6</t>
  </si>
  <si>
    <t>Typo</t>
  </si>
  <si>
    <t>Surgeons Slab</t>
  </si>
  <si>
    <t>Scalpel</t>
  </si>
  <si>
    <t>Side Step</t>
  </si>
  <si>
    <t>Erazor</t>
  </si>
  <si>
    <t>Unknown Name</t>
  </si>
  <si>
    <t>Rugosity Wal</t>
  </si>
  <si>
    <t>Barnacle Ball</t>
  </si>
  <si>
    <t>Limpet</t>
  </si>
  <si>
    <t>Hobbiton</t>
  </si>
  <si>
    <t>Cheap Skate</t>
  </si>
  <si>
    <t>Travelling Man</t>
  </si>
  <si>
    <t>Lazy Days</t>
  </si>
  <si>
    <t>Lonely Knights</t>
  </si>
  <si>
    <t>Jumpin' Jugs</t>
  </si>
  <si>
    <t>Richard Tater</t>
  </si>
  <si>
    <t>Muscle Leany</t>
  </si>
  <si>
    <t>Hand Drop Off</t>
  </si>
  <si>
    <t>Star Lean</t>
  </si>
  <si>
    <t>Bum of Snitter</t>
  </si>
  <si>
    <t>Glob</t>
  </si>
  <si>
    <t>Blog</t>
  </si>
  <si>
    <t>Dougal</t>
  </si>
  <si>
    <t>Absent Friends</t>
  </si>
  <si>
    <t>Snivelling Twin of Snitter</t>
  </si>
  <si>
    <t>Snitter</t>
  </si>
  <si>
    <t>Son of Snitter</t>
  </si>
  <si>
    <t>Dillan</t>
  </si>
  <si>
    <t>May Day</t>
  </si>
  <si>
    <t>The Flying Squirrel</t>
  </si>
  <si>
    <t>Saturday Morning Blues</t>
  </si>
  <si>
    <t>Yeovil</t>
  </si>
  <si>
    <t>Satanic Curses</t>
  </si>
  <si>
    <t>Fish Fingers</t>
  </si>
  <si>
    <t>Jack Frost</t>
  </si>
  <si>
    <t>Mr Plod</t>
  </si>
  <si>
    <t>Captain Birdseye</t>
  </si>
  <si>
    <t>Plecko</t>
  </si>
  <si>
    <t>Greased Whippet</t>
  </si>
  <si>
    <t>The Last Gasp</t>
  </si>
  <si>
    <t>No Ming for Tim</t>
  </si>
  <si>
    <t>Bark at the Moon</t>
  </si>
  <si>
    <t>Smear Test</t>
  </si>
  <si>
    <t>Papillion</t>
  </si>
  <si>
    <t>Lunar Antics</t>
  </si>
  <si>
    <t>Lunar Antics Variation</t>
  </si>
  <si>
    <t>Sea of Tranquillity</t>
  </si>
  <si>
    <t>Dark Side of the Moon a.k.a Paul G's Climb</t>
  </si>
  <si>
    <t>One Small Step for Man</t>
  </si>
  <si>
    <t>Slipper</t>
  </si>
  <si>
    <t>The Winkler</t>
  </si>
  <si>
    <t>Corpuscle</t>
  </si>
  <si>
    <t>Corner Climb</t>
  </si>
  <si>
    <t>Close to the Edge</t>
  </si>
  <si>
    <t>Salamander</t>
  </si>
  <si>
    <t>The Swinging Salmon</t>
  </si>
  <si>
    <t>Salt 'n' Wound</t>
  </si>
  <si>
    <t>Hill Climb</t>
  </si>
  <si>
    <t>Two Churchills</t>
  </si>
  <si>
    <t>Lilo Islands</t>
  </si>
  <si>
    <t>Hissing in the Pebbles</t>
  </si>
  <si>
    <t>Quarter Moon</t>
  </si>
  <si>
    <t>Something to Prove</t>
  </si>
  <si>
    <t>Beaker's Corner</t>
  </si>
  <si>
    <t>Island Games</t>
  </si>
  <si>
    <t>Frigid Digits</t>
  </si>
  <si>
    <t>Bored of Administration</t>
  </si>
  <si>
    <t>Goldfinger</t>
  </si>
  <si>
    <t>Fort Knocks</t>
  </si>
  <si>
    <t>The BB's</t>
  </si>
  <si>
    <t>The Dark Night</t>
  </si>
  <si>
    <t>Old Boys Climb Again</t>
  </si>
  <si>
    <t>So Severe No Gear</t>
  </si>
  <si>
    <t>FFF (Fucked February Fumble)</t>
  </si>
  <si>
    <t>Nala</t>
  </si>
  <si>
    <t>Nala Variation</t>
  </si>
  <si>
    <t>Sea Spray</t>
  </si>
  <si>
    <t>Albecq Dream</t>
  </si>
  <si>
    <t>Mofasa</t>
  </si>
  <si>
    <t>Albecq Hell</t>
  </si>
  <si>
    <t>Nightmare</t>
  </si>
  <si>
    <t>Simba</t>
  </si>
  <si>
    <t>Sunshine Arete</t>
  </si>
  <si>
    <t>Relic of Youth</t>
  </si>
  <si>
    <t>All the Gear No Idea</t>
  </si>
  <si>
    <t>Three Men in a Boat</t>
  </si>
  <si>
    <t>Li Ho!</t>
  </si>
  <si>
    <t>Shag</t>
  </si>
  <si>
    <t>The Bathing of Venus</t>
  </si>
  <si>
    <t>Funky Monks</t>
  </si>
  <si>
    <t>White Star</t>
  </si>
  <si>
    <t>Greased Knobs</t>
  </si>
  <si>
    <t>Greased Knobs Variation</t>
  </si>
  <si>
    <t>Meteor</t>
  </si>
  <si>
    <t>Red Shift</t>
  </si>
  <si>
    <t>Mr Natural</t>
  </si>
  <si>
    <t>Foxtrot</t>
  </si>
  <si>
    <t>Redundant</t>
  </si>
  <si>
    <t>You're Fired</t>
  </si>
  <si>
    <t>The Grindstone</t>
  </si>
  <si>
    <t>Saracen</t>
  </si>
  <si>
    <t>White Shadow</t>
  </si>
  <si>
    <t>Iconoclast</t>
  </si>
  <si>
    <t>Puppet on a String</t>
  </si>
  <si>
    <t>Crime Wave</t>
  </si>
  <si>
    <t>Malice Afterthought</t>
  </si>
  <si>
    <t>Suspended Sentence</t>
  </si>
  <si>
    <t>Sucks You In</t>
  </si>
  <si>
    <t>Flamingo Groove</t>
  </si>
  <si>
    <t>Ziggurat</t>
  </si>
  <si>
    <t>Neck'n Neck</t>
  </si>
  <si>
    <t>Dead Man's Finger</t>
  </si>
  <si>
    <t>Heavy Petting</t>
  </si>
  <si>
    <t>Alex's Concept</t>
  </si>
  <si>
    <t>Los Houligans</t>
  </si>
  <si>
    <t>Les Houligans</t>
  </si>
  <si>
    <t>Arthur's Retreat</t>
  </si>
  <si>
    <t>An Outbreak of Common Sense</t>
  </si>
  <si>
    <t>Slip of the Tongue</t>
  </si>
  <si>
    <t>Asylum</t>
  </si>
  <si>
    <t>A1 Christian a.k.a Alex's A1 Route</t>
  </si>
  <si>
    <t>Vain in Pink</t>
  </si>
  <si>
    <t>Three out of Four</t>
  </si>
  <si>
    <t>Three out of Four, Direct Start</t>
  </si>
  <si>
    <t>The Swarm</t>
  </si>
  <si>
    <t>Jasper</t>
  </si>
  <si>
    <t>Trio</t>
  </si>
  <si>
    <t>Massive Jugs</t>
  </si>
  <si>
    <t>Dubious Ethics</t>
  </si>
  <si>
    <t>Easy Route</t>
  </si>
  <si>
    <t>Easy Wall</t>
  </si>
  <si>
    <t>Monkey</t>
  </si>
  <si>
    <t>Roundabout</t>
  </si>
  <si>
    <t>Pink Worm</t>
  </si>
  <si>
    <t>The Chimney</t>
  </si>
  <si>
    <t>The Chimney Variation</t>
  </si>
  <si>
    <t>Rib and Slab</t>
  </si>
  <si>
    <t>Pure Genius</t>
  </si>
  <si>
    <t>Crab Slab</t>
  </si>
  <si>
    <t>Slippery Dick Fails to Make it</t>
  </si>
  <si>
    <t>Split Finger</t>
  </si>
  <si>
    <t>Tremble</t>
  </si>
  <si>
    <t>Hang Loose</t>
  </si>
  <si>
    <t>Absolute Zero</t>
  </si>
  <si>
    <t>Juggernaut</t>
  </si>
  <si>
    <t>Joie De Vivre</t>
  </si>
  <si>
    <t>Juggins</t>
  </si>
  <si>
    <t>Jugga Nought</t>
  </si>
  <si>
    <t>Flake Out</t>
  </si>
  <si>
    <t>Double G</t>
  </si>
  <si>
    <t>Python</t>
  </si>
  <si>
    <t>Windhover</t>
  </si>
  <si>
    <t>Jamcrack</t>
  </si>
  <si>
    <t>Crack 'n' Up</t>
  </si>
  <si>
    <t>Atlantis</t>
  </si>
  <si>
    <t>Atlantic Arete</t>
  </si>
  <si>
    <t>Flex</t>
  </si>
  <si>
    <t>Memory Lain</t>
  </si>
  <si>
    <t>Caught By the Fuzz</t>
  </si>
  <si>
    <t>Hoodwink</t>
  </si>
  <si>
    <t>The Grunt</t>
  </si>
  <si>
    <t>Exiles</t>
  </si>
  <si>
    <t>Lament</t>
  </si>
  <si>
    <t>Sprint Finish</t>
  </si>
  <si>
    <t>Harlot</t>
  </si>
  <si>
    <t>Acheron</t>
  </si>
  <si>
    <t>Don't Pay the Ferryman</t>
  </si>
  <si>
    <t>Tonto</t>
  </si>
  <si>
    <t>The Lone Ranger</t>
  </si>
  <si>
    <t>Damp Squib</t>
  </si>
  <si>
    <t>Times Past</t>
  </si>
  <si>
    <t>The Future Now</t>
  </si>
  <si>
    <t>Clueless</t>
  </si>
  <si>
    <t>Time Square</t>
  </si>
  <si>
    <t>Forty-Second Street</t>
  </si>
  <si>
    <t>Forty-First Street</t>
  </si>
  <si>
    <t>Ground-Hog Day</t>
  </si>
  <si>
    <t>Time Bandits</t>
  </si>
  <si>
    <t>Tardis</t>
  </si>
  <si>
    <t>Jupiter</t>
  </si>
  <si>
    <t>Neptune</t>
  </si>
  <si>
    <t>Saturn</t>
  </si>
  <si>
    <t>Boogie</t>
  </si>
  <si>
    <t>Free 'n' Easy</t>
  </si>
  <si>
    <t>Starless</t>
  </si>
  <si>
    <t>Jacuzzi Staircase</t>
  </si>
  <si>
    <t>Absolute Elsewhere</t>
  </si>
  <si>
    <t>La Rossa</t>
  </si>
  <si>
    <t>Jezebel</t>
  </si>
  <si>
    <t>The Great Deciever</t>
  </si>
  <si>
    <t>Umbra</t>
  </si>
  <si>
    <t>Vital Statistix</t>
  </si>
  <si>
    <t>Obeliz</t>
  </si>
  <si>
    <t>Dogmatix</t>
  </si>
  <si>
    <t>Geriatrix</t>
  </si>
  <si>
    <t>Inches</t>
  </si>
  <si>
    <t>Good Days</t>
  </si>
  <si>
    <t>Ikhnaton</t>
  </si>
  <si>
    <t>Ixian Wall</t>
  </si>
  <si>
    <t>Lost in Space</t>
  </si>
  <si>
    <t>Hysteronix</t>
  </si>
  <si>
    <t>Cacophonix</t>
  </si>
  <si>
    <t>Asterix</t>
  </si>
  <si>
    <t>Gluteus Maximus</t>
  </si>
  <si>
    <t>Gaulstone</t>
  </si>
  <si>
    <t>Jude the Obscure</t>
  </si>
  <si>
    <t>Rumours</t>
  </si>
  <si>
    <t>The Crack</t>
  </si>
  <si>
    <t>Hoodlum</t>
  </si>
  <si>
    <t>The Slot</t>
  </si>
  <si>
    <t>One Arm Bandit</t>
  </si>
  <si>
    <t>Casi</t>
  </si>
  <si>
    <t>Coda</t>
  </si>
  <si>
    <t>The Nose</t>
  </si>
  <si>
    <t>Far from the Madding Crowd</t>
  </si>
  <si>
    <t>Affliction of the Multiplying Eye</t>
  </si>
  <si>
    <t>Vyneck Blues</t>
  </si>
  <si>
    <t>Cobweb Corner</t>
  </si>
  <si>
    <t>Eskimo Arete</t>
  </si>
  <si>
    <t>Left Fork</t>
  </si>
  <si>
    <t>Right Fork</t>
  </si>
  <si>
    <t>Ambition</t>
  </si>
  <si>
    <t>Bullseye</t>
  </si>
  <si>
    <t>Target</t>
  </si>
  <si>
    <t>Sac of Wrath</t>
  </si>
  <si>
    <t>Sloose</t>
  </si>
  <si>
    <t>Zig Zag</t>
  </si>
  <si>
    <t>Zephyr</t>
  </si>
  <si>
    <t>Flakey Wall</t>
  </si>
  <si>
    <t>Battle of the Bulge</t>
  </si>
  <si>
    <t>Hanois Roof</t>
  </si>
  <si>
    <t>Hanois Arete</t>
  </si>
  <si>
    <t>Erehwon</t>
  </si>
  <si>
    <t>Zebedee</t>
  </si>
  <si>
    <t>Dying Spark</t>
  </si>
  <si>
    <t>Ember Crack</t>
  </si>
  <si>
    <t>Ember Crack Variation</t>
  </si>
  <si>
    <t>Sparklet</t>
  </si>
  <si>
    <t>Bridgeit the Midget</t>
  </si>
  <si>
    <t>Nipper</t>
  </si>
  <si>
    <t>The Poison Dwarf</t>
  </si>
  <si>
    <t>Monopod</t>
  </si>
  <si>
    <t>Pedagogue</t>
  </si>
  <si>
    <t>Piper</t>
  </si>
  <si>
    <t>Slimmer's Chimney</t>
  </si>
  <si>
    <t>Sleepwalker</t>
  </si>
  <si>
    <t>Dreams of Cream</t>
  </si>
  <si>
    <t>Sour Kraut</t>
  </si>
  <si>
    <t>Victory Vee</t>
  </si>
  <si>
    <t>Victory Vee Variation Finish</t>
  </si>
  <si>
    <t>Liberation Crack</t>
  </si>
  <si>
    <t>Directissima</t>
  </si>
  <si>
    <t>Petit Surplomb</t>
  </si>
  <si>
    <t>Prussian Blues</t>
  </si>
  <si>
    <t>Thriller</t>
  </si>
  <si>
    <t>Ashes to Ashes</t>
  </si>
  <si>
    <t>Salai</t>
  </si>
  <si>
    <t>Salai, Direct Start</t>
  </si>
  <si>
    <t>Take the Stone</t>
  </si>
  <si>
    <t>Sword in the Stone</t>
  </si>
  <si>
    <t>Incensed</t>
  </si>
  <si>
    <t>Pull Harder Still!</t>
  </si>
  <si>
    <t>Excalibur</t>
  </si>
  <si>
    <t>Prospector e.k.a. Dead Metal Hunger</t>
  </si>
  <si>
    <t>Desecration</t>
  </si>
  <si>
    <t>Cabochon</t>
  </si>
  <si>
    <t>Guinevere</t>
  </si>
  <si>
    <t>Pagasus</t>
  </si>
  <si>
    <t>Mercury</t>
  </si>
  <si>
    <t>Have Fun Going Blind</t>
  </si>
  <si>
    <t>Icarus</t>
  </si>
  <si>
    <t>Icarus Variation</t>
  </si>
  <si>
    <t>Gorgon</t>
  </si>
  <si>
    <t>The Knights That Say "Read"</t>
  </si>
  <si>
    <t>Skin Flakes</t>
  </si>
  <si>
    <t>Murphy's Law</t>
  </si>
  <si>
    <t>E.P</t>
  </si>
  <si>
    <t>Laurel and Hardy</t>
  </si>
  <si>
    <t>Fascination</t>
  </si>
  <si>
    <t>Broken Finger</t>
  </si>
  <si>
    <t>Conan the Vegetarian</t>
  </si>
  <si>
    <t>Born to be a Barnacle</t>
  </si>
  <si>
    <t>Gollum's Groove</t>
  </si>
  <si>
    <t>Slippery Dick's Second Climbing</t>
  </si>
  <si>
    <t>Finale</t>
  </si>
  <si>
    <t>Crazy Paving</t>
  </si>
  <si>
    <t>Spartacus</t>
  </si>
  <si>
    <t>Screech</t>
  </si>
  <si>
    <t>Consigilori</t>
  </si>
  <si>
    <t>Scuttlefish</t>
  </si>
  <si>
    <t>Struggling</t>
  </si>
  <si>
    <t>Satisfaction</t>
  </si>
  <si>
    <t>Satisfaction Variation</t>
  </si>
  <si>
    <t>A Walk on the Wild Side</t>
  </si>
  <si>
    <t>L'Angle Wangle</t>
  </si>
  <si>
    <t>Cleavage (or is it Cleave, due to rock fall)</t>
  </si>
  <si>
    <t>Grope</t>
  </si>
  <si>
    <t>Larus Neuroticus</t>
  </si>
  <si>
    <t>Raider</t>
  </si>
  <si>
    <t>Munchkin Madness</t>
  </si>
  <si>
    <t>Jungle Rock</t>
  </si>
  <si>
    <t>Ac-ac Pi-pi</t>
  </si>
  <si>
    <t>Tears for Fears</t>
  </si>
  <si>
    <t>Agrophobia</t>
  </si>
  <si>
    <t>Incarp</t>
  </si>
  <si>
    <t>Breaking Glass</t>
  </si>
  <si>
    <t>Initial</t>
  </si>
  <si>
    <t>Sandstorm</t>
  </si>
  <si>
    <t>The Howlign</t>
  </si>
  <si>
    <t>Blockbuster</t>
  </si>
  <si>
    <t>The Worst Route In Guernsey</t>
  </si>
  <si>
    <t>Slime Climb</t>
  </si>
  <si>
    <t>Pagan</t>
  </si>
  <si>
    <t>Infidel</t>
  </si>
  <si>
    <t>Lady Suicide</t>
  </si>
  <si>
    <t>Fifth Dimentia</t>
  </si>
  <si>
    <t>Barbarian</t>
  </si>
  <si>
    <t>Trialogue Wall</t>
  </si>
  <si>
    <t>Porkey</t>
  </si>
  <si>
    <t>Metta</t>
  </si>
  <si>
    <t>Pearly Gates</t>
  </si>
  <si>
    <t>Rub Some Dirt On It</t>
  </si>
  <si>
    <t>Climax</t>
  </si>
  <si>
    <t>Cream Teaze</t>
  </si>
  <si>
    <t>Auk Chasm</t>
  </si>
  <si>
    <t>Chunder</t>
  </si>
  <si>
    <t>Mad Dog Rides Again</t>
  </si>
  <si>
    <t>Vermicious Knid</t>
  </si>
  <si>
    <t>Dodo</t>
  </si>
  <si>
    <t>Smurf</t>
  </si>
  <si>
    <t>The Tetrad</t>
  </si>
  <si>
    <t>Shot In the Dark</t>
  </si>
  <si>
    <t>Shot In the Dark Variation</t>
  </si>
  <si>
    <t>Riders on the Storm</t>
  </si>
  <si>
    <t>Stormbringer</t>
  </si>
  <si>
    <t>Medium Rare</t>
  </si>
  <si>
    <t>Sunburnt Finish</t>
  </si>
  <si>
    <t>Borderline</t>
  </si>
  <si>
    <t>Styx Trip</t>
  </si>
  <si>
    <t>Hades</t>
  </si>
  <si>
    <t>Fallen Angel Direct</t>
  </si>
  <si>
    <t>Fallen Angel</t>
  </si>
  <si>
    <t>After the Gold-Rush</t>
  </si>
  <si>
    <t>Titanium Stripper</t>
  </si>
  <si>
    <t>Corridors of Power, Direct Finish</t>
  </si>
  <si>
    <t>Corridors of Power</t>
  </si>
  <si>
    <t>Corridors of Power Direct Start</t>
  </si>
  <si>
    <t>Procastination (Crack)</t>
  </si>
  <si>
    <t>Chockstone Chimney</t>
  </si>
  <si>
    <t>Rat Trap</t>
  </si>
  <si>
    <t>SledgeHammer</t>
  </si>
  <si>
    <t>Valediction</t>
  </si>
  <si>
    <t>Trail of Deception</t>
  </si>
  <si>
    <t>Trail of Deception: Sledgehammer Start</t>
  </si>
  <si>
    <t>Path Of Righteousness</t>
  </si>
  <si>
    <t>A Guernsey Double</t>
  </si>
  <si>
    <t>Soleil du Midi</t>
  </si>
  <si>
    <t>Nightshift</t>
  </si>
  <si>
    <t>Nemesis</t>
  </si>
  <si>
    <t>Space Invader</t>
  </si>
  <si>
    <t>Interstellar Overdrive</t>
  </si>
  <si>
    <t>The Black Hole</t>
  </si>
  <si>
    <t>Outer Spacw</t>
  </si>
  <si>
    <t>The Genesis Girls</t>
  </si>
  <si>
    <t>Genesis Gorulla</t>
  </si>
  <si>
    <t>Genesis Gorilla, Direct Start</t>
  </si>
  <si>
    <t>Crossing the Rubicon</t>
  </si>
  <si>
    <t>Breathless</t>
  </si>
  <si>
    <t>Chimp</t>
  </si>
  <si>
    <t>Witless</t>
  </si>
  <si>
    <t>Rock of Ages</t>
  </si>
  <si>
    <t>The Mirken</t>
  </si>
  <si>
    <t>Slimy Squeeze</t>
  </si>
  <si>
    <t>Orca</t>
  </si>
  <si>
    <t>The Sexton</t>
  </si>
  <si>
    <t>Vapour Trail</t>
  </si>
  <si>
    <t>Liquidity Preference</t>
  </si>
  <si>
    <t>Wall Street</t>
  </si>
  <si>
    <t>Traded Option</t>
  </si>
  <si>
    <t>Small Fry a.k.a. You're Like This</t>
  </si>
  <si>
    <t>Insider Deal</t>
  </si>
  <si>
    <t>Footsie</t>
  </si>
  <si>
    <t>Middle Age Spead</t>
  </si>
  <si>
    <t>Dune</t>
  </si>
  <si>
    <t>Arthur Fairweather</t>
  </si>
  <si>
    <t>Typhoon</t>
  </si>
  <si>
    <t>April Shower</t>
  </si>
  <si>
    <t>Alter the Flood</t>
  </si>
  <si>
    <t>Coriolis</t>
  </si>
  <si>
    <t>Mistral</t>
  </si>
  <si>
    <t>Pale Rider a.k.a. Eevee Believee!</t>
  </si>
  <si>
    <t>Waiting for the Hurricane</t>
  </si>
  <si>
    <t>Rebirth</t>
  </si>
  <si>
    <t>Storm</t>
  </si>
  <si>
    <t>Tremor</t>
  </si>
  <si>
    <t>Chateua du Stable</t>
  </si>
  <si>
    <t>Newsflash</t>
  </si>
  <si>
    <t>Ivy Sea</t>
  </si>
  <si>
    <t>Back to Nature</t>
  </si>
  <si>
    <t>Bird's Nest Soup</t>
  </si>
  <si>
    <t>Illusion</t>
  </si>
  <si>
    <t>Gwillome Le Current Bun</t>
  </si>
  <si>
    <t>Molotov</t>
  </si>
  <si>
    <t>Reality</t>
  </si>
  <si>
    <t>Dissection</t>
  </si>
  <si>
    <t>Harry Monk</t>
  </si>
  <si>
    <t>Failing to Exist</t>
  </si>
  <si>
    <t>Fantasy Ridge</t>
  </si>
  <si>
    <t>Virgin on the Ridiculous</t>
  </si>
  <si>
    <t>Virgin on the Ridiculous, Direct Finish</t>
  </si>
  <si>
    <t>Loose Living</t>
  </si>
  <si>
    <t>Better Starve Free</t>
  </si>
  <si>
    <t>Silence the Critics</t>
  </si>
  <si>
    <t>Purple Haze</t>
  </si>
  <si>
    <t>Last Legs</t>
  </si>
  <si>
    <t>Hot Today</t>
  </si>
  <si>
    <t>In High Seas</t>
  </si>
  <si>
    <t>The Stinker</t>
  </si>
  <si>
    <t>The Thinker</t>
  </si>
  <si>
    <t>The Thinker, Direct Start</t>
  </si>
  <si>
    <t>Think Before You Stink</t>
  </si>
  <si>
    <t>Blood Lust</t>
  </si>
  <si>
    <t>The Baldest</t>
  </si>
  <si>
    <t>Panache</t>
  </si>
  <si>
    <t>The Witch's Tooth</t>
  </si>
  <si>
    <t>Friday the Thirteenth</t>
  </si>
  <si>
    <t>The Curtains</t>
  </si>
  <si>
    <t>Les Bonbons</t>
  </si>
  <si>
    <t>Claystorm</t>
  </si>
  <si>
    <t>Dead Slappy</t>
  </si>
  <si>
    <t>Born a Believer</t>
  </si>
  <si>
    <t>The Christian</t>
  </si>
  <si>
    <t>Eels on Wheels</t>
  </si>
  <si>
    <t>Eel Bred</t>
  </si>
  <si>
    <t>Hugo's Here</t>
  </si>
  <si>
    <t>Victor</t>
  </si>
  <si>
    <t>Toiler on the Sea</t>
  </si>
  <si>
    <t>King Conger</t>
  </si>
  <si>
    <t>Gales from the Crypt</t>
  </si>
  <si>
    <t>Remington</t>
  </si>
  <si>
    <t>Ghost Machine</t>
  </si>
  <si>
    <t>The Shooting Gallery</t>
  </si>
  <si>
    <t>MP4</t>
  </si>
  <si>
    <t>MP3</t>
  </si>
  <si>
    <t>Les Misrables</t>
  </si>
  <si>
    <t>Hedgehog Highway</t>
  </si>
  <si>
    <t>China Wall</t>
  </si>
  <si>
    <t>Conger Slab</t>
  </si>
  <si>
    <t>Le Jardinier</t>
  </si>
  <si>
    <t>Gardener's World</t>
  </si>
  <si>
    <t>Dr.Jeckyll</t>
  </si>
  <si>
    <t>Nowhere to Hyde</t>
  </si>
  <si>
    <t>Survival</t>
  </si>
  <si>
    <t>Quo Vaids</t>
  </si>
  <si>
    <t>Qui Va La</t>
  </si>
  <si>
    <t>B'Stard</t>
  </si>
  <si>
    <t>Mai a la Tete</t>
  </si>
  <si>
    <t>Laissez-Faire</t>
  </si>
  <si>
    <t>Chickenhead</t>
  </si>
  <si>
    <t>Rooster Booster</t>
  </si>
  <si>
    <t>Small Talk</t>
  </si>
  <si>
    <t>Small Talk, Direct Start</t>
  </si>
  <si>
    <t>Cling or Swing</t>
  </si>
  <si>
    <t>Sandhopper</t>
  </si>
  <si>
    <t>Eclipse</t>
  </si>
  <si>
    <t>Running on Empty</t>
  </si>
  <si>
    <t>The Devil's Breath</t>
  </si>
  <si>
    <t>Top Up</t>
  </si>
  <si>
    <t>La Carre</t>
  </si>
  <si>
    <t>Negoce</t>
  </si>
  <si>
    <t>Gimmer's Grove</t>
  </si>
  <si>
    <t>Progressive Yoga</t>
  </si>
  <si>
    <t>Cowboys of the Sea</t>
  </si>
  <si>
    <t>Ghost Ship</t>
  </si>
  <si>
    <t>Marie Celeste</t>
  </si>
  <si>
    <t>The Flying Duchman</t>
  </si>
  <si>
    <t>Nervous Wreck</t>
  </si>
  <si>
    <t>Thor</t>
  </si>
  <si>
    <t>Asgard</t>
  </si>
  <si>
    <t>Vraic</t>
  </si>
  <si>
    <t>Sea Witch</t>
  </si>
  <si>
    <t>Sidney's Seam</t>
  </si>
  <si>
    <t>Think of England</t>
  </si>
  <si>
    <t>Conger's Call</t>
  </si>
  <si>
    <t>The Whip</t>
  </si>
  <si>
    <t>Nibbler of the Deep</t>
  </si>
  <si>
    <t>Chancere Arete</t>
  </si>
  <si>
    <t>Spider Crab</t>
  </si>
  <si>
    <t>Queues for Cures</t>
  </si>
  <si>
    <t>Anorexia</t>
  </si>
  <si>
    <t>Neuralgia</t>
  </si>
  <si>
    <t>Broadway</t>
  </si>
  <si>
    <t>Rael</t>
  </si>
  <si>
    <t>Walnut Whip</t>
  </si>
  <si>
    <t>The Soft Option</t>
  </si>
  <si>
    <t>Aliyah</t>
  </si>
  <si>
    <t>Hagannah Groove</t>
  </si>
  <si>
    <t>Fatah Wall</t>
  </si>
  <si>
    <t>Fedayeen</t>
  </si>
  <si>
    <t>PLO</t>
  </si>
  <si>
    <t>Big Sunday</t>
  </si>
  <si>
    <t>Innominate Chimney</t>
  </si>
  <si>
    <t>The Purtian</t>
  </si>
  <si>
    <t>Crocodile Rock</t>
  </si>
  <si>
    <t>Water Torture</t>
  </si>
  <si>
    <t>Vlad the Impaler</t>
  </si>
  <si>
    <t>Innominate Corner</t>
  </si>
  <si>
    <t>Black Slab</t>
  </si>
  <si>
    <t>Son of Grot Slot</t>
  </si>
  <si>
    <t>Grot Slot</t>
  </si>
  <si>
    <t>Loose End</t>
  </si>
  <si>
    <t>Shoveler Wall</t>
  </si>
  <si>
    <t>Pipe 'n' Slippers</t>
  </si>
  <si>
    <t>Tealeaf Crack</t>
  </si>
  <si>
    <t>Countdown</t>
  </si>
  <si>
    <t>Timelord</t>
  </si>
  <si>
    <t>Timewarp</t>
  </si>
  <si>
    <t>Smeagol</t>
  </si>
  <si>
    <t>Time-Share</t>
  </si>
  <si>
    <t>Achwell</t>
  </si>
  <si>
    <t>Achpoor</t>
  </si>
  <si>
    <t>Swet</t>
  </si>
  <si>
    <t>Garotte</t>
  </si>
  <si>
    <t>Lynchpin</t>
  </si>
  <si>
    <t>The Grande Parade of Lifeless Packaging</t>
  </si>
  <si>
    <t>Ninja</t>
  </si>
  <si>
    <t>Izanagi</t>
  </si>
  <si>
    <t>Grease</t>
  </si>
  <si>
    <t>Izami</t>
  </si>
  <si>
    <t>Tramontana</t>
  </si>
  <si>
    <t>Hurricane</t>
  </si>
  <si>
    <t>Stormtrooper</t>
  </si>
  <si>
    <t>Scotch Mist</t>
  </si>
  <si>
    <t>Tempest</t>
  </si>
  <si>
    <t>Stuck in a Rut</t>
  </si>
  <si>
    <t>Snatch</t>
  </si>
  <si>
    <t>Scoter</t>
  </si>
  <si>
    <t>Soapy</t>
  </si>
  <si>
    <t>Apple Crumble</t>
  </si>
  <si>
    <t>Fritters</t>
  </si>
  <si>
    <t>Stich that Jimmy</t>
  </si>
  <si>
    <t>Glasgow Kiss</t>
  </si>
  <si>
    <t>Walbash</t>
  </si>
  <si>
    <t>Shabwa</t>
  </si>
  <si>
    <t>Dogleg</t>
  </si>
  <si>
    <t>Sea Slug</t>
  </si>
  <si>
    <t>Good Morning Slug</t>
  </si>
  <si>
    <t>Morning Wall</t>
  </si>
  <si>
    <t>Acapulco</t>
  </si>
  <si>
    <t>Birami</t>
  </si>
  <si>
    <t>Lentement</t>
  </si>
  <si>
    <t>Merlin</t>
  </si>
  <si>
    <t>Harrier</t>
  </si>
  <si>
    <t>Heavy Weather</t>
  </si>
  <si>
    <t>Whose Blue Suede Shoes?</t>
  </si>
  <si>
    <t>Make or Break</t>
  </si>
  <si>
    <t>Gremlin</t>
  </si>
  <si>
    <t>Treadwall</t>
  </si>
  <si>
    <t>Worm</t>
  </si>
  <si>
    <t>Heatwave</t>
  </si>
  <si>
    <t>Profusion</t>
  </si>
  <si>
    <t>The Sting</t>
  </si>
  <si>
    <t>Smithie's Crack</t>
  </si>
  <si>
    <t>Poseidon</t>
  </si>
  <si>
    <t>Horrow Show</t>
  </si>
  <si>
    <t>Counterfeit Crack</t>
  </si>
  <si>
    <t>Forgery</t>
  </si>
  <si>
    <t>Empty Days</t>
  </si>
  <si>
    <t>Hairline</t>
  </si>
  <si>
    <t>Good Friday</t>
  </si>
  <si>
    <t>Black Friday</t>
  </si>
  <si>
    <t>Passover</t>
  </si>
  <si>
    <t>RSC</t>
  </si>
  <si>
    <t>Fools Paradise</t>
  </si>
  <si>
    <t>Boulder to Kurdistan</t>
  </si>
  <si>
    <t>Hangoverless</t>
  </si>
  <si>
    <t>Guernsey Gosh</t>
  </si>
  <si>
    <t>Paradise Lost</t>
  </si>
  <si>
    <t>Pandora</t>
  </si>
  <si>
    <t>Dimanche Noir</t>
  </si>
  <si>
    <t>Prometheus</t>
  </si>
  <si>
    <t>Rumplestiltskin</t>
  </si>
  <si>
    <t>Safety in Numbers</t>
  </si>
  <si>
    <t>Hommes Wall</t>
  </si>
  <si>
    <t>Glizzard Puke</t>
  </si>
  <si>
    <t>Melons</t>
  </si>
  <si>
    <t>Never Mind the Molluscs</t>
  </si>
  <si>
    <t>Sunset Boulevard</t>
  </si>
  <si>
    <t>Big Black Jug</t>
  </si>
  <si>
    <t>Serpentine</t>
  </si>
  <si>
    <t>Ermine The Frog</t>
  </si>
  <si>
    <t>Kracken</t>
  </si>
  <si>
    <t>Aquaman</t>
  </si>
  <si>
    <t>Paul Davis' Aquaman Variation</t>
  </si>
  <si>
    <t>Splashzone</t>
  </si>
  <si>
    <t>Singe d'Or</t>
  </si>
  <si>
    <t>Busting Out All Over</t>
  </si>
  <si>
    <t>Fanfare</t>
  </si>
  <si>
    <t>Come Back Bruce</t>
  </si>
  <si>
    <t>The Pedlar</t>
  </si>
  <si>
    <t>En Velo</t>
  </si>
  <si>
    <t>Guernsey's Atomic Finger Flake</t>
  </si>
  <si>
    <t>Kelp</t>
  </si>
  <si>
    <t>Faced with Curious Islanders</t>
  </si>
  <si>
    <t>Bastille</t>
  </si>
  <si>
    <t>Life's a Drag</t>
  </si>
  <si>
    <t>The Bat</t>
  </si>
  <si>
    <t>Atrophie</t>
  </si>
  <si>
    <t>Dehus</t>
  </si>
  <si>
    <t>The Escalator</t>
  </si>
  <si>
    <t>La Clameur</t>
  </si>
  <si>
    <t>La Clameur, Alternate Description</t>
  </si>
  <si>
    <t>The Elevator</t>
  </si>
  <si>
    <t>Twilight Zone</t>
  </si>
  <si>
    <t>Mirage</t>
  </si>
  <si>
    <t>Chameleon</t>
  </si>
  <si>
    <t>Slough of Despond</t>
  </si>
  <si>
    <t>Comanche</t>
  </si>
  <si>
    <t>Living on a Knife-edge</t>
  </si>
  <si>
    <t>Bayonet Crack</t>
  </si>
  <si>
    <t>Soldier Blue</t>
  </si>
  <si>
    <t>Apache</t>
  </si>
  <si>
    <t>Deliverance</t>
  </si>
  <si>
    <t>Back Angel</t>
  </si>
  <si>
    <t>Avoidance</t>
  </si>
  <si>
    <t>Dirty Harry</t>
  </si>
  <si>
    <t>Lighten our Darkness</t>
  </si>
  <si>
    <t>Snack Attack</t>
  </si>
  <si>
    <t>Absolutely Floorless</t>
  </si>
  <si>
    <t>Magnum Force</t>
  </si>
  <si>
    <t>Fly on a Windsheild</t>
  </si>
  <si>
    <t>Consolation</t>
  </si>
  <si>
    <t>Undercarriage Failure</t>
  </si>
  <si>
    <t>Crossfire</t>
  </si>
  <si>
    <t>Possum</t>
  </si>
  <si>
    <t>Mussop</t>
  </si>
  <si>
    <t>Agrippa</t>
  </si>
  <si>
    <t>Fishmarket</t>
  </si>
  <si>
    <t>A Plague of Lighthouse Keepers</t>
  </si>
  <si>
    <t>An Epidemic of White Mouse Eaters</t>
  </si>
  <si>
    <t>Health Hazard</t>
  </si>
  <si>
    <t>Krakatoa</t>
  </si>
  <si>
    <t>Solocide</t>
  </si>
  <si>
    <t>Every Witch Way</t>
  </si>
  <si>
    <t>Baldylocks and the Three hairs</t>
  </si>
  <si>
    <t>Godbluff</t>
  </si>
  <si>
    <t>L'Escargot</t>
  </si>
  <si>
    <t>L'Escargot Variation</t>
  </si>
  <si>
    <t>Relapse</t>
  </si>
  <si>
    <t>Crisis Point</t>
  </si>
  <si>
    <t>Prolapse</t>
  </si>
  <si>
    <t>Pawn Hearts</t>
  </si>
  <si>
    <t>Basalisk</t>
  </si>
  <si>
    <t>Reptile</t>
  </si>
  <si>
    <t>Fish</t>
  </si>
  <si>
    <t>Barracuda</t>
  </si>
  <si>
    <t>Decline and Fall</t>
  </si>
  <si>
    <t>Joker's Arete</t>
  </si>
  <si>
    <t>Ceaseless Tide</t>
  </si>
  <si>
    <t>Jam Sandwich</t>
  </si>
  <si>
    <t>Death of a Teacosy</t>
  </si>
  <si>
    <t>Jetsam</t>
  </si>
  <si>
    <t>Flotsam</t>
  </si>
  <si>
    <t>Ideas of March</t>
  </si>
  <si>
    <t>Lurch</t>
  </si>
  <si>
    <t>Cosmo's Crack</t>
  </si>
  <si>
    <t>The Shining</t>
  </si>
  <si>
    <t>Lord of Darkness</t>
  </si>
  <si>
    <t>Headbanger</t>
  </si>
  <si>
    <t>The Myth Implodes</t>
  </si>
  <si>
    <t>Dogfish</t>
  </si>
  <si>
    <t>Careless Driving</t>
  </si>
  <si>
    <t>Roadrunner</t>
  </si>
  <si>
    <t>No Routes</t>
  </si>
  <si>
    <t>Ishihara</t>
  </si>
  <si>
    <t>I am Sailing</t>
  </si>
  <si>
    <t>Project in the Middle</t>
  </si>
  <si>
    <t>Yachts, Yachts and more Yachts</t>
  </si>
  <si>
    <t>The Sloth's Traverse</t>
  </si>
  <si>
    <t>The Sloth's Nose</t>
  </si>
  <si>
    <t>Name to Follow..</t>
  </si>
  <si>
    <t>I'm Being a Wimp!</t>
  </si>
  <si>
    <t>I'm Not Being a Wimp</t>
  </si>
  <si>
    <t>Wide Crack Thread</t>
  </si>
  <si>
    <t>The Aborted Dry Tool Route</t>
  </si>
  <si>
    <t>Yin Yang</t>
  </si>
  <si>
    <t>Puchinello a.k.a. Resident Evil</t>
  </si>
  <si>
    <t>Orisis</t>
  </si>
  <si>
    <t>Kupala a.k.a. Adventures of Tintin</t>
  </si>
  <si>
    <t>Seconds Away</t>
  </si>
  <si>
    <t>Time and Tide</t>
  </si>
  <si>
    <t>Wild Thing</t>
  </si>
  <si>
    <t>The Road to Ruin</t>
  </si>
  <si>
    <t>Zero and Blind Terry</t>
  </si>
  <si>
    <t>Proverbial Breakdown</t>
  </si>
  <si>
    <t>Wait</t>
  </si>
  <si>
    <t>Crystal Groove</t>
  </si>
  <si>
    <t>Urban Guerilla</t>
  </si>
  <si>
    <t>For no Man</t>
  </si>
  <si>
    <t>The Caped Crusaider</t>
  </si>
  <si>
    <t>Alchemy</t>
  </si>
  <si>
    <t>Back Shag</t>
  </si>
  <si>
    <t>Manadala</t>
  </si>
  <si>
    <t>Caroline</t>
  </si>
  <si>
    <t>Figaro</t>
  </si>
  <si>
    <t>Janus</t>
  </si>
  <si>
    <t>Temperance Row</t>
  </si>
  <si>
    <t>One for the Road</t>
  </si>
  <si>
    <t>Evening Officer</t>
  </si>
  <si>
    <t>Dangerous Driving</t>
  </si>
  <si>
    <t>Tonic</t>
  </si>
  <si>
    <t>On the Rocks</t>
  </si>
  <si>
    <t>Central Crack</t>
  </si>
  <si>
    <t>Nermal</t>
  </si>
  <si>
    <t>The Sleuth</t>
  </si>
  <si>
    <t>Colonel Mustard</t>
  </si>
  <si>
    <t>Stratasfear</t>
  </si>
  <si>
    <t>Hall of Worriers</t>
  </si>
  <si>
    <t>Hall of Worriers Direct</t>
  </si>
  <si>
    <t>Fingerburn</t>
  </si>
  <si>
    <t>High Steppa</t>
  </si>
  <si>
    <t>Biarritz</t>
  </si>
  <si>
    <t>Common Sense</t>
  </si>
  <si>
    <t>Nonsense</t>
  </si>
  <si>
    <t>Senseless</t>
  </si>
  <si>
    <t>New Worlds</t>
  </si>
  <si>
    <t>The Underworld</t>
  </si>
  <si>
    <t>Rogue's Gallery</t>
  </si>
  <si>
    <t>The Godfather</t>
  </si>
  <si>
    <t>Close Encounter</t>
  </si>
  <si>
    <t>Softly, Softly</t>
  </si>
  <si>
    <t>The Lost Cord</t>
  </si>
  <si>
    <t>Fool's Mate</t>
  </si>
  <si>
    <t>Gambit</t>
  </si>
  <si>
    <t>Stalemate</t>
  </si>
  <si>
    <t>Javelin Arete</t>
  </si>
  <si>
    <t>The Broken Lance</t>
  </si>
  <si>
    <t>Skirmish</t>
  </si>
  <si>
    <t>War Machine</t>
  </si>
  <si>
    <t>Cavalry Groove</t>
  </si>
  <si>
    <t>The Retreat</t>
  </si>
  <si>
    <t>The Scoop</t>
  </si>
  <si>
    <t>Headlines</t>
  </si>
  <si>
    <t>Headlines, Direct Finish</t>
  </si>
  <si>
    <t>Paladin</t>
  </si>
  <si>
    <t>Edgeway</t>
  </si>
  <si>
    <t>Cossack Wall</t>
  </si>
  <si>
    <t>Just for the Crack</t>
  </si>
  <si>
    <t>Squall</t>
  </si>
  <si>
    <t>Kittewake</t>
  </si>
  <si>
    <t>Trustin</t>
  </si>
  <si>
    <t>Crispin</t>
  </si>
  <si>
    <t>Canine Holiday</t>
  </si>
  <si>
    <t>Slowburn</t>
  </si>
  <si>
    <t>Spike</t>
  </si>
  <si>
    <t>Chalcedony</t>
  </si>
  <si>
    <t>Quicksilver</t>
  </si>
  <si>
    <t>Wonderland</t>
  </si>
  <si>
    <t>Fool's Gold</t>
  </si>
  <si>
    <t>The Islanders</t>
  </si>
  <si>
    <t>Taylor's Redemption</t>
  </si>
  <si>
    <t>Space Cadet</t>
  </si>
  <si>
    <t>Streetwalker</t>
  </si>
  <si>
    <t>A Triumph for Education</t>
  </si>
  <si>
    <t>Streetwise</t>
  </si>
  <si>
    <t>Freeway</t>
  </si>
  <si>
    <t>Freetime</t>
  </si>
  <si>
    <t>Brisket</t>
  </si>
  <si>
    <t>Gear Frenzy</t>
  </si>
  <si>
    <t>Another</t>
  </si>
  <si>
    <t>Ignominous</t>
  </si>
  <si>
    <t>Slab Left-Hand</t>
  </si>
  <si>
    <t>Desolation Row</t>
  </si>
  <si>
    <t>Calanda</t>
  </si>
  <si>
    <t>Widdershins</t>
  </si>
  <si>
    <t>Slip Slidn' Away</t>
  </si>
  <si>
    <t>High Noon</t>
  </si>
  <si>
    <t>Pronto</t>
  </si>
  <si>
    <t>Shenanigan</t>
  </si>
  <si>
    <t>Valentino</t>
  </si>
  <si>
    <t>Brinkmanship</t>
  </si>
  <si>
    <t>Domino Wall</t>
  </si>
  <si>
    <t>Pianissimo</t>
  </si>
  <si>
    <t>Zoanthopist Groove</t>
  </si>
  <si>
    <t>Sigma</t>
  </si>
  <si>
    <t>Omicron</t>
  </si>
  <si>
    <t>Balance of Power</t>
  </si>
  <si>
    <t>Ques for Cures</t>
  </si>
  <si>
    <t>Join the Cue</t>
  </si>
  <si>
    <t>Hide and Shriek</t>
  </si>
  <si>
    <t>Monkey Puzzle</t>
  </si>
  <si>
    <t>The Dunce</t>
  </si>
  <si>
    <t>Pumpkin Pie</t>
  </si>
  <si>
    <t>Incursion</t>
  </si>
  <si>
    <t>Insomnia</t>
  </si>
  <si>
    <t>Insurrection</t>
  </si>
  <si>
    <t>Mosiaic</t>
  </si>
  <si>
    <t>Domino</t>
  </si>
  <si>
    <t>The Jester</t>
  </si>
  <si>
    <t>Tickle Your Wriggler</t>
  </si>
  <si>
    <t>Bronco</t>
  </si>
  <si>
    <t>Garfield</t>
  </si>
  <si>
    <t>Ratbag</t>
  </si>
  <si>
    <t>Lacey a.k.a. Inferno</t>
  </si>
  <si>
    <t>Shoestring</t>
  </si>
  <si>
    <t>Odie</t>
  </si>
  <si>
    <t>Twinkle</t>
  </si>
  <si>
    <t>Felony</t>
  </si>
  <si>
    <t>Forty Days and Forty Nights</t>
  </si>
  <si>
    <t>Reve de Fer</t>
  </si>
  <si>
    <t>Footless Hero</t>
  </si>
  <si>
    <t>Serendipity</t>
  </si>
  <si>
    <t>Lost Soles</t>
  </si>
  <si>
    <t>Christmas Bazar</t>
  </si>
  <si>
    <t>Mince Pie</t>
  </si>
  <si>
    <t>The Abyss</t>
  </si>
  <si>
    <t>Hunger</t>
  </si>
  <si>
    <t>Hunkey Dorey</t>
  </si>
  <si>
    <t>Cemented Relations</t>
  </si>
  <si>
    <t>Cement Failure</t>
  </si>
  <si>
    <t>Concrete Waistcoat</t>
  </si>
  <si>
    <t>Joey</t>
  </si>
  <si>
    <t>Slab Direct</t>
  </si>
  <si>
    <t>Human Race</t>
  </si>
  <si>
    <t>Tide Race</t>
  </si>
  <si>
    <t>Boomerang</t>
  </si>
  <si>
    <t>Boomerang Variation</t>
  </si>
  <si>
    <t>Masektet</t>
  </si>
  <si>
    <t>Gary Big Tits</t>
  </si>
  <si>
    <t>Negress</t>
  </si>
  <si>
    <t>Summer Solstice</t>
  </si>
  <si>
    <t>Charybdis</t>
  </si>
  <si>
    <t>The Porg</t>
  </si>
  <si>
    <t>New Year's Heave</t>
  </si>
  <si>
    <t>Space Race</t>
  </si>
  <si>
    <t>Boulder Gully</t>
  </si>
  <si>
    <t>Trundler's Corner</t>
  </si>
  <si>
    <t>Paternoster</t>
  </si>
  <si>
    <t>A Touch Too Much</t>
  </si>
  <si>
    <t>Back 'n' Foot to Oblivion</t>
  </si>
  <si>
    <t>Kiwi Crack</t>
  </si>
  <si>
    <t>Nowt</t>
  </si>
  <si>
    <t>Next to Nowt</t>
  </si>
  <si>
    <t>Sunspot</t>
  </si>
  <si>
    <t>Hash</t>
  </si>
  <si>
    <t>Sunset Crack</t>
  </si>
  <si>
    <t>Mantleshelf</t>
  </si>
  <si>
    <t>Waterfall</t>
  </si>
  <si>
    <t>Sunset Flute</t>
  </si>
  <si>
    <t>Rock Punk</t>
  </si>
  <si>
    <t>Drainpipe Crack</t>
  </si>
  <si>
    <t>Rat out of Hell a.k.a Guttersnipe</t>
  </si>
  <si>
    <t>Wall Street Shuffle</t>
  </si>
  <si>
    <t>Shaking Flakes</t>
  </si>
  <si>
    <t>Oil Drum</t>
  </si>
  <si>
    <t>Bottletop</t>
  </si>
  <si>
    <t>Vandal</t>
  </si>
  <si>
    <t>Retire to Guernsey</t>
  </si>
  <si>
    <t>Cacafuego</t>
  </si>
  <si>
    <t>Astroglide</t>
  </si>
  <si>
    <t>Spitfire</t>
  </si>
  <si>
    <t>Pink Haze</t>
  </si>
  <si>
    <t>Deceitful Lady</t>
  </si>
  <si>
    <t>Quick Retreat</t>
  </si>
  <si>
    <t>Libra</t>
  </si>
  <si>
    <t>Footloose</t>
  </si>
  <si>
    <t>Rufous</t>
  </si>
  <si>
    <t>Emma</t>
  </si>
  <si>
    <t>Emma Variation</t>
  </si>
  <si>
    <t>Harlequin</t>
  </si>
  <si>
    <t>Masquerade</t>
  </si>
  <si>
    <t>Tumble</t>
  </si>
  <si>
    <t>Gelert's Groove</t>
  </si>
  <si>
    <t>Gelert's Groove Direct Finish</t>
  </si>
  <si>
    <t>Corbomight</t>
  </si>
  <si>
    <t>The Bean</t>
  </si>
  <si>
    <t>Bean and Gone</t>
  </si>
  <si>
    <t>Freebee</t>
  </si>
  <si>
    <t>Edgehog</t>
  </si>
  <si>
    <t>The Jam</t>
  </si>
  <si>
    <t>Brief Encounter</t>
  </si>
  <si>
    <t>Virgo</t>
  </si>
  <si>
    <t>Easy Groove</t>
  </si>
  <si>
    <t>Offshore Trades</t>
  </si>
  <si>
    <t>Blitz</t>
  </si>
  <si>
    <t>Jericho Jazz</t>
  </si>
  <si>
    <t>Ad Infinitum</t>
  </si>
  <si>
    <t>Le Chein Bodu</t>
  </si>
  <si>
    <t>Crown of Thorns</t>
  </si>
  <si>
    <t>King of the Jews</t>
  </si>
  <si>
    <t>Boogie to Bethlehem</t>
  </si>
  <si>
    <t>Autumn Madness</t>
  </si>
  <si>
    <t>Indian Summer</t>
  </si>
  <si>
    <t>Botany Bay</t>
  </si>
  <si>
    <t>Lefthand Crack</t>
  </si>
  <si>
    <t>Fly Paper</t>
  </si>
  <si>
    <t>Centre Crack</t>
  </si>
  <si>
    <t>Righthand Crack</t>
  </si>
  <si>
    <t>Wolf in Sheep's Clothing</t>
  </si>
  <si>
    <t>Cato</t>
  </si>
  <si>
    <t>Chicken Run</t>
  </si>
  <si>
    <t>Rabbit Run</t>
  </si>
  <si>
    <t>Fracture</t>
  </si>
  <si>
    <t>Spare Rib</t>
  </si>
  <si>
    <t>Straw Dogs</t>
  </si>
  <si>
    <t>The Lynx</t>
  </si>
  <si>
    <t>Floating Rib a.k.a. The Pink Panther</t>
  </si>
  <si>
    <t>Cassolette</t>
  </si>
  <si>
    <t>Clouseau</t>
  </si>
  <si>
    <t>Incision</t>
  </si>
  <si>
    <t>Partners in Crime</t>
  </si>
  <si>
    <t>9-9-9</t>
  </si>
  <si>
    <t>Harelip</t>
  </si>
  <si>
    <t>6-6-6</t>
  </si>
  <si>
    <t>Pink Pussy</t>
  </si>
  <si>
    <t>Morendo Wall</t>
  </si>
  <si>
    <t>Mortally Wounded</t>
  </si>
  <si>
    <t>The Blowhole</t>
  </si>
  <si>
    <t>Blowout</t>
  </si>
  <si>
    <t>Origional Route</t>
  </si>
  <si>
    <t>Champion</t>
  </si>
  <si>
    <t>Climb with No Name</t>
  </si>
  <si>
    <t>Cat's Cradle</t>
  </si>
  <si>
    <t>Centrall Buttress Climb</t>
  </si>
  <si>
    <t>The Golden Fleece</t>
  </si>
  <si>
    <t>Handful of Dust</t>
  </si>
  <si>
    <t>A Fistfull of Dollars</t>
  </si>
  <si>
    <t>Pitch Black</t>
  </si>
  <si>
    <t>Crushed Asian Traverse</t>
  </si>
  <si>
    <t>Glrss Trip</t>
  </si>
  <si>
    <t>Grass Trip Direct</t>
  </si>
  <si>
    <t>Day Tripper</t>
  </si>
  <si>
    <t>Nester's Crack</t>
  </si>
  <si>
    <t>Swing'in in the Rain</t>
  </si>
  <si>
    <t>Mafloso</t>
  </si>
  <si>
    <t>Dark Secret</t>
  </si>
  <si>
    <t>Le Bigard Arete</t>
  </si>
  <si>
    <t>Spirit of the Age</t>
  </si>
  <si>
    <t>Animal Magic</t>
  </si>
  <si>
    <t>Sarcophagus</t>
  </si>
  <si>
    <t>The Roaring Scilence</t>
  </si>
  <si>
    <t>Damnation Alley</t>
  </si>
  <si>
    <t>Quasar</t>
  </si>
  <si>
    <t>Blinded by the Light</t>
  </si>
  <si>
    <t>Birdy Franklin</t>
  </si>
  <si>
    <t>Highwayman</t>
  </si>
  <si>
    <t>Yellow Peril</t>
  </si>
  <si>
    <t>Deception</t>
  </si>
  <si>
    <t>The Undercover Man</t>
  </si>
  <si>
    <t>Bohu</t>
  </si>
  <si>
    <t>Stormy Sunday</t>
  </si>
  <si>
    <t>Lazy Sunday</t>
  </si>
  <si>
    <t>Electric Horseman</t>
  </si>
  <si>
    <t>Speed Freak</t>
  </si>
  <si>
    <t>Topectomy Crack</t>
  </si>
  <si>
    <t>Thunder</t>
  </si>
  <si>
    <t>Lightening</t>
  </si>
  <si>
    <t>The Flasher</t>
  </si>
  <si>
    <t>No Rest for the Wicked</t>
  </si>
  <si>
    <t>A Fettish for Fur</t>
  </si>
  <si>
    <t>Backbender</t>
  </si>
  <si>
    <t>Stairway</t>
  </si>
  <si>
    <t>Windbag</t>
  </si>
  <si>
    <t>Nouvelles Frontieres</t>
  </si>
  <si>
    <t>Wet</t>
  </si>
  <si>
    <t>Slurp</t>
  </si>
  <si>
    <t>Yoyo</t>
  </si>
  <si>
    <t>Green Crystal</t>
  </si>
  <si>
    <t>Swinging</t>
  </si>
  <si>
    <t>Arete Climb</t>
  </si>
  <si>
    <t>Slab Climb</t>
  </si>
  <si>
    <t>Metamorphosis</t>
  </si>
  <si>
    <t>The Changeling</t>
  </si>
  <si>
    <t>Sine Line</t>
  </si>
  <si>
    <t>Scarab</t>
  </si>
  <si>
    <t>Wind-Assisted</t>
  </si>
  <si>
    <t>Let's Dance</t>
  </si>
  <si>
    <t>Two to Tango</t>
  </si>
  <si>
    <t>The Waltzer</t>
  </si>
  <si>
    <t>Ricochet</t>
  </si>
  <si>
    <t>Shoot to Kill</t>
  </si>
  <si>
    <t>Rubber Bullets</t>
  </si>
  <si>
    <t>Direct</t>
  </si>
  <si>
    <t>Edge to Infinity</t>
  </si>
  <si>
    <t>H to He</t>
  </si>
  <si>
    <t>The Aerosol Grey Machine</t>
  </si>
  <si>
    <t>The Quiet Zone</t>
  </si>
  <si>
    <t>Pioneers Over C</t>
  </si>
  <si>
    <t>Hebalob</t>
  </si>
  <si>
    <t>Hebalob Direct Start</t>
  </si>
  <si>
    <t>Custard's Last Stand</t>
  </si>
  <si>
    <t>The Clot Thickens</t>
  </si>
  <si>
    <t>Menopausal Male</t>
  </si>
  <si>
    <t>Sleepy Hollow</t>
  </si>
  <si>
    <t>Ripped Sack</t>
  </si>
  <si>
    <t>Convalescence</t>
  </si>
  <si>
    <t>Conditional Discharge</t>
  </si>
  <si>
    <t>Wilko's</t>
  </si>
  <si>
    <t>Congretional Misfire</t>
  </si>
  <si>
    <t>Mutation Crack</t>
  </si>
  <si>
    <t>Guy Fawkes</t>
  </si>
  <si>
    <t>Budlow</t>
  </si>
  <si>
    <t>Left Edge</t>
  </si>
  <si>
    <t>Grey Slab</t>
  </si>
  <si>
    <t>Grey Slab Direct Start</t>
  </si>
  <si>
    <t>The Throwback</t>
  </si>
  <si>
    <t>Hit the Bottle</t>
  </si>
  <si>
    <t>Cave Route</t>
  </si>
  <si>
    <t>Gurn Fetchingly</t>
  </si>
  <si>
    <t>Pringle Groove</t>
  </si>
  <si>
    <t>Cateract</t>
  </si>
  <si>
    <t>Little Sod</t>
  </si>
  <si>
    <t>Melange</t>
  </si>
  <si>
    <t>The Mix</t>
  </si>
  <si>
    <t>Melange Direct Start</t>
  </si>
  <si>
    <t>Arms Race</t>
  </si>
  <si>
    <t>Heart Race</t>
  </si>
  <si>
    <t>True Grit</t>
  </si>
  <si>
    <t>True Grit Variation</t>
  </si>
  <si>
    <t>Wilt</t>
  </si>
  <si>
    <t>Subsidiary Slab</t>
  </si>
  <si>
    <t>Parting Shot</t>
  </si>
  <si>
    <t>Eating Rifles</t>
  </si>
  <si>
    <t>Mange-Tous</t>
  </si>
  <si>
    <t>Archie</t>
  </si>
  <si>
    <t>Gift Wrapped in Le Gouffre</t>
  </si>
  <si>
    <t>The Long Good Friday</t>
  </si>
  <si>
    <t>Doddle</t>
  </si>
  <si>
    <t>Grey Buttress Eliminate</t>
  </si>
  <si>
    <t>Right Edge</t>
  </si>
  <si>
    <t>Roaster</t>
  </si>
  <si>
    <t>Coaster</t>
  </si>
  <si>
    <t>Sport Climbing Dinosaur</t>
  </si>
  <si>
    <t>Talking to the Dinosaurs</t>
  </si>
  <si>
    <t>Sweet 'n' Sour</t>
  </si>
  <si>
    <t>Ring of Fire</t>
  </si>
  <si>
    <t>Vindaloo</t>
  </si>
  <si>
    <t>Red Slab Traverse</t>
  </si>
  <si>
    <t>Meaningless</t>
  </si>
  <si>
    <t>Kestrel</t>
  </si>
  <si>
    <t>Constructive Play</t>
  </si>
  <si>
    <t>DIY</t>
  </si>
  <si>
    <t>Tricksey</t>
  </si>
  <si>
    <t>Anteater</t>
  </si>
  <si>
    <t>One Minute Wonder</t>
  </si>
  <si>
    <t>Fusion</t>
  </si>
  <si>
    <t>Freedom</t>
  </si>
  <si>
    <t>Penal Colony</t>
  </si>
  <si>
    <t>Mica</t>
  </si>
  <si>
    <t>Horus</t>
  </si>
  <si>
    <t>Ra</t>
  </si>
  <si>
    <t>Tatenham Corner</t>
  </si>
  <si>
    <t>Wot no Tat?</t>
  </si>
  <si>
    <t>Ancestral Vices</t>
  </si>
  <si>
    <t>Spring Fever</t>
  </si>
  <si>
    <t>Bird Man</t>
  </si>
  <si>
    <t>Bucket City</t>
  </si>
  <si>
    <t>Omission</t>
  </si>
  <si>
    <t>Deep Green</t>
  </si>
  <si>
    <t>Relics</t>
  </si>
  <si>
    <t>Taghaim Wall</t>
  </si>
  <si>
    <t>Cavernous Caveties</t>
  </si>
  <si>
    <t>Pictish Guru</t>
  </si>
  <si>
    <t>Arachni</t>
  </si>
  <si>
    <t>Sassenach</t>
  </si>
  <si>
    <t>Gran Canyon</t>
  </si>
  <si>
    <t>Irmtraud</t>
  </si>
  <si>
    <t>Scorched Earth</t>
  </si>
  <si>
    <t>The Oil Baron</t>
  </si>
  <si>
    <t>Livingston</t>
  </si>
  <si>
    <t>Olive Oyle</t>
  </si>
  <si>
    <t>Bluto</t>
  </si>
  <si>
    <t>Jack Tar</t>
  </si>
  <si>
    <t>Swee' Pea</t>
  </si>
  <si>
    <t>Help</t>
  </si>
  <si>
    <t>The French Connection</t>
  </si>
  <si>
    <t>The Italian Job</t>
  </si>
  <si>
    <t>Malediction</t>
  </si>
  <si>
    <t>Seth</t>
  </si>
  <si>
    <t>Black Mamba</t>
  </si>
  <si>
    <t>Black Adder</t>
  </si>
  <si>
    <t>Out of the Sinking</t>
  </si>
  <si>
    <t>Voyager</t>
  </si>
  <si>
    <t>Zenith</t>
  </si>
  <si>
    <t>Rite of Spring</t>
  </si>
  <si>
    <t>Zeta</t>
  </si>
  <si>
    <t>Nirvana</t>
  </si>
  <si>
    <t>Bushido</t>
  </si>
  <si>
    <t>On a Wing and a Prayer</t>
  </si>
  <si>
    <t>Shatner Pants</t>
  </si>
  <si>
    <t>Deltoid Quadrent</t>
  </si>
  <si>
    <t>Spacewalk</t>
  </si>
  <si>
    <t>Spacewalk: Alone In Space Variation</t>
  </si>
  <si>
    <t>Casablanca</t>
  </si>
  <si>
    <t>The Maltese Falcon</t>
  </si>
  <si>
    <t>Mouse with Clogs on</t>
  </si>
  <si>
    <t>Certificate X</t>
  </si>
  <si>
    <t>Lolita</t>
  </si>
  <si>
    <t>Two Little Boys</t>
  </si>
  <si>
    <t>Lust for Life</t>
  </si>
  <si>
    <t>Makin' Movies</t>
  </si>
  <si>
    <t>The Thirty-Nine Steps</t>
  </si>
  <si>
    <t>Oscar</t>
  </si>
  <si>
    <t>Catch 22</t>
  </si>
  <si>
    <t>Video Nasty</t>
  </si>
  <si>
    <t>Poltergeist Wall</t>
  </si>
  <si>
    <t>MGM</t>
  </si>
  <si>
    <t>Take Two</t>
  </si>
  <si>
    <t>Candid Camera</t>
  </si>
  <si>
    <t>20% Armadillo</t>
  </si>
  <si>
    <t>Total Pangolin</t>
  </si>
  <si>
    <t>Barbegazi</t>
  </si>
  <si>
    <t>Doppleganger Wall</t>
  </si>
  <si>
    <t>Hoi Polloi</t>
  </si>
  <si>
    <t>Déjà vu</t>
  </si>
  <si>
    <t>Pukka</t>
  </si>
  <si>
    <t>Xenophobia</t>
  </si>
  <si>
    <t>Little Boxes</t>
  </si>
  <si>
    <t>Scaping the Barrel</t>
  </si>
  <si>
    <t>Tsunami</t>
  </si>
  <si>
    <t>Zonda</t>
  </si>
  <si>
    <t>Animals Break Out</t>
  </si>
  <si>
    <t>Surya</t>
  </si>
  <si>
    <t>Lucifer</t>
  </si>
  <si>
    <t>Mephistopheles</t>
  </si>
  <si>
    <t>Rollercoaster</t>
  </si>
  <si>
    <t>Dipper Ride</t>
  </si>
  <si>
    <t>Renoir In Chalk</t>
  </si>
  <si>
    <t>Militant Tendancy</t>
  </si>
  <si>
    <t>Middle of the Road</t>
  </si>
  <si>
    <t>New Socialist</t>
  </si>
  <si>
    <t>Capitalist Corner</t>
  </si>
  <si>
    <t>Return to the Trees</t>
  </si>
  <si>
    <t>Revolution</t>
  </si>
  <si>
    <t>Apathetic</t>
  </si>
  <si>
    <t>Streethawk</t>
  </si>
  <si>
    <t>Ermine Street</t>
  </si>
  <si>
    <t>Easy Street</t>
  </si>
  <si>
    <t>Forsaken Gardens</t>
  </si>
  <si>
    <t>Cirkus</t>
  </si>
  <si>
    <t>Stage Fright</t>
  </si>
  <si>
    <t>The Fall Guy</t>
  </si>
  <si>
    <t>The Cunning Lingerers</t>
  </si>
  <si>
    <t>Green Gully</t>
  </si>
  <si>
    <t>Cutlass Ridge</t>
  </si>
  <si>
    <t>Pig's Ear</t>
  </si>
  <si>
    <t>Ship of Fools</t>
  </si>
  <si>
    <t>Gog</t>
  </si>
  <si>
    <t>Magog</t>
  </si>
  <si>
    <t>In Camera</t>
  </si>
  <si>
    <t>Faculty X</t>
  </si>
  <si>
    <t>Tracker</t>
  </si>
  <si>
    <t>Comet</t>
  </si>
  <si>
    <t>Echopraxis</t>
  </si>
  <si>
    <t>The Sneaker</t>
  </si>
  <si>
    <t>Nobody's Buisness</t>
  </si>
  <si>
    <t>The Final Fling</t>
  </si>
  <si>
    <t>Humdinger</t>
  </si>
  <si>
    <t>The Alamo</t>
  </si>
  <si>
    <t>Ganglian</t>
  </si>
  <si>
    <t>Crepuscular</t>
  </si>
  <si>
    <t>Petit Derriere</t>
  </si>
  <si>
    <t>Sorry Seagul a.k.a. Slippery Seagul</t>
  </si>
  <si>
    <t>Snorkel to Hand</t>
  </si>
  <si>
    <t>About to Drown</t>
  </si>
  <si>
    <t>Three Men in a Moat</t>
  </si>
  <si>
    <t>The Chop Block</t>
  </si>
  <si>
    <t>The Scorpion</t>
  </si>
  <si>
    <t>Desire</t>
  </si>
  <si>
    <t>Schlusselstelle</t>
  </si>
  <si>
    <t>Portuguese Man</t>
  </si>
  <si>
    <t>Penial Servitude</t>
  </si>
  <si>
    <t>Mistress in a Pot</t>
  </si>
  <si>
    <t>Route One</t>
  </si>
  <si>
    <t>Middle Age Spread</t>
  </si>
  <si>
    <t>Scotto Voce</t>
  </si>
  <si>
    <t>Elstub's Wall</t>
  </si>
  <si>
    <t>Whinger's Crack</t>
  </si>
  <si>
    <t>Castaway</t>
  </si>
  <si>
    <t>Scrambling Route</t>
  </si>
  <si>
    <t>The Blue Lagoon</t>
  </si>
  <si>
    <t>School Special</t>
  </si>
  <si>
    <t>Lockheart</t>
  </si>
  <si>
    <t>The Philosopher's Stone</t>
  </si>
  <si>
    <t>Grifindor</t>
  </si>
  <si>
    <t>Crystal Maze</t>
  </si>
  <si>
    <t>Slyverin</t>
  </si>
  <si>
    <t>Up to You</t>
  </si>
  <si>
    <t>Frontal Exposure</t>
  </si>
  <si>
    <t>On the Edge</t>
  </si>
  <si>
    <t>Chocks Away</t>
  </si>
  <si>
    <t>Punch Drunk</t>
  </si>
  <si>
    <t>Nadir's Big Chance</t>
  </si>
  <si>
    <t>Nadir's Big Chance Variation</t>
  </si>
  <si>
    <t>Take a Chance</t>
  </si>
  <si>
    <t>Celestial Sphere a.k.a FYCH</t>
  </si>
  <si>
    <t>Lefthand Gruesome</t>
  </si>
  <si>
    <t>Menage a Trois a.k.a. Ugly Pigeon</t>
  </si>
  <si>
    <t>Righthand Gruesome</t>
  </si>
  <si>
    <t>Trompe L'Oeil</t>
  </si>
  <si>
    <t>Le God</t>
  </si>
  <si>
    <t>Humoreske</t>
  </si>
  <si>
    <t>Into the Groove</t>
  </si>
  <si>
    <t>I Scream</t>
  </si>
  <si>
    <t>Snowstorm</t>
  </si>
  <si>
    <t>Strangeways</t>
  </si>
  <si>
    <t>Variouf</t>
  </si>
  <si>
    <t>Sweating Alcohol</t>
  </si>
  <si>
    <t>Moon Madness</t>
  </si>
  <si>
    <t>Vampire</t>
  </si>
  <si>
    <t>Pinball Groove</t>
  </si>
  <si>
    <t>Lemmings</t>
  </si>
  <si>
    <t>Jayne</t>
  </si>
  <si>
    <t>Gerbils</t>
  </si>
  <si>
    <t>To the Bat Cave</t>
  </si>
  <si>
    <t>Arrow</t>
  </si>
  <si>
    <t>Kissing the Pink</t>
  </si>
  <si>
    <t>Frost Nip</t>
  </si>
  <si>
    <t>Frost Nip Variation</t>
  </si>
  <si>
    <t>Sour Grapes</t>
  </si>
  <si>
    <t>Creve Coeur</t>
  </si>
  <si>
    <t>Wilson's Corner</t>
  </si>
  <si>
    <t>Corderie</t>
  </si>
  <si>
    <t>Videclin</t>
  </si>
  <si>
    <t>Reunion</t>
  </si>
  <si>
    <t>Comfortably Numb</t>
  </si>
  <si>
    <t>No Sense, No Feeling</t>
  </si>
  <si>
    <t>Fatal Attraction</t>
  </si>
  <si>
    <t>Wings of a Dove</t>
  </si>
  <si>
    <t>Amputation</t>
  </si>
  <si>
    <t>The Hooker</t>
  </si>
  <si>
    <t>Uppercut</t>
  </si>
  <si>
    <t>Black Magic</t>
  </si>
  <si>
    <t>Belladonna</t>
  </si>
  <si>
    <t>Ebonyzer</t>
  </si>
  <si>
    <t>The Black Splash</t>
  </si>
  <si>
    <t>Blood Money</t>
  </si>
  <si>
    <t>Omerta</t>
  </si>
  <si>
    <t>Monkey Buisness</t>
  </si>
  <si>
    <t>Death Duty</t>
  </si>
  <si>
    <t>Good as Gold</t>
  </si>
  <si>
    <t>The Subsidiser</t>
  </si>
  <si>
    <t>The Reciever</t>
  </si>
  <si>
    <t>The Reciever Variation Start</t>
  </si>
  <si>
    <t>The Liquidator</t>
  </si>
  <si>
    <t>The Embezeller</t>
  </si>
  <si>
    <t>The Nurd</t>
  </si>
  <si>
    <t>Colombier</t>
  </si>
  <si>
    <t>Doghouse Blues</t>
  </si>
  <si>
    <t>The Jehad</t>
  </si>
  <si>
    <t>Seven Up</t>
  </si>
  <si>
    <t>Raven Mad</t>
  </si>
  <si>
    <t>Between Festivities</t>
  </si>
  <si>
    <t>Slack Jack</t>
  </si>
  <si>
    <t>Girouette</t>
  </si>
  <si>
    <t>Challanger</t>
  </si>
  <si>
    <t>Les Gouttes D'Eaux</t>
  </si>
  <si>
    <t>Shop Soiled</t>
  </si>
  <si>
    <t>Shawstalker</t>
  </si>
  <si>
    <t>Return of the Clown</t>
  </si>
  <si>
    <t>Ivy</t>
  </si>
  <si>
    <t>Ranger</t>
  </si>
  <si>
    <t>It's Only a Matter of Time</t>
  </si>
  <si>
    <t>Flakey</t>
  </si>
  <si>
    <t>Devestation</t>
  </si>
  <si>
    <t>Slipshod</t>
  </si>
  <si>
    <t>Sambucus Embulus</t>
  </si>
  <si>
    <t>Fair Deal For Dwarfs</t>
  </si>
  <si>
    <t>Finglerlicker</t>
  </si>
  <si>
    <t>Freewheelin'</t>
  </si>
  <si>
    <t>Gimli</t>
  </si>
  <si>
    <t>Indoor Games</t>
  </si>
  <si>
    <t>Sticky Fingers</t>
  </si>
  <si>
    <t>Weedkiller</t>
  </si>
  <si>
    <t>Sword of Damocles a.k.a. Fair Deal for Anyone</t>
  </si>
  <si>
    <t>Hoolie</t>
  </si>
  <si>
    <t>Sweeny Todd</t>
  </si>
  <si>
    <t>No Self Control</t>
  </si>
  <si>
    <t>Sliper Dick Makes A One Arm Crank</t>
  </si>
  <si>
    <t>Caravan</t>
  </si>
  <si>
    <t>Frozen Assets</t>
  </si>
  <si>
    <t>Mercy Street</t>
  </si>
  <si>
    <t>Yellow Edge</t>
  </si>
  <si>
    <t>Crab Crawl</t>
  </si>
  <si>
    <t>Miscreant Crack</t>
  </si>
  <si>
    <t>The Ghost Of Ermintrude</t>
  </si>
  <si>
    <t>Pre-Puss</t>
  </si>
  <si>
    <t>Intruder</t>
  </si>
  <si>
    <t>Vengence</t>
  </si>
  <si>
    <t>The Spurting Frankfurter</t>
  </si>
  <si>
    <t>The Pink Panther</t>
  </si>
  <si>
    <t>Ice in the Sun</t>
  </si>
  <si>
    <t>Crypt Trip</t>
  </si>
  <si>
    <t>Rocky Fortune</t>
  </si>
  <si>
    <t>Hydra</t>
  </si>
  <si>
    <t>The Flute</t>
  </si>
  <si>
    <t>Mother of Violence</t>
  </si>
  <si>
    <t>The Ice Man Cometh</t>
  </si>
  <si>
    <t>Icart Arete</t>
  </si>
  <si>
    <t>Little Black Book</t>
  </si>
  <si>
    <t>Better Late Than Never</t>
  </si>
  <si>
    <t>Premonition</t>
  </si>
  <si>
    <t>Tornado</t>
  </si>
  <si>
    <t>Chocolate Chip</t>
  </si>
  <si>
    <t>Closet Climber</t>
  </si>
  <si>
    <t>Pretty in Pink</t>
  </si>
  <si>
    <t>Enchantment Under the Sea</t>
  </si>
  <si>
    <t>Yataghan Crack</t>
  </si>
  <si>
    <t>Ephiphany</t>
  </si>
  <si>
    <t>Wraith</t>
  </si>
  <si>
    <t>Scaramouch</t>
  </si>
  <si>
    <t>Metal Fatigue</t>
  </si>
  <si>
    <t>Left Hand Chimney</t>
  </si>
  <si>
    <t>Right Hand Chimney</t>
  </si>
  <si>
    <t>PPP (Piss Poor Performance)</t>
  </si>
  <si>
    <t>Pygmy</t>
  </si>
  <si>
    <t>The Hare And the Tortoise</t>
  </si>
  <si>
    <t>Breezy</t>
  </si>
  <si>
    <t>The Naked Ape</t>
  </si>
  <si>
    <t>Legolamb</t>
  </si>
  <si>
    <t>Legolamb Direct start</t>
  </si>
  <si>
    <t>No Kidding</t>
  </si>
  <si>
    <t>Billy The Kid</t>
  </si>
  <si>
    <t>Mr Clean a.k.a. Nicky's Line</t>
  </si>
  <si>
    <t>Slipppery Dick</t>
  </si>
  <si>
    <t>Whitewash</t>
  </si>
  <si>
    <t>Smaug</t>
  </si>
  <si>
    <t>The Wild Web</t>
  </si>
  <si>
    <t>Splashdown</t>
  </si>
  <si>
    <t>Double Exposure</t>
  </si>
  <si>
    <t>Don't Monkey With The Monkey</t>
  </si>
  <si>
    <t>Yellow Rain</t>
  </si>
  <si>
    <t>Goat Buster</t>
  </si>
  <si>
    <t>Bingo</t>
  </si>
  <si>
    <t>Orpheous</t>
  </si>
  <si>
    <t>Overhang Direct</t>
  </si>
  <si>
    <t>Salamacis</t>
  </si>
  <si>
    <t>Morpheus</t>
  </si>
  <si>
    <t>Ambler Gambler</t>
  </si>
  <si>
    <t>Perseus</t>
  </si>
  <si>
    <t>Agent Orance</t>
  </si>
  <si>
    <t>Auriga</t>
  </si>
  <si>
    <t>Alpheratz</t>
  </si>
  <si>
    <t>Demon Star</t>
  </si>
  <si>
    <t>Andromeda</t>
  </si>
  <si>
    <t>Trouble with Litchen</t>
  </si>
  <si>
    <t>Space Probe</t>
  </si>
  <si>
    <t>Space Probe Variation</t>
  </si>
  <si>
    <t>Don’t Fear the Creeper</t>
  </si>
  <si>
    <t>Herbie</t>
  </si>
  <si>
    <t>Tucker's Route</t>
  </si>
  <si>
    <t>Paraquat Groove</t>
  </si>
  <si>
    <t>Raptured on the Rocks</t>
  </si>
  <si>
    <t>Octo</t>
  </si>
  <si>
    <t>Whole Nut</t>
  </si>
  <si>
    <t>Puss</t>
  </si>
  <si>
    <t>Wise Crack</t>
  </si>
  <si>
    <t>Fruit and Nut</t>
  </si>
  <si>
    <t>Kid You Not</t>
  </si>
  <si>
    <t>Wait for a High</t>
  </si>
  <si>
    <t>Bananas</t>
  </si>
  <si>
    <t>Ro-Ro</t>
  </si>
  <si>
    <t>Merrily, Merrily</t>
  </si>
  <si>
    <t>Bananas Gorilla</t>
  </si>
  <si>
    <t>Karabiner Falls</t>
  </si>
  <si>
    <t>Yellow Spur</t>
  </si>
  <si>
    <t>Yellow Spur Direct</t>
  </si>
  <si>
    <t>Gymcrack</t>
  </si>
  <si>
    <t>Up and Under</t>
  </si>
  <si>
    <t>Mamba Mousse</t>
  </si>
  <si>
    <t>Python Pudding</t>
  </si>
  <si>
    <t>Rattlesnake Pie</t>
  </si>
  <si>
    <t>Boa Blancmange</t>
  </si>
  <si>
    <t>Lady Boy</t>
  </si>
  <si>
    <t>Strollon</t>
  </si>
  <si>
    <t>Flashover</t>
  </si>
  <si>
    <t>Hydrogen</t>
  </si>
  <si>
    <t>Pauline</t>
  </si>
  <si>
    <t>Transformer</t>
  </si>
  <si>
    <t>Centaurline</t>
  </si>
  <si>
    <t>Roadkill</t>
  </si>
  <si>
    <t>Playboy</t>
  </si>
  <si>
    <t>Slab Centre on Surprising Finger Flakes</t>
  </si>
  <si>
    <t>Parallel Cracks in the Right Hand Side of the Slab</t>
  </si>
  <si>
    <t>Right Arete</t>
  </si>
  <si>
    <t>Lost Horizon</t>
  </si>
  <si>
    <t>The Scarlet Pimple Nell</t>
  </si>
  <si>
    <t>Viper's Gold</t>
  </si>
  <si>
    <t>Ou Est Le Papier?</t>
  </si>
  <si>
    <t>The Future May Not Be Orange</t>
  </si>
  <si>
    <t>Orange: Don't Peel</t>
  </si>
  <si>
    <t>Once and Orange, Always an Orange</t>
  </si>
  <si>
    <t>Christmas Cracker</t>
  </si>
  <si>
    <t>Genesis</t>
  </si>
  <si>
    <t>The Corner</t>
  </si>
  <si>
    <t>Pugilist Crack</t>
  </si>
  <si>
    <t>South-west Ridge</t>
  </si>
  <si>
    <t>First Timer</t>
  </si>
  <si>
    <t>The Lost Dog</t>
  </si>
  <si>
    <t>Red Wellies</t>
  </si>
  <si>
    <t>Bonaparte</t>
  </si>
  <si>
    <t>Cannon-fodder</t>
  </si>
  <si>
    <t>A Load of Cannonballs</t>
  </si>
  <si>
    <t>Brass Monkey</t>
  </si>
  <si>
    <t>Fibre Pile</t>
  </si>
  <si>
    <t>Jimmy Riddle</t>
  </si>
  <si>
    <t>Kartoffelkopf</t>
  </si>
  <si>
    <t>Sod's Law</t>
  </si>
  <si>
    <t>Sea Squirt</t>
  </si>
  <si>
    <t>Solitude</t>
  </si>
  <si>
    <t>Solstice</t>
  </si>
  <si>
    <t>Acteon</t>
  </si>
  <si>
    <t>Kittiewake</t>
  </si>
  <si>
    <t>Goby</t>
  </si>
  <si>
    <t>Shanny</t>
  </si>
  <si>
    <t>Bittlestar</t>
  </si>
  <si>
    <t>Pebble Mill</t>
  </si>
  <si>
    <t>Snakelocks</t>
  </si>
  <si>
    <t>Beeatle's Last Stand</t>
  </si>
  <si>
    <t>Wings That Put Stump Into Flight</t>
  </si>
  <si>
    <t>Megrim</t>
  </si>
  <si>
    <t>The Weever</t>
  </si>
  <si>
    <t>Glasnost</t>
  </si>
  <si>
    <t>Girls That Grow Plump In The Night</t>
  </si>
  <si>
    <t>Hoedown</t>
  </si>
  <si>
    <t>Mulligatorni</t>
  </si>
  <si>
    <t>Lasagne</t>
  </si>
  <si>
    <t>Antipasti</t>
  </si>
  <si>
    <t>Ministrone</t>
  </si>
  <si>
    <t>Knash</t>
  </si>
  <si>
    <t>Knorr</t>
  </si>
  <si>
    <t>Amassed Ascent</t>
  </si>
  <si>
    <t>Soup Of The Day</t>
  </si>
  <si>
    <t>Parmesan Heave</t>
  </si>
  <si>
    <t>Ravioli</t>
  </si>
  <si>
    <t>Chef Special</t>
  </si>
  <si>
    <t>Tagliatelli</t>
  </si>
  <si>
    <t>Alphabetti</t>
  </si>
  <si>
    <t>Spaghetti Junction</t>
  </si>
  <si>
    <t>Technicolour Nightmare</t>
  </si>
  <si>
    <t>Headloss</t>
  </si>
  <si>
    <t>Down On The Breadline</t>
  </si>
  <si>
    <t>Micromaniac</t>
  </si>
  <si>
    <t>Taurus</t>
  </si>
  <si>
    <t>Antipedes</t>
  </si>
  <si>
    <t>Equinox</t>
  </si>
  <si>
    <t>Equinox Variation</t>
  </si>
  <si>
    <t>The Heat of the Night</t>
  </si>
  <si>
    <t>The Heat of the Night, Direct Start</t>
  </si>
  <si>
    <t>Driftwood on the Sands of Time</t>
  </si>
  <si>
    <t>Yellow Brick Rhode</t>
  </si>
  <si>
    <t>Itsacon</t>
  </si>
  <si>
    <t>Trespass</t>
  </si>
  <si>
    <t>Brill</t>
  </si>
  <si>
    <t>Dog Eat Dog</t>
  </si>
  <si>
    <t>One For the Vine</t>
  </si>
  <si>
    <t>Vagrant</t>
  </si>
  <si>
    <t>Five O'clock Shadow</t>
  </si>
  <si>
    <t>Five O'clock Shadow Direct Finish</t>
  </si>
  <si>
    <t>K'tanga</t>
  </si>
  <si>
    <t>Forgotten Heros</t>
  </si>
  <si>
    <t>Naughty Buisness</t>
  </si>
  <si>
    <t>The Giant Anteater</t>
  </si>
  <si>
    <t>Aardvark</t>
  </si>
  <si>
    <t>Multi Pitch Funk -Pitch 1</t>
  </si>
  <si>
    <t>Multi Pitch Funk -Pitch 2</t>
  </si>
  <si>
    <t xml:space="preserve">What A Load Of Shit, But I Got My Sling Back! </t>
  </si>
  <si>
    <t>Where's My Sling?</t>
  </si>
  <si>
    <t>High Bender Trender</t>
  </si>
  <si>
    <t>The Good</t>
  </si>
  <si>
    <t>The Bad</t>
  </si>
  <si>
    <t>The Ugly</t>
  </si>
  <si>
    <t>Toddy's Route</t>
  </si>
  <si>
    <t>Pleinmont Point</t>
  </si>
  <si>
    <t>Pointe de la Moye</t>
  </si>
  <si>
    <t>Moulin Huet</t>
  </si>
  <si>
    <t>Central Slab And Buttress</t>
  </si>
  <si>
    <t>Le Chain Bodu</t>
  </si>
  <si>
    <t>King of Jews</t>
  </si>
  <si>
    <t>Wolf in Sheeps Clothing</t>
  </si>
  <si>
    <t>Floating Rib a.k.a The Pink Panther</t>
  </si>
  <si>
    <t>Cassarole</t>
  </si>
  <si>
    <t>Partners In Crime</t>
  </si>
  <si>
    <t>General Location</t>
  </si>
  <si>
    <t>Name Of Area</t>
  </si>
  <si>
    <t>Latitide</t>
  </si>
  <si>
    <t>Climb Name</t>
  </si>
  <si>
    <t>Climb Grade</t>
  </si>
  <si>
    <t>2nd</t>
  </si>
  <si>
    <t>Date</t>
  </si>
  <si>
    <t>Icart Chatteau - Lower Goat Crag</t>
  </si>
  <si>
    <t>Icart Chatteau - Upper Goat Crag</t>
  </si>
  <si>
    <t>VS 4c</t>
  </si>
  <si>
    <t>E1 5b</t>
  </si>
  <si>
    <t>S</t>
  </si>
  <si>
    <t>E1 5c</t>
  </si>
  <si>
    <t>D</t>
  </si>
  <si>
    <t>Vs 4c</t>
  </si>
  <si>
    <t>VD</t>
  </si>
  <si>
    <t>HVS 5a</t>
  </si>
  <si>
    <t>HS 3c</t>
  </si>
  <si>
    <t>HS 4b</t>
  </si>
  <si>
    <t>M/D</t>
  </si>
  <si>
    <t>S/HS 4b</t>
  </si>
  <si>
    <t>VS 5a</t>
  </si>
  <si>
    <t>HVS 5b</t>
  </si>
  <si>
    <t>?? ??</t>
  </si>
  <si>
    <t>HVS 4c</t>
  </si>
  <si>
    <t>E3 6a</t>
  </si>
  <si>
    <t>HS 5b</t>
  </si>
  <si>
    <t>E1 5a</t>
  </si>
  <si>
    <t>HS 4c</t>
  </si>
  <si>
    <t>Vs 5a</t>
  </si>
  <si>
    <t>HS 4a</t>
  </si>
  <si>
    <t>E5 6b</t>
  </si>
  <si>
    <t>E1 5c/6a</t>
  </si>
  <si>
    <t>E4 6b</t>
  </si>
  <si>
    <t>E3 5c</t>
  </si>
  <si>
    <t>E2 6a</t>
  </si>
  <si>
    <t>E6 6b</t>
  </si>
  <si>
    <t>HVS 4b</t>
  </si>
  <si>
    <t>HVD</t>
  </si>
  <si>
    <t>VS</t>
  </si>
  <si>
    <t>HVS</t>
  </si>
  <si>
    <t>E2 5b</t>
  </si>
  <si>
    <t>E1</t>
  </si>
  <si>
    <t>M</t>
  </si>
  <si>
    <t>S 4b</t>
  </si>
  <si>
    <t>HS/VS</t>
  </si>
  <si>
    <t>E2 5c</t>
  </si>
  <si>
    <t>E5 6a</t>
  </si>
  <si>
    <t>E4 5c</t>
  </si>
  <si>
    <t>E4 6a</t>
  </si>
  <si>
    <t>VS 4b</t>
  </si>
  <si>
    <t>E1 5a/5b</t>
  </si>
  <si>
    <t>E2 5b/5c</t>
  </si>
  <si>
    <t>HS</t>
  </si>
  <si>
    <t>Vs 4b</t>
  </si>
  <si>
    <t>VD 4b</t>
  </si>
  <si>
    <t>Hs 4b</t>
  </si>
  <si>
    <t>E3 5b</t>
  </si>
  <si>
    <t>E5 6a/6b</t>
  </si>
  <si>
    <t>E5/E6 6b</t>
  </si>
  <si>
    <t>L'Angle Dangle</t>
  </si>
  <si>
    <t>E4 5c/6a</t>
  </si>
  <si>
    <t>Tao</t>
  </si>
  <si>
    <t>E3</t>
  </si>
  <si>
    <t>HVS/E1 5a</t>
  </si>
  <si>
    <t>S 4c</t>
  </si>
  <si>
    <t>VD 4c</t>
  </si>
  <si>
    <t>E1/E2 5b</t>
  </si>
  <si>
    <t>E1/E2</t>
  </si>
  <si>
    <t>E6 6a</t>
  </si>
  <si>
    <t>E5</t>
  </si>
  <si>
    <t>HVS 5c</t>
  </si>
  <si>
    <t>S 4a</t>
  </si>
  <si>
    <t>HVS 5a/5b</t>
  </si>
  <si>
    <t>Snitch</t>
  </si>
  <si>
    <t xml:space="preserve">E1 5b </t>
  </si>
  <si>
    <t>E2 5a</t>
  </si>
  <si>
    <t>VS 3c</t>
  </si>
  <si>
    <t>S/VD</t>
  </si>
  <si>
    <t>VD/S</t>
  </si>
  <si>
    <t>HVS/E1</t>
  </si>
  <si>
    <t>HS 4b/4c</t>
  </si>
  <si>
    <t>VS 5b</t>
  </si>
  <si>
    <t>D/VD</t>
  </si>
  <si>
    <t>VS 4a</t>
  </si>
  <si>
    <t>E2/E3 6b</t>
  </si>
  <si>
    <t>Fission</t>
  </si>
  <si>
    <t>E1 6a</t>
  </si>
  <si>
    <t>E4/E5 6b/6c</t>
  </si>
  <si>
    <t>Kazoo</t>
  </si>
  <si>
    <t>E2</t>
  </si>
  <si>
    <t>HS 3b</t>
  </si>
  <si>
    <t>E1 6b</t>
  </si>
  <si>
    <t>Trompe l'Oeil</t>
  </si>
  <si>
    <t>Kissing The Pink</t>
  </si>
  <si>
    <t>Cerderie</t>
  </si>
  <si>
    <t>Wings Of A Dove</t>
  </si>
  <si>
    <t>E3 6b</t>
  </si>
  <si>
    <t>Skinflint</t>
  </si>
  <si>
    <t>E3 6a/6b</t>
  </si>
  <si>
    <t>Firing Blanks</t>
  </si>
  <si>
    <t>Achilles Heel</t>
  </si>
  <si>
    <t>Left Arete Via Pocket</t>
  </si>
  <si>
    <t>The Heat of The Night</t>
  </si>
  <si>
    <t>The Heat of The Night Direct Start</t>
  </si>
  <si>
    <t>Driftwood On The Sands Of Time</t>
  </si>
  <si>
    <t>Lead</t>
  </si>
  <si>
    <t>Hours to be inaccesible</t>
  </si>
  <si>
    <t>Dry Tool Stack</t>
  </si>
  <si>
    <t>Guernsey Trad =&gt; Excel Sheet</t>
  </si>
  <si>
    <t>How to use:</t>
  </si>
  <si>
    <t xml:space="preserve">3) Tide Height. This determines what tide height (respective to tide season) </t>
  </si>
  <si>
    <t>2) Tide Season. This is here since a spring low tide is lower than a neap low tide. (There is a bigger variance in height in a spring than neap tide 10-0m vs 8-3m)</t>
  </si>
  <si>
    <t>4) Tide time, this generally shows when a climb becomes inaccesible/accessible</t>
  </si>
  <si>
    <t>E.g A climb that has All All 0 can be accessed at any time regardless of tide.</t>
  </si>
  <si>
    <t>Disclaimer: This information was gathered from the Guernsey Trad book written by James Burton. Some information may not be exact and tide times/seasons may not be correct.</t>
  </si>
  <si>
    <t>Editor note: Any highlighted data has been inferred. E.g climbs that were graded in alpine grade not trad etc.</t>
  </si>
  <si>
    <t>1) Use the filter tool to select potential climbs (Select from dropdown at top of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</si>
</sst>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7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Arial"/>
    </font>
    <font>
      <b/>
      <i/>
      <sz val="10"/>
      <color rgb="FF000000"/>
      <name val="Arial"/>
      <family val="2"/>
    </font>
    <font>
      <b/>
      <i/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Calibri"/>
      <family val="2"/>
    </font>
    <font>
      <b/>
      <i/>
      <sz val="10"/>
      <color theme="1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/>
    <xf numFmtId="0" fontId="4" fillId="0" borderId="6" xfId="0" applyFont="1" applyBorder="1" applyAlignment="1">
      <alignment horizontal="center" vertical="center"/>
    </xf>
    <xf numFmtId="0" fontId="3" fillId="0" borderId="7" xfId="0" applyFont="1" applyBorder="1"/>
    <xf numFmtId="0" fontId="5" fillId="0" borderId="0" xfId="0" applyFont="1"/>
    <xf numFmtId="0" fontId="5" fillId="0" borderId="0" xfId="0" applyFont="1" applyAlignment="1"/>
    <xf numFmtId="0" fontId="3" fillId="0" borderId="0" xfId="0" applyFont="1" applyAlignment="1"/>
    <xf numFmtId="0" fontId="3" fillId="0" borderId="0" xfId="0" quotePrefix="1" applyFont="1" applyAlignme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Fill="1" applyBorder="1" applyAlignment="1"/>
    <xf numFmtId="0" fontId="4" fillId="0" borderId="4" xfId="0" applyFont="1" applyBorder="1" applyAlignment="1"/>
    <xf numFmtId="0" fontId="4" fillId="0" borderId="8" xfId="0" applyFont="1" applyFill="1" applyBorder="1" applyAlignment="1"/>
    <xf numFmtId="0" fontId="0" fillId="0" borderId="0" xfId="0" applyFont="1" applyAlignment="1"/>
    <xf numFmtId="20" fontId="0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Fill="1" applyBorder="1" applyAlignment="1"/>
    <xf numFmtId="2" fontId="0" fillId="0" borderId="0" xfId="0" applyNumberFormat="1" applyFont="1" applyAlignment="1"/>
    <xf numFmtId="164" fontId="0" fillId="0" borderId="0" xfId="0" applyNumberFormat="1" applyFont="1" applyAlignment="1"/>
    <xf numFmtId="164" fontId="6" fillId="2" borderId="0" xfId="0" applyNumberFormat="1" applyFont="1" applyFill="1" applyAlignment="1"/>
    <xf numFmtId="0" fontId="0" fillId="0" borderId="9" xfId="0" applyFont="1" applyBorder="1" applyAlignment="1"/>
    <xf numFmtId="0" fontId="2" fillId="0" borderId="0" xfId="0" applyFont="1" applyAlignment="1"/>
    <xf numFmtId="0" fontId="0" fillId="0" borderId="0" xfId="0" applyFont="1" applyAlignment="1"/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/>
    </xf>
    <xf numFmtId="0" fontId="2" fillId="0" borderId="0" xfId="0" applyFont="1" applyFill="1" applyAlignment="1"/>
    <xf numFmtId="0" fontId="7" fillId="0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Border="1" applyAlignment="1">
      <alignment horizontal="center"/>
    </xf>
    <xf numFmtId="0" fontId="4" fillId="0" borderId="10" xfId="0" applyFont="1" applyFill="1" applyBorder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20" fontId="0" fillId="0" borderId="0" xfId="0" applyNumberFormat="1" applyFont="1" applyFill="1" applyBorder="1" applyAlignment="1"/>
    <xf numFmtId="0" fontId="6" fillId="0" borderId="0" xfId="0" applyFont="1" applyFill="1" applyBorder="1" applyAlignment="1"/>
    <xf numFmtId="164" fontId="6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7" fillId="0" borderId="0" xfId="0" applyFont="1" applyFill="1" applyBorder="1" applyAlignment="1"/>
    <xf numFmtId="0" fontId="2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49" fontId="6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0" fillId="0" borderId="0" xfId="0" applyFont="1" applyAlignment="1"/>
    <xf numFmtId="0" fontId="11" fillId="3" borderId="0" xfId="0" applyFont="1" applyFill="1" applyAlignment="1"/>
    <xf numFmtId="49" fontId="7" fillId="0" borderId="0" xfId="0" applyNumberFormat="1" applyFont="1" applyAlignment="1"/>
    <xf numFmtId="0" fontId="12" fillId="0" borderId="0" xfId="0" applyFont="1" applyAlignment="1"/>
    <xf numFmtId="0" fontId="11" fillId="0" borderId="0" xfId="0" applyFont="1" applyFill="1" applyAlignment="1"/>
    <xf numFmtId="0" fontId="7" fillId="0" borderId="0" xfId="0" applyFont="1" applyFill="1" applyAlignment="1">
      <alignment horizontal="right" vertical="center" wrapText="1"/>
    </xf>
    <xf numFmtId="0" fontId="10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0" fillId="4" borderId="0" xfId="0" applyFont="1" applyFill="1" applyAlignment="1"/>
    <xf numFmtId="0" fontId="11" fillId="4" borderId="0" xfId="0" applyFont="1" applyFill="1" applyAlignment="1"/>
    <xf numFmtId="0" fontId="4" fillId="4" borderId="0" xfId="0" applyFont="1" applyFill="1" applyBorder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5" borderId="0" xfId="0" applyFont="1" applyFill="1" applyAlignment="1"/>
    <xf numFmtId="0" fontId="6" fillId="5" borderId="0" xfId="0" applyFont="1" applyFill="1" applyAlignment="1"/>
    <xf numFmtId="0" fontId="6" fillId="0" borderId="0" xfId="0" applyFont="1" applyFill="1" applyAlignment="1"/>
    <xf numFmtId="0" fontId="13" fillId="0" borderId="0" xfId="0" applyFont="1" applyAlignment="1"/>
    <xf numFmtId="0" fontId="14" fillId="0" borderId="0" xfId="0" applyFont="1" applyFill="1" applyAlignment="1"/>
    <xf numFmtId="0" fontId="15" fillId="0" borderId="0" xfId="0" applyFont="1" applyFill="1" applyAlignment="1"/>
    <xf numFmtId="0" fontId="14" fillId="0" borderId="0" xfId="0" applyFont="1" applyAlignment="1"/>
    <xf numFmtId="0" fontId="14" fillId="4" borderId="0" xfId="0" applyFont="1" applyFill="1" applyAlignment="1"/>
    <xf numFmtId="0" fontId="15" fillId="0" borderId="0" xfId="0" applyFont="1" applyAlignment="1"/>
    <xf numFmtId="0" fontId="14" fillId="3" borderId="0" xfId="0" applyFont="1" applyFill="1" applyAlignment="1"/>
    <xf numFmtId="0" fontId="0" fillId="7" borderId="0" xfId="0" applyFont="1" applyFill="1" applyAlignment="1"/>
    <xf numFmtId="0" fontId="6" fillId="7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left" wrapText="1"/>
    </xf>
    <xf numFmtId="0" fontId="6" fillId="7" borderId="0" xfId="0" applyFont="1" applyFill="1" applyAlignment="1">
      <alignment horizontal="left"/>
    </xf>
    <xf numFmtId="0" fontId="6" fillId="7" borderId="0" xfId="0" applyFont="1" applyFill="1" applyAlignment="1">
      <alignment horizontal="center" wrapText="1"/>
    </xf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5A96-D1FD-4E3D-9E90-1CD21FCFBC4E}">
  <dimension ref="B2:L24"/>
  <sheetViews>
    <sheetView workbookViewId="0">
      <selection activeCell="C8" sqref="C8"/>
    </sheetView>
  </sheetViews>
  <sheetFormatPr defaultRowHeight="12.5" x14ac:dyDescent="0.25"/>
  <sheetData>
    <row r="2" spans="2:12" x14ac:dyDescent="0.25">
      <c r="B2" s="100" t="s">
        <v>2076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2:12" x14ac:dyDescent="0.25"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4" spans="2:12" x14ac:dyDescent="0.25"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</row>
    <row r="5" spans="2:12" x14ac:dyDescent="0.25">
      <c r="B5" s="95"/>
      <c r="C5" s="96" t="s">
        <v>2077</v>
      </c>
      <c r="D5" s="95"/>
      <c r="E5" s="95"/>
      <c r="F5" s="95"/>
      <c r="G5" s="95"/>
      <c r="H5" s="95"/>
      <c r="I5" s="95"/>
      <c r="J5" s="95"/>
      <c r="K5" s="95"/>
      <c r="L5" s="95"/>
    </row>
    <row r="6" spans="2:12" x14ac:dyDescent="0.25"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</row>
    <row r="7" spans="2:12" x14ac:dyDescent="0.25">
      <c r="B7" s="95"/>
      <c r="C7" s="102" t="s">
        <v>2084</v>
      </c>
      <c r="D7" s="102"/>
      <c r="E7" s="102"/>
      <c r="F7" s="102"/>
      <c r="G7" s="102"/>
      <c r="H7" s="102"/>
      <c r="I7" s="102"/>
      <c r="J7" s="102"/>
      <c r="K7" s="102"/>
      <c r="L7" s="95"/>
    </row>
    <row r="8" spans="2:12" x14ac:dyDescent="0.25"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</row>
    <row r="9" spans="2:12" x14ac:dyDescent="0.25">
      <c r="B9" s="95"/>
      <c r="C9" s="101" t="s">
        <v>2079</v>
      </c>
      <c r="D9" s="101"/>
      <c r="E9" s="101"/>
      <c r="F9" s="101"/>
      <c r="G9" s="101"/>
      <c r="H9" s="101"/>
      <c r="I9" s="101"/>
      <c r="J9" s="101"/>
      <c r="K9" s="101"/>
      <c r="L9" s="95"/>
    </row>
    <row r="10" spans="2:12" x14ac:dyDescent="0.25">
      <c r="B10" s="95"/>
      <c r="C10" s="101"/>
      <c r="D10" s="101"/>
      <c r="E10" s="101"/>
      <c r="F10" s="101"/>
      <c r="G10" s="101"/>
      <c r="H10" s="101"/>
      <c r="I10" s="101"/>
      <c r="J10" s="101"/>
      <c r="K10" s="101"/>
      <c r="L10" s="95"/>
    </row>
    <row r="11" spans="2:12" x14ac:dyDescent="0.25"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</row>
    <row r="12" spans="2:12" x14ac:dyDescent="0.25">
      <c r="B12" s="95"/>
      <c r="C12" s="96" t="s">
        <v>2078</v>
      </c>
      <c r="D12" s="95"/>
      <c r="E12" s="95"/>
      <c r="F12" s="95"/>
      <c r="G12" s="95"/>
      <c r="H12" s="95"/>
      <c r="I12" s="95"/>
      <c r="J12" s="95"/>
      <c r="K12" s="95"/>
      <c r="L12" s="95"/>
    </row>
    <row r="13" spans="2:12" x14ac:dyDescent="0.25"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</row>
    <row r="14" spans="2:12" x14ac:dyDescent="0.25">
      <c r="B14" s="95"/>
      <c r="C14" s="96" t="s">
        <v>2080</v>
      </c>
      <c r="D14" s="95"/>
      <c r="E14" s="95"/>
      <c r="F14" s="95"/>
      <c r="G14" s="95"/>
      <c r="H14" s="95"/>
      <c r="I14" s="95"/>
      <c r="J14" s="95"/>
      <c r="K14" s="95"/>
      <c r="L14" s="95"/>
    </row>
    <row r="15" spans="2:12" x14ac:dyDescent="0.25"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</row>
    <row r="16" spans="2:12" x14ac:dyDescent="0.25">
      <c r="B16" s="95"/>
      <c r="C16" s="96" t="s">
        <v>2081</v>
      </c>
      <c r="D16" s="95"/>
      <c r="E16" s="95"/>
      <c r="F16" s="95"/>
      <c r="G16" s="95"/>
      <c r="H16" s="95"/>
      <c r="I16" s="95"/>
      <c r="J16" s="95"/>
      <c r="K16" s="95"/>
      <c r="L16" s="95"/>
    </row>
    <row r="17" spans="2:12" x14ac:dyDescent="0.25"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</row>
    <row r="18" spans="2:12" x14ac:dyDescent="0.25">
      <c r="B18" s="95"/>
      <c r="C18" s="103" t="s">
        <v>2082</v>
      </c>
      <c r="D18" s="103"/>
      <c r="E18" s="103"/>
      <c r="F18" s="103"/>
      <c r="G18" s="103"/>
      <c r="H18" s="103"/>
      <c r="I18" s="103"/>
      <c r="J18" s="103"/>
      <c r="K18" s="103"/>
      <c r="L18" s="95"/>
    </row>
    <row r="19" spans="2:12" x14ac:dyDescent="0.25">
      <c r="B19" s="95"/>
      <c r="C19" s="103"/>
      <c r="D19" s="103"/>
      <c r="E19" s="103"/>
      <c r="F19" s="103"/>
      <c r="G19" s="103"/>
      <c r="H19" s="103"/>
      <c r="I19" s="103"/>
      <c r="J19" s="103"/>
      <c r="K19" s="103"/>
      <c r="L19" s="95"/>
    </row>
    <row r="20" spans="2:12" x14ac:dyDescent="0.2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</row>
    <row r="21" spans="2:12" x14ac:dyDescent="0.25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</row>
    <row r="22" spans="2:12" x14ac:dyDescent="0.25">
      <c r="B22" s="95"/>
      <c r="C22" s="103" t="s">
        <v>2083</v>
      </c>
      <c r="D22" s="103"/>
      <c r="E22" s="103"/>
      <c r="F22" s="103"/>
      <c r="G22" s="103"/>
      <c r="H22" s="103"/>
      <c r="I22" s="103"/>
      <c r="J22" s="103"/>
      <c r="K22" s="103"/>
      <c r="L22" s="95"/>
    </row>
    <row r="23" spans="2:12" x14ac:dyDescent="0.25">
      <c r="B23" s="95"/>
      <c r="C23" s="103"/>
      <c r="D23" s="103"/>
      <c r="E23" s="103"/>
      <c r="F23" s="103"/>
      <c r="G23" s="103"/>
      <c r="H23" s="103"/>
      <c r="I23" s="103"/>
      <c r="J23" s="103"/>
      <c r="K23" s="103"/>
      <c r="L23" s="95"/>
    </row>
    <row r="24" spans="2:12" x14ac:dyDescent="0.25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</row>
  </sheetData>
  <mergeCells count="5">
    <mergeCell ref="B2:L3"/>
    <mergeCell ref="C9:K10"/>
    <mergeCell ref="C7:K7"/>
    <mergeCell ref="C18:K19"/>
    <mergeCell ref="C22:K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4873E-6EEC-44B8-94C9-33148B3E6F0D}">
  <sheetPr filterMode="1">
    <tabColor rgb="FF0070C0"/>
  </sheetPr>
  <dimension ref="A1:ED1675"/>
  <sheetViews>
    <sheetView tabSelected="1" topLeftCell="E1" zoomScale="71" zoomScaleNormal="85" workbookViewId="0">
      <selection activeCell="L26" sqref="L26"/>
    </sheetView>
  </sheetViews>
  <sheetFormatPr defaultRowHeight="13" x14ac:dyDescent="0.3"/>
  <cols>
    <col min="1" max="1" width="30.26953125" style="63" bestFit="1" customWidth="1"/>
    <col min="2" max="2" width="37.1796875" style="93" bestFit="1" customWidth="1"/>
    <col min="3" max="3" width="12.1796875" style="64" bestFit="1" customWidth="1"/>
    <col min="4" max="4" width="14.90625" style="64" bestFit="1" customWidth="1"/>
    <col min="5" max="5" width="43.6328125" style="60" bestFit="1" customWidth="1"/>
    <col min="6" max="6" width="17.36328125" bestFit="1" customWidth="1"/>
    <col min="7" max="7" width="16.26953125" bestFit="1" customWidth="1"/>
    <col min="8" max="8" width="15.36328125" bestFit="1" customWidth="1"/>
    <col min="9" max="9" width="27.08984375" bestFit="1" customWidth="1"/>
  </cols>
  <sheetData>
    <row r="1" spans="1:132" ht="15.5" x14ac:dyDescent="0.35">
      <c r="A1" s="71" t="s">
        <v>1967</v>
      </c>
      <c r="B1" s="88" t="s">
        <v>1968</v>
      </c>
      <c r="C1" s="71" t="s">
        <v>1969</v>
      </c>
      <c r="D1" s="71" t="s">
        <v>454</v>
      </c>
      <c r="E1" s="71" t="s">
        <v>1970</v>
      </c>
      <c r="F1" s="71" t="s">
        <v>1971</v>
      </c>
      <c r="G1" s="71" t="s">
        <v>1</v>
      </c>
      <c r="H1" s="71" t="s">
        <v>2</v>
      </c>
      <c r="I1" s="71" t="s">
        <v>2074</v>
      </c>
      <c r="J1" s="71" t="s">
        <v>2073</v>
      </c>
      <c r="K1" s="71" t="s">
        <v>1973</v>
      </c>
      <c r="L1" s="71" t="s">
        <v>1972</v>
      </c>
      <c r="M1" s="71" t="s">
        <v>1973</v>
      </c>
      <c r="O1" s="59"/>
      <c r="P1" s="59"/>
      <c r="Q1" s="59"/>
      <c r="R1" s="59"/>
      <c r="S1" s="59"/>
      <c r="T1" s="59"/>
      <c r="U1" s="59"/>
      <c r="V1" s="59"/>
      <c r="W1" s="37"/>
      <c r="X1" s="38"/>
      <c r="Y1" s="59"/>
      <c r="Z1" s="27"/>
      <c r="AA1" s="59"/>
      <c r="AB1" s="59"/>
      <c r="AC1" s="59"/>
      <c r="AD1" s="27"/>
      <c r="AE1" s="27"/>
      <c r="AF1" s="26"/>
      <c r="AG1" s="26"/>
      <c r="AH1" s="26"/>
      <c r="AI1" s="26"/>
      <c r="AJ1" s="26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60"/>
      <c r="CA1" s="59"/>
      <c r="CB1" s="60"/>
      <c r="CC1" s="59"/>
      <c r="CD1" s="59"/>
      <c r="CE1" s="59"/>
      <c r="CF1" s="59"/>
      <c r="CG1" s="60"/>
      <c r="CH1" s="60"/>
      <c r="CI1" s="60"/>
      <c r="DZ1" s="60"/>
      <c r="EA1" s="60"/>
      <c r="EB1" s="60"/>
    </row>
    <row r="2" spans="1:132" ht="14.5" hidden="1" x14ac:dyDescent="0.35">
      <c r="B2" s="89" t="s">
        <v>6</v>
      </c>
      <c r="C2" s="73">
        <v>49.505961999999997</v>
      </c>
      <c r="D2" s="38">
        <v>-2.5053100000000001</v>
      </c>
      <c r="E2" s="37"/>
      <c r="G2" t="s">
        <v>14</v>
      </c>
      <c r="H2" t="s">
        <v>7</v>
      </c>
      <c r="I2">
        <v>2</v>
      </c>
      <c r="K2" s="60"/>
      <c r="L2" s="60"/>
      <c r="M2" s="60"/>
      <c r="N2" s="59"/>
      <c r="O2" s="59"/>
      <c r="P2" s="60"/>
      <c r="Q2" s="60"/>
      <c r="R2" s="60"/>
      <c r="S2" s="60"/>
      <c r="T2" s="60"/>
      <c r="U2" s="60"/>
      <c r="V2" s="60"/>
      <c r="W2" s="60"/>
      <c r="X2" s="26"/>
      <c r="Y2" s="26"/>
      <c r="Z2" s="26"/>
      <c r="AA2" s="26"/>
      <c r="AB2" s="26"/>
      <c r="AC2" s="26"/>
      <c r="AD2" s="26"/>
      <c r="AE2" s="26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6"/>
      <c r="BB2" s="27"/>
      <c r="BC2" s="26"/>
      <c r="BD2" s="27"/>
      <c r="BE2" s="26"/>
      <c r="BF2" s="27"/>
      <c r="BG2" s="26"/>
      <c r="BH2" s="27"/>
      <c r="BI2" s="26"/>
      <c r="BJ2" s="27"/>
      <c r="BK2" s="26"/>
      <c r="BL2" s="27"/>
      <c r="BM2" s="26"/>
      <c r="BN2" s="27"/>
      <c r="BO2" s="26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59"/>
      <c r="CF2" s="60"/>
      <c r="CG2" s="60"/>
      <c r="CH2" s="60"/>
      <c r="CI2" s="60"/>
      <c r="DZ2" s="60"/>
      <c r="EA2" s="60"/>
      <c r="EB2" s="60"/>
    </row>
    <row r="3" spans="1:132" ht="14.5" hidden="1" x14ac:dyDescent="0.35">
      <c r="B3" s="90" t="str">
        <f>"Fort Doyle"</f>
        <v>Fort Doyle</v>
      </c>
      <c r="C3" s="74"/>
      <c r="D3" s="74"/>
      <c r="E3" s="37" t="s">
        <v>465</v>
      </c>
      <c r="F3" t="s">
        <v>1976</v>
      </c>
      <c r="G3" s="82" t="s">
        <v>14</v>
      </c>
      <c r="H3" s="82" t="s">
        <v>7</v>
      </c>
      <c r="I3" s="82">
        <v>2</v>
      </c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60"/>
      <c r="Y3" s="59"/>
      <c r="Z3" s="59"/>
      <c r="AA3" s="59"/>
      <c r="AB3" s="59"/>
      <c r="AC3" s="59"/>
      <c r="AD3" s="27"/>
      <c r="AE3" s="27"/>
      <c r="AF3" s="27"/>
      <c r="AG3" s="27"/>
      <c r="AH3" s="27"/>
      <c r="AI3" s="27"/>
      <c r="AJ3" s="27"/>
      <c r="AK3" s="60"/>
      <c r="AL3" s="27"/>
      <c r="AM3" s="27"/>
      <c r="AN3" s="27"/>
      <c r="AO3" s="27"/>
      <c r="AP3" s="27"/>
      <c r="AQ3" s="27"/>
      <c r="AR3" s="27"/>
      <c r="AS3" s="27"/>
      <c r="AT3" s="27"/>
      <c r="AU3" s="60"/>
      <c r="AV3" s="60"/>
      <c r="AW3" s="27"/>
      <c r="AX3" s="27"/>
      <c r="AY3" s="27"/>
      <c r="AZ3" s="27"/>
      <c r="BA3" s="26"/>
      <c r="BB3" s="26"/>
      <c r="BC3" s="26"/>
      <c r="BD3" s="27"/>
      <c r="BE3" s="27"/>
      <c r="BF3" s="27"/>
      <c r="BG3" s="27"/>
      <c r="BH3" s="27"/>
      <c r="BI3" s="27"/>
      <c r="BJ3" s="27"/>
      <c r="BK3" s="60"/>
      <c r="BL3" s="27"/>
      <c r="BM3" s="27"/>
      <c r="BN3" s="27"/>
      <c r="BO3" s="27"/>
      <c r="BP3" s="60"/>
      <c r="BQ3" s="60"/>
      <c r="BR3" s="60"/>
      <c r="BS3" s="59"/>
      <c r="BT3" s="59"/>
      <c r="BU3" s="60"/>
      <c r="BV3" s="59"/>
      <c r="BW3" s="59"/>
      <c r="BX3" s="59"/>
      <c r="BY3" s="59"/>
      <c r="BZ3" s="60"/>
      <c r="CA3" s="59"/>
      <c r="CB3" s="59"/>
      <c r="CC3" s="60"/>
      <c r="CD3" s="60"/>
      <c r="CE3" s="60"/>
      <c r="CF3" s="59"/>
      <c r="CG3" s="60"/>
      <c r="CH3" s="60"/>
      <c r="CI3" s="60"/>
      <c r="DZ3" s="60"/>
      <c r="EA3" s="60"/>
      <c r="EB3" s="60"/>
    </row>
    <row r="4" spans="1:132" ht="14.5" hidden="1" x14ac:dyDescent="0.35">
      <c r="B4" s="90" t="str">
        <f t="shared" ref="B4:B14" si="0">"Fort Doyle"</f>
        <v>Fort Doyle</v>
      </c>
      <c r="C4" s="74"/>
      <c r="D4" s="74"/>
      <c r="E4" s="67" t="s">
        <v>466</v>
      </c>
      <c r="F4" t="s">
        <v>1977</v>
      </c>
      <c r="G4" s="82" t="s">
        <v>14</v>
      </c>
      <c r="H4" s="82" t="s">
        <v>7</v>
      </c>
      <c r="I4" s="82">
        <v>2</v>
      </c>
      <c r="J4" s="59"/>
      <c r="K4" s="59"/>
      <c r="L4" s="59"/>
      <c r="M4" s="59"/>
      <c r="N4" s="59"/>
      <c r="O4" s="59"/>
      <c r="P4" s="59"/>
      <c r="Q4" s="59"/>
      <c r="R4" s="59"/>
      <c r="S4" s="60"/>
      <c r="T4" s="59"/>
      <c r="U4" s="59"/>
      <c r="V4" s="59"/>
      <c r="W4" s="60"/>
      <c r="X4" s="60"/>
      <c r="Y4" s="59"/>
      <c r="Z4" s="59"/>
      <c r="AA4" s="59"/>
      <c r="AB4" s="59"/>
      <c r="AC4" s="59"/>
      <c r="AD4" s="27"/>
      <c r="AE4" s="27"/>
      <c r="AF4" s="27"/>
      <c r="AG4" s="60"/>
      <c r="AH4" s="27"/>
      <c r="AI4" s="27"/>
      <c r="AJ4" s="27"/>
      <c r="AK4" s="60"/>
      <c r="AL4" s="27"/>
      <c r="AM4" s="27"/>
      <c r="AN4" s="27"/>
      <c r="AO4" s="27"/>
      <c r="AP4" s="27"/>
      <c r="AQ4" s="27"/>
      <c r="AR4" s="27"/>
      <c r="AS4" s="27"/>
      <c r="AT4" s="27"/>
      <c r="AU4" s="60"/>
      <c r="AV4" s="60"/>
      <c r="AW4" s="27"/>
      <c r="AX4" s="27"/>
      <c r="AY4" s="27"/>
      <c r="AZ4" s="27"/>
      <c r="BA4" s="26"/>
      <c r="BB4" s="26"/>
      <c r="BC4" s="26"/>
      <c r="BD4" s="27"/>
      <c r="BE4" s="27"/>
      <c r="BF4" s="27"/>
      <c r="BG4" s="27"/>
      <c r="BH4" s="27"/>
      <c r="BI4" s="27"/>
      <c r="BJ4" s="27"/>
      <c r="BK4" s="60"/>
      <c r="BL4" s="27"/>
      <c r="BM4" s="27"/>
      <c r="BN4" s="27"/>
      <c r="BO4" s="27"/>
      <c r="BP4" s="60"/>
      <c r="BQ4" s="60"/>
      <c r="BR4" s="60"/>
      <c r="BS4" s="60"/>
      <c r="BT4" s="60"/>
      <c r="BU4" s="60"/>
      <c r="BV4" s="59"/>
      <c r="BW4" s="60"/>
      <c r="BX4" s="59"/>
      <c r="BY4" s="59"/>
      <c r="BZ4" s="60"/>
      <c r="CA4" s="59"/>
      <c r="CB4" s="59"/>
      <c r="CC4" s="60"/>
      <c r="CD4" s="60"/>
      <c r="CE4" s="60"/>
      <c r="CF4" s="59"/>
      <c r="CG4" s="60"/>
      <c r="CH4" s="60"/>
      <c r="CI4" s="60"/>
      <c r="DZ4" s="60"/>
      <c r="EA4" s="60"/>
      <c r="EB4" s="60"/>
    </row>
    <row r="5" spans="1:132" ht="14.5" hidden="1" x14ac:dyDescent="0.35">
      <c r="B5" s="90" t="str">
        <f t="shared" si="0"/>
        <v>Fort Doyle</v>
      </c>
      <c r="C5" s="74"/>
      <c r="D5" s="74"/>
      <c r="E5" s="67" t="s">
        <v>467</v>
      </c>
      <c r="F5" t="s">
        <v>1978</v>
      </c>
      <c r="G5" s="82" t="s">
        <v>14</v>
      </c>
      <c r="H5" s="82" t="s">
        <v>7</v>
      </c>
      <c r="I5" s="82">
        <v>2</v>
      </c>
      <c r="J5" s="59"/>
      <c r="K5" s="59"/>
      <c r="L5" s="59"/>
      <c r="M5" s="59"/>
      <c r="N5" s="59"/>
      <c r="O5" s="59"/>
      <c r="P5" s="59"/>
      <c r="Q5" s="59"/>
      <c r="R5" s="59"/>
      <c r="S5" s="60"/>
      <c r="T5" s="60"/>
      <c r="U5" s="59"/>
      <c r="V5" s="59"/>
      <c r="W5" s="60"/>
      <c r="X5" s="60"/>
      <c r="Y5" s="59"/>
      <c r="Z5" s="59"/>
      <c r="AA5" s="59"/>
      <c r="AB5" s="59"/>
      <c r="AC5" s="59"/>
      <c r="AD5" s="27"/>
      <c r="AE5" s="27"/>
      <c r="AF5" s="27"/>
      <c r="AG5" s="60"/>
      <c r="AH5" s="27"/>
      <c r="AI5" s="27"/>
      <c r="AJ5" s="27"/>
      <c r="AK5" s="60"/>
      <c r="AL5" s="27"/>
      <c r="AM5" s="27"/>
      <c r="AN5" s="27"/>
      <c r="AO5" s="27"/>
      <c r="AP5" s="27"/>
      <c r="AQ5" s="27"/>
      <c r="AR5" s="27"/>
      <c r="AS5" s="27"/>
      <c r="AT5" s="27"/>
      <c r="AU5" s="60"/>
      <c r="AV5" s="60"/>
      <c r="AW5" s="27"/>
      <c r="AX5" s="27"/>
      <c r="AY5" s="27"/>
      <c r="AZ5" s="27"/>
      <c r="BA5" s="26"/>
      <c r="BB5" s="26"/>
      <c r="BC5" s="26"/>
      <c r="BD5" s="27"/>
      <c r="BE5" s="27"/>
      <c r="BF5" s="27"/>
      <c r="BG5" s="27"/>
      <c r="BH5" s="27"/>
      <c r="BI5" s="27"/>
      <c r="BJ5" s="27"/>
      <c r="BK5" s="60"/>
      <c r="BL5" s="27"/>
      <c r="BM5" s="27"/>
      <c r="BN5" s="27"/>
      <c r="BO5" s="60"/>
      <c r="BP5" s="60"/>
      <c r="BQ5" s="60"/>
      <c r="BR5" s="60"/>
      <c r="BS5" s="60"/>
      <c r="BT5" s="60"/>
      <c r="BU5" s="60"/>
      <c r="BV5" s="59"/>
      <c r="BW5" s="60"/>
      <c r="BX5" s="59"/>
      <c r="BY5" s="59"/>
      <c r="BZ5" s="60"/>
      <c r="CA5" s="59"/>
      <c r="CB5" s="59"/>
      <c r="CC5" s="60"/>
      <c r="CD5" s="60"/>
      <c r="CE5" s="60"/>
      <c r="CF5" s="59"/>
      <c r="CG5" s="60"/>
      <c r="CH5" s="60"/>
      <c r="CI5" s="60"/>
      <c r="DZ5" s="60"/>
      <c r="EA5" s="60"/>
      <c r="EB5" s="60"/>
    </row>
    <row r="6" spans="1:132" ht="14.5" hidden="1" x14ac:dyDescent="0.35">
      <c r="B6" s="90" t="str">
        <f t="shared" si="0"/>
        <v>Fort Doyle</v>
      </c>
      <c r="C6" s="74"/>
      <c r="D6" s="74"/>
      <c r="E6" s="67" t="s">
        <v>468</v>
      </c>
      <c r="F6" t="s">
        <v>1976</v>
      </c>
      <c r="G6" s="82" t="s">
        <v>14</v>
      </c>
      <c r="H6" s="82" t="s">
        <v>7</v>
      </c>
      <c r="I6" s="82">
        <v>2</v>
      </c>
      <c r="J6" s="59"/>
      <c r="K6" s="59"/>
      <c r="L6" s="59"/>
      <c r="M6" s="59"/>
      <c r="N6" s="59"/>
      <c r="O6" s="59"/>
      <c r="P6" s="59"/>
      <c r="Q6" s="59"/>
      <c r="R6" s="59"/>
      <c r="S6" s="60"/>
      <c r="T6" s="60"/>
      <c r="U6" s="59"/>
      <c r="V6" s="60"/>
      <c r="W6" s="60"/>
      <c r="X6" s="60"/>
      <c r="Y6" s="59"/>
      <c r="Z6" s="59"/>
      <c r="AA6" s="59"/>
      <c r="AB6" s="59"/>
      <c r="AC6" s="59"/>
      <c r="AD6" s="27"/>
      <c r="AE6" s="27"/>
      <c r="AF6" s="27"/>
      <c r="AG6" s="60"/>
      <c r="AH6" s="27"/>
      <c r="AI6" s="27"/>
      <c r="AJ6" s="27"/>
      <c r="AK6" s="60"/>
      <c r="AL6" s="27"/>
      <c r="AM6" s="60"/>
      <c r="AN6" s="27"/>
      <c r="AO6" s="27"/>
      <c r="AP6" s="27"/>
      <c r="AQ6" s="27"/>
      <c r="AR6" s="27"/>
      <c r="AS6" s="27"/>
      <c r="AT6" s="27"/>
      <c r="AU6" s="60"/>
      <c r="AV6" s="60"/>
      <c r="AW6" s="27"/>
      <c r="AX6" s="27"/>
      <c r="AY6" s="27"/>
      <c r="AZ6" s="27"/>
      <c r="BA6" s="60"/>
      <c r="BB6" s="26"/>
      <c r="BC6" s="26"/>
      <c r="BD6" s="27"/>
      <c r="BE6" s="27"/>
      <c r="BF6" s="60"/>
      <c r="BG6" s="27"/>
      <c r="BH6" s="27"/>
      <c r="BI6" s="27"/>
      <c r="BJ6" s="27"/>
      <c r="BK6" s="60"/>
      <c r="BL6" s="27"/>
      <c r="BM6" s="27"/>
      <c r="BN6" s="27"/>
      <c r="BO6" s="60"/>
      <c r="BP6" s="60"/>
      <c r="BQ6" s="60"/>
      <c r="BR6" s="60"/>
      <c r="BS6" s="60"/>
      <c r="BT6" s="60"/>
      <c r="BU6" s="60"/>
      <c r="BV6" s="59"/>
      <c r="BW6" s="60"/>
      <c r="BX6" s="59"/>
      <c r="BY6" s="59"/>
      <c r="BZ6" s="60"/>
      <c r="CA6" s="59"/>
      <c r="CB6" s="59"/>
      <c r="CC6" s="60"/>
      <c r="CD6" s="60"/>
      <c r="CE6" s="60"/>
      <c r="CF6" s="60"/>
      <c r="CG6" s="60"/>
      <c r="CH6" s="60"/>
      <c r="CI6" s="60"/>
      <c r="DZ6" s="60"/>
      <c r="EA6" s="60"/>
      <c r="EB6" s="60"/>
    </row>
    <row r="7" spans="1:132" ht="14.5" hidden="1" x14ac:dyDescent="0.35">
      <c r="B7" s="90" t="str">
        <f t="shared" si="0"/>
        <v>Fort Doyle</v>
      </c>
      <c r="C7" s="74"/>
      <c r="D7" s="74"/>
      <c r="E7" s="67" t="s">
        <v>469</v>
      </c>
      <c r="F7" t="s">
        <v>1979</v>
      </c>
      <c r="G7" s="82" t="s">
        <v>14</v>
      </c>
      <c r="H7" s="82" t="s">
        <v>7</v>
      </c>
      <c r="I7" s="82">
        <v>2</v>
      </c>
      <c r="J7" s="59"/>
      <c r="K7" s="60"/>
      <c r="L7" s="59"/>
      <c r="M7" s="59"/>
      <c r="N7" s="59"/>
      <c r="O7" s="59"/>
      <c r="P7" s="59"/>
      <c r="Q7" s="59"/>
      <c r="R7" s="59"/>
      <c r="S7" s="60"/>
      <c r="T7" s="60"/>
      <c r="U7" s="59"/>
      <c r="V7" s="60"/>
      <c r="W7" s="60"/>
      <c r="X7" s="60"/>
      <c r="Y7" s="59"/>
      <c r="Z7" s="59"/>
      <c r="AA7" s="59"/>
      <c r="AB7" s="59"/>
      <c r="AC7" s="59"/>
      <c r="AD7" s="27"/>
      <c r="AE7" s="27"/>
      <c r="AF7" s="27"/>
      <c r="AG7" s="60"/>
      <c r="AH7" s="27"/>
      <c r="AI7" s="27"/>
      <c r="AJ7" s="27"/>
      <c r="AK7" s="60"/>
      <c r="AL7" s="27"/>
      <c r="AM7" s="60"/>
      <c r="AN7" s="27"/>
      <c r="AO7" s="27"/>
      <c r="AP7" s="27"/>
      <c r="AQ7" s="27"/>
      <c r="AR7" s="27"/>
      <c r="AS7" s="27"/>
      <c r="AT7" s="27"/>
      <c r="AU7" s="60"/>
      <c r="AV7" s="60"/>
      <c r="AW7" s="27"/>
      <c r="AX7" s="27"/>
      <c r="AY7" s="27"/>
      <c r="AZ7" s="27"/>
      <c r="BA7" s="60"/>
      <c r="BB7" s="26"/>
      <c r="BC7" s="26"/>
      <c r="BD7" s="27"/>
      <c r="BE7" s="27"/>
      <c r="BF7" s="60"/>
      <c r="BG7" s="27"/>
      <c r="BH7" s="27"/>
      <c r="BI7" s="27"/>
      <c r="BJ7" s="27"/>
      <c r="BK7" s="60"/>
      <c r="BL7" s="27"/>
      <c r="BM7" s="27"/>
      <c r="BN7" s="27"/>
      <c r="BO7" s="60"/>
      <c r="BP7" s="60"/>
      <c r="BQ7" s="60"/>
      <c r="BR7" s="60"/>
      <c r="BS7" s="60"/>
      <c r="BT7" s="60"/>
      <c r="BU7" s="60"/>
      <c r="BV7" s="59"/>
      <c r="BW7" s="60"/>
      <c r="BX7" s="60"/>
      <c r="BY7" s="59"/>
      <c r="BZ7" s="60"/>
      <c r="CA7" s="59"/>
      <c r="CB7" s="59"/>
      <c r="CC7" s="60"/>
      <c r="CD7" s="60"/>
      <c r="CE7" s="60"/>
      <c r="CF7" s="60"/>
      <c r="CG7" s="60"/>
      <c r="CH7" s="60"/>
      <c r="CI7" s="60"/>
      <c r="DZ7" s="60"/>
      <c r="EA7" s="60"/>
      <c r="EB7" s="60"/>
    </row>
    <row r="8" spans="1:132" ht="14.5" hidden="1" x14ac:dyDescent="0.35">
      <c r="B8" s="90" t="str">
        <f t="shared" si="0"/>
        <v>Fort Doyle</v>
      </c>
      <c r="C8" s="74"/>
      <c r="D8" s="74"/>
      <c r="E8" s="67" t="s">
        <v>470</v>
      </c>
      <c r="F8" t="s">
        <v>1980</v>
      </c>
      <c r="G8" s="82" t="s">
        <v>14</v>
      </c>
      <c r="H8" s="82" t="s">
        <v>7</v>
      </c>
      <c r="I8" s="82">
        <v>2</v>
      </c>
      <c r="J8" s="59"/>
      <c r="K8" s="60"/>
      <c r="L8" s="59"/>
      <c r="M8" s="59"/>
      <c r="N8" s="59"/>
      <c r="O8" s="59"/>
      <c r="P8" s="60"/>
      <c r="Q8" s="59"/>
      <c r="R8" s="60"/>
      <c r="S8" s="60"/>
      <c r="T8" s="60"/>
      <c r="U8" s="59"/>
      <c r="V8" s="60"/>
      <c r="W8" s="60"/>
      <c r="X8" s="60"/>
      <c r="Y8" s="59"/>
      <c r="Z8" s="59"/>
      <c r="AA8" s="59"/>
      <c r="AB8" s="59"/>
      <c r="AC8" s="59"/>
      <c r="AD8" s="27"/>
      <c r="AE8" s="27"/>
      <c r="AF8" s="27"/>
      <c r="AG8" s="60"/>
      <c r="AH8" s="27"/>
      <c r="AI8" s="60"/>
      <c r="AJ8" s="27"/>
      <c r="AK8" s="60"/>
      <c r="AL8" s="27"/>
      <c r="AM8" s="60"/>
      <c r="AN8" s="27"/>
      <c r="AO8" s="27"/>
      <c r="AP8" s="27"/>
      <c r="AQ8" s="27"/>
      <c r="AR8" s="27"/>
      <c r="AS8" s="27"/>
      <c r="AT8" s="27"/>
      <c r="AU8" s="60"/>
      <c r="AV8" s="60"/>
      <c r="AW8" s="27"/>
      <c r="AX8" s="27"/>
      <c r="AY8" s="27"/>
      <c r="AZ8" s="27"/>
      <c r="BA8" s="60"/>
      <c r="BB8" s="60"/>
      <c r="BC8" s="26"/>
      <c r="BD8" s="27"/>
      <c r="BE8" s="27"/>
      <c r="BF8" s="60"/>
      <c r="BG8" s="27"/>
      <c r="BH8" s="27"/>
      <c r="BI8" s="27"/>
      <c r="BJ8" s="27"/>
      <c r="BK8" s="60"/>
      <c r="BL8" s="27"/>
      <c r="BM8" s="27"/>
      <c r="BN8" s="27"/>
      <c r="BO8" s="60"/>
      <c r="BP8" s="60"/>
      <c r="BQ8" s="60"/>
      <c r="BR8" s="60"/>
      <c r="BS8" s="60"/>
      <c r="BT8" s="60"/>
      <c r="BU8" s="60"/>
      <c r="BV8" s="59"/>
      <c r="BW8" s="60"/>
      <c r="BX8" s="60"/>
      <c r="BY8" s="59"/>
      <c r="BZ8" s="60"/>
      <c r="CA8" s="59"/>
      <c r="CB8" s="60"/>
      <c r="CC8" s="60"/>
      <c r="CD8" s="60"/>
      <c r="CE8" s="60"/>
      <c r="CF8" s="60"/>
      <c r="CG8" s="60"/>
      <c r="CH8" s="60"/>
      <c r="CI8" s="60"/>
      <c r="DZ8" s="60"/>
      <c r="EA8" s="60"/>
      <c r="EB8" s="60"/>
    </row>
    <row r="9" spans="1:132" ht="14.5" hidden="1" x14ac:dyDescent="0.35">
      <c r="B9" s="90" t="str">
        <f t="shared" si="0"/>
        <v>Fort Doyle</v>
      </c>
      <c r="C9" s="74"/>
      <c r="D9" s="74"/>
      <c r="E9" s="67" t="s">
        <v>471</v>
      </c>
      <c r="F9" t="s">
        <v>1981</v>
      </c>
      <c r="G9" s="82" t="s">
        <v>14</v>
      </c>
      <c r="H9" s="82" t="s">
        <v>7</v>
      </c>
      <c r="I9" s="82">
        <v>2</v>
      </c>
      <c r="J9" s="59"/>
      <c r="K9" s="60"/>
      <c r="L9" s="60"/>
      <c r="M9" s="59"/>
      <c r="N9" s="59"/>
      <c r="O9" s="59"/>
      <c r="P9" s="60"/>
      <c r="Q9" s="59"/>
      <c r="R9" s="60"/>
      <c r="S9" s="60"/>
      <c r="T9" s="60"/>
      <c r="U9" s="59"/>
      <c r="V9" s="60"/>
      <c r="W9" s="60"/>
      <c r="X9" s="60"/>
      <c r="Y9" s="59"/>
      <c r="Z9" s="59"/>
      <c r="AA9" s="60"/>
      <c r="AB9" s="59"/>
      <c r="AC9" s="59"/>
      <c r="AD9" s="27"/>
      <c r="AE9" s="27"/>
      <c r="AF9" s="27"/>
      <c r="AG9" s="60"/>
      <c r="AH9" s="27"/>
      <c r="AI9" s="60"/>
      <c r="AJ9" s="27"/>
      <c r="AK9" s="60"/>
      <c r="AL9" s="27"/>
      <c r="AM9" s="60"/>
      <c r="AN9" s="27"/>
      <c r="AO9" s="27"/>
      <c r="AP9" s="27"/>
      <c r="AQ9" s="27"/>
      <c r="AR9" s="27"/>
      <c r="AS9" s="27"/>
      <c r="AT9" s="27"/>
      <c r="AU9" s="60"/>
      <c r="AV9" s="60"/>
      <c r="AW9" s="27"/>
      <c r="AX9" s="27"/>
      <c r="AY9" s="27"/>
      <c r="AZ9" s="27"/>
      <c r="BA9" s="60"/>
      <c r="BB9" s="60"/>
      <c r="BC9" s="26"/>
      <c r="BD9" s="27"/>
      <c r="BE9" s="27"/>
      <c r="BF9" s="60"/>
      <c r="BG9" s="27"/>
      <c r="BH9" s="27"/>
      <c r="BI9" s="27"/>
      <c r="BJ9" s="27"/>
      <c r="BK9" s="60"/>
      <c r="BL9" s="27"/>
      <c r="BM9" s="27"/>
      <c r="BN9" s="27"/>
      <c r="BO9" s="60"/>
      <c r="BP9" s="60"/>
      <c r="BQ9" s="60"/>
      <c r="BR9" s="60"/>
      <c r="BS9" s="60"/>
      <c r="BT9" s="60"/>
      <c r="BU9" s="60"/>
      <c r="BV9" s="59"/>
      <c r="BW9" s="60"/>
      <c r="BX9" s="60"/>
      <c r="BY9" s="59"/>
      <c r="BZ9" s="60"/>
      <c r="CA9" s="59"/>
      <c r="CB9" s="60"/>
      <c r="CC9" s="60"/>
      <c r="CD9" s="60"/>
      <c r="CE9" s="60"/>
      <c r="CF9" s="60"/>
      <c r="CG9" s="60"/>
      <c r="CH9" s="60"/>
      <c r="CI9" s="60"/>
      <c r="DZ9" s="60"/>
      <c r="EA9" s="60"/>
      <c r="EB9" s="60"/>
    </row>
    <row r="10" spans="1:132" ht="14.5" hidden="1" x14ac:dyDescent="0.35">
      <c r="B10" s="90" t="str">
        <f t="shared" si="0"/>
        <v>Fort Doyle</v>
      </c>
      <c r="C10" s="74"/>
      <c r="D10" s="74"/>
      <c r="E10" s="67" t="s">
        <v>472</v>
      </c>
      <c r="F10" t="s">
        <v>1982</v>
      </c>
      <c r="G10" s="82" t="s">
        <v>14</v>
      </c>
      <c r="H10" s="82" t="s">
        <v>7</v>
      </c>
      <c r="I10" s="82">
        <v>2</v>
      </c>
      <c r="J10" s="59"/>
      <c r="K10" s="60"/>
      <c r="L10" s="60"/>
      <c r="M10" s="59"/>
      <c r="N10" s="59"/>
      <c r="O10" s="59"/>
      <c r="P10" s="60"/>
      <c r="Q10" s="60"/>
      <c r="R10" s="60"/>
      <c r="S10" s="60"/>
      <c r="T10" s="60"/>
      <c r="U10" s="59"/>
      <c r="V10" s="60"/>
      <c r="W10" s="60"/>
      <c r="X10" s="60"/>
      <c r="Y10" s="59"/>
      <c r="Z10" s="59"/>
      <c r="AA10" s="60"/>
      <c r="AB10" s="59"/>
      <c r="AC10" s="59"/>
      <c r="AD10" s="27"/>
      <c r="AE10" s="27"/>
      <c r="AF10" s="27"/>
      <c r="AG10" s="60"/>
      <c r="AH10" s="27"/>
      <c r="AI10" s="60"/>
      <c r="AJ10" s="27"/>
      <c r="AK10" s="60"/>
      <c r="AL10" s="27"/>
      <c r="AM10" s="60"/>
      <c r="AN10" s="60"/>
      <c r="AO10" s="27"/>
      <c r="AP10" s="27"/>
      <c r="AQ10" s="27"/>
      <c r="AR10" s="27"/>
      <c r="AS10" s="27"/>
      <c r="AT10" s="27"/>
      <c r="AU10" s="60"/>
      <c r="AV10" s="60"/>
      <c r="AW10" s="60"/>
      <c r="AX10" s="27"/>
      <c r="AY10" s="27"/>
      <c r="AZ10" s="27"/>
      <c r="BA10" s="60"/>
      <c r="BB10" s="60"/>
      <c r="BC10" s="26"/>
      <c r="BD10" s="27"/>
      <c r="BE10" s="27"/>
      <c r="BF10" s="60"/>
      <c r="BG10" s="27"/>
      <c r="BH10" s="60"/>
      <c r="BI10" s="27"/>
      <c r="BJ10" s="27"/>
      <c r="BK10" s="60"/>
      <c r="BL10" s="27"/>
      <c r="BM10" s="27"/>
      <c r="BN10" s="27"/>
      <c r="BO10" s="60"/>
      <c r="BP10" s="60"/>
      <c r="BQ10" s="60"/>
      <c r="BR10" s="60"/>
      <c r="BS10" s="60"/>
      <c r="BT10" s="60"/>
      <c r="BU10" s="60"/>
      <c r="BV10" s="59"/>
      <c r="BW10" s="60"/>
      <c r="BX10" s="60"/>
      <c r="BY10" s="59"/>
      <c r="BZ10" s="60"/>
      <c r="CA10" s="59"/>
      <c r="CB10" s="60"/>
      <c r="CC10" s="60"/>
      <c r="CD10" s="60"/>
      <c r="CE10" s="60"/>
      <c r="CF10" s="60"/>
      <c r="CG10" s="60"/>
      <c r="CH10" s="60"/>
      <c r="CI10" s="60"/>
      <c r="DZ10" s="60"/>
      <c r="EA10" s="60"/>
      <c r="EB10" s="60"/>
    </row>
    <row r="11" spans="1:132" ht="14.5" hidden="1" x14ac:dyDescent="0.35">
      <c r="B11" s="90" t="str">
        <f t="shared" si="0"/>
        <v>Fort Doyle</v>
      </c>
      <c r="C11" s="74"/>
      <c r="D11" s="74"/>
      <c r="E11" s="67" t="s">
        <v>473</v>
      </c>
      <c r="F11" s="75" t="s">
        <v>1979</v>
      </c>
      <c r="G11" s="82" t="s">
        <v>14</v>
      </c>
      <c r="H11" s="82" t="s">
        <v>7</v>
      </c>
      <c r="I11" s="82">
        <v>2</v>
      </c>
      <c r="J11" s="59"/>
      <c r="K11" s="60"/>
      <c r="L11" s="60"/>
      <c r="M11" s="60"/>
      <c r="N11" s="59"/>
      <c r="O11" s="59"/>
      <c r="P11" s="60"/>
      <c r="Q11" s="60"/>
      <c r="R11" s="60"/>
      <c r="S11" s="60"/>
      <c r="T11" s="60"/>
      <c r="U11" s="59"/>
      <c r="V11" s="60"/>
      <c r="W11" s="60"/>
      <c r="X11" s="60"/>
      <c r="Y11" s="59"/>
      <c r="Z11" s="59"/>
      <c r="AA11" s="60"/>
      <c r="AB11" s="59"/>
      <c r="AC11" s="59"/>
      <c r="AD11" s="27"/>
      <c r="AE11" s="27"/>
      <c r="AF11" s="27"/>
      <c r="AG11" s="60"/>
      <c r="AH11" s="27"/>
      <c r="AI11" s="60"/>
      <c r="AJ11" s="27"/>
      <c r="AK11" s="60"/>
      <c r="AL11" s="27"/>
      <c r="AM11" s="60"/>
      <c r="AN11" s="60"/>
      <c r="AO11" s="27"/>
      <c r="AP11" s="27"/>
      <c r="AQ11" s="60"/>
      <c r="AR11" s="27"/>
      <c r="AS11" s="27"/>
      <c r="AT11" s="27"/>
      <c r="AU11" s="60"/>
      <c r="AV11" s="60"/>
      <c r="AW11" s="60"/>
      <c r="AX11" s="27"/>
      <c r="AY11" s="60"/>
      <c r="AZ11" s="27"/>
      <c r="BA11" s="60"/>
      <c r="BB11" s="60"/>
      <c r="BC11" s="26"/>
      <c r="BD11" s="27"/>
      <c r="BE11" s="27"/>
      <c r="BF11" s="60"/>
      <c r="BG11" s="27"/>
      <c r="BH11" s="60"/>
      <c r="BI11" s="27"/>
      <c r="BJ11" s="60"/>
      <c r="BK11" s="60"/>
      <c r="BL11" s="27"/>
      <c r="BM11" s="27"/>
      <c r="BN11" s="27"/>
      <c r="BO11" s="60"/>
      <c r="BP11" s="60"/>
      <c r="BQ11" s="60"/>
      <c r="BR11" s="60"/>
      <c r="BS11" s="60"/>
      <c r="BT11" s="60"/>
      <c r="BU11" s="60"/>
      <c r="BV11" s="59"/>
      <c r="BW11" s="60"/>
      <c r="BX11" s="60"/>
      <c r="BY11" s="59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DZ11" s="60"/>
      <c r="EA11" s="60"/>
      <c r="EB11" s="60"/>
    </row>
    <row r="12" spans="1:132" ht="14.5" hidden="1" x14ac:dyDescent="0.35">
      <c r="B12" s="90" t="str">
        <f t="shared" si="0"/>
        <v>Fort Doyle</v>
      </c>
      <c r="C12" s="74"/>
      <c r="D12" s="74"/>
      <c r="E12" s="67" t="s">
        <v>474</v>
      </c>
      <c r="F12" s="75" t="s">
        <v>1983</v>
      </c>
      <c r="G12" s="82" t="s">
        <v>14</v>
      </c>
      <c r="H12" s="82" t="s">
        <v>7</v>
      </c>
      <c r="I12" s="82">
        <v>2</v>
      </c>
      <c r="J12" s="59"/>
      <c r="K12" s="60"/>
      <c r="L12" s="60"/>
      <c r="M12" s="60"/>
      <c r="N12" s="59"/>
      <c r="O12" s="59"/>
      <c r="P12" s="60"/>
      <c r="Q12" s="60"/>
      <c r="R12" s="60"/>
      <c r="S12" s="60"/>
      <c r="T12" s="60"/>
      <c r="U12" s="60"/>
      <c r="V12" s="60"/>
      <c r="W12" s="60"/>
      <c r="X12" s="60"/>
      <c r="Y12" s="59"/>
      <c r="Z12" s="59"/>
      <c r="AA12" s="60"/>
      <c r="AB12" s="59"/>
      <c r="AC12" s="59"/>
      <c r="AD12" s="27"/>
      <c r="AE12" s="27"/>
      <c r="AF12" s="27"/>
      <c r="AG12" s="60"/>
      <c r="AH12" s="27"/>
      <c r="AI12" s="60"/>
      <c r="AJ12" s="27"/>
      <c r="AK12" s="60"/>
      <c r="AL12" s="27"/>
      <c r="AM12" s="60"/>
      <c r="AN12" s="60"/>
      <c r="AO12" s="27"/>
      <c r="AP12" s="27"/>
      <c r="AQ12" s="60"/>
      <c r="AR12" s="27"/>
      <c r="AS12" s="27"/>
      <c r="AT12" s="27"/>
      <c r="AU12" s="60"/>
      <c r="AV12" s="60"/>
      <c r="AW12" s="60"/>
      <c r="AX12" s="60"/>
      <c r="AY12" s="60"/>
      <c r="AZ12" s="27"/>
      <c r="BA12" s="60"/>
      <c r="BB12" s="60"/>
      <c r="BC12" s="26"/>
      <c r="BD12" s="27"/>
      <c r="BE12" s="27"/>
      <c r="BF12" s="60"/>
      <c r="BG12" s="60"/>
      <c r="BH12" s="60"/>
      <c r="BI12" s="27"/>
      <c r="BJ12" s="60"/>
      <c r="BK12" s="60"/>
      <c r="BL12" s="27"/>
      <c r="BM12" s="27"/>
      <c r="BN12" s="27"/>
      <c r="BO12" s="60"/>
      <c r="BP12" s="60"/>
      <c r="BQ12" s="60"/>
      <c r="BR12" s="60"/>
      <c r="BS12" s="60"/>
      <c r="BT12" s="60"/>
      <c r="BU12" s="60"/>
      <c r="BV12" s="59"/>
      <c r="BW12" s="60"/>
      <c r="BX12" s="60"/>
      <c r="BY12" s="59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DZ12" s="60"/>
      <c r="EA12" s="60"/>
      <c r="EB12" s="60"/>
    </row>
    <row r="13" spans="1:132" ht="14.5" hidden="1" x14ac:dyDescent="0.35">
      <c r="B13" s="90" t="str">
        <f t="shared" si="0"/>
        <v>Fort Doyle</v>
      </c>
      <c r="C13" s="74"/>
      <c r="D13" s="74"/>
      <c r="E13" s="67" t="s">
        <v>475</v>
      </c>
      <c r="F13" s="75" t="s">
        <v>1983</v>
      </c>
      <c r="G13" s="82" t="s">
        <v>14</v>
      </c>
      <c r="H13" s="82" t="s">
        <v>7</v>
      </c>
      <c r="I13" s="82">
        <v>2</v>
      </c>
      <c r="J13" s="59"/>
      <c r="K13" s="60"/>
      <c r="L13" s="60"/>
      <c r="M13" s="60"/>
      <c r="N13" s="59"/>
      <c r="O13" s="59"/>
      <c r="P13" s="60"/>
      <c r="Q13" s="60"/>
      <c r="R13" s="60"/>
      <c r="S13" s="60"/>
      <c r="T13" s="60"/>
      <c r="U13" s="60"/>
      <c r="V13" s="60"/>
      <c r="W13" s="60"/>
      <c r="X13" s="60"/>
      <c r="Y13" s="59"/>
      <c r="Z13" s="59"/>
      <c r="AA13" s="60"/>
      <c r="AB13" s="59"/>
      <c r="AC13" s="59"/>
      <c r="AD13" s="27"/>
      <c r="AE13" s="27"/>
      <c r="AF13" s="27"/>
      <c r="AG13" s="60"/>
      <c r="AH13" s="60"/>
      <c r="AI13" s="60"/>
      <c r="AJ13" s="60"/>
      <c r="AK13" s="60"/>
      <c r="AL13" s="27"/>
      <c r="AM13" s="60"/>
      <c r="AN13" s="60"/>
      <c r="AO13" s="27"/>
      <c r="AP13" s="27"/>
      <c r="AQ13" s="60"/>
      <c r="AR13" s="27"/>
      <c r="AS13" s="27"/>
      <c r="AT13" s="27"/>
      <c r="AU13" s="60"/>
      <c r="AV13" s="60"/>
      <c r="AW13" s="60"/>
      <c r="AX13" s="60"/>
      <c r="AY13" s="60"/>
      <c r="AZ13" s="27"/>
      <c r="BA13" s="60"/>
      <c r="BB13" s="60"/>
      <c r="BC13" s="60"/>
      <c r="BD13" s="27"/>
      <c r="BE13" s="27"/>
      <c r="BF13" s="60"/>
      <c r="BG13" s="60"/>
      <c r="BH13" s="60"/>
      <c r="BI13" s="27"/>
      <c r="BJ13" s="60"/>
      <c r="BK13" s="60"/>
      <c r="BL13" s="27"/>
      <c r="BM13" s="27"/>
      <c r="BN13" s="27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59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DZ13" s="60"/>
      <c r="EA13" s="60"/>
      <c r="EB13" s="60"/>
    </row>
    <row r="14" spans="1:132" ht="14.5" hidden="1" x14ac:dyDescent="0.35">
      <c r="B14" s="90" t="str">
        <f t="shared" si="0"/>
        <v>Fort Doyle</v>
      </c>
      <c r="C14" s="74"/>
      <c r="D14" s="74"/>
      <c r="E14" s="67" t="s">
        <v>476</v>
      </c>
      <c r="F14" s="75" t="s">
        <v>1984</v>
      </c>
      <c r="G14" s="82" t="s">
        <v>14</v>
      </c>
      <c r="H14" s="82" t="s">
        <v>7</v>
      </c>
      <c r="I14" s="82">
        <v>2</v>
      </c>
      <c r="J14" s="59"/>
      <c r="K14" s="60"/>
      <c r="L14" s="60"/>
      <c r="M14" s="60"/>
      <c r="N14" s="59"/>
      <c r="O14" s="59"/>
      <c r="P14" s="60"/>
      <c r="Q14" s="60"/>
      <c r="R14" s="60"/>
      <c r="S14" s="60"/>
      <c r="T14" s="60"/>
      <c r="U14" s="60"/>
      <c r="V14" s="60"/>
      <c r="W14" s="60"/>
      <c r="X14" s="60"/>
      <c r="Y14" s="59"/>
      <c r="Z14" s="59"/>
      <c r="AA14" s="60"/>
      <c r="AB14" s="59"/>
      <c r="AC14" s="59"/>
      <c r="AD14" s="60"/>
      <c r="AE14" s="60"/>
      <c r="AF14" s="27"/>
      <c r="AG14" s="60"/>
      <c r="AH14" s="60"/>
      <c r="AI14" s="60"/>
      <c r="AJ14" s="60"/>
      <c r="AK14" s="60"/>
      <c r="AL14" s="27"/>
      <c r="AM14" s="60"/>
      <c r="AN14" s="60"/>
      <c r="AO14" s="60"/>
      <c r="AP14" s="27"/>
      <c r="AQ14" s="60"/>
      <c r="AR14" s="27"/>
      <c r="AS14" s="27"/>
      <c r="AT14" s="27"/>
      <c r="AU14" s="60"/>
      <c r="AV14" s="60"/>
      <c r="AW14" s="60"/>
      <c r="AX14" s="60"/>
      <c r="AY14" s="60"/>
      <c r="AZ14" s="27"/>
      <c r="BA14" s="60"/>
      <c r="BB14" s="60"/>
      <c r="BC14" s="26"/>
      <c r="BD14" s="27"/>
      <c r="BE14" s="27"/>
      <c r="BF14" s="60"/>
      <c r="BG14" s="60"/>
      <c r="BH14" s="60"/>
      <c r="BI14" s="27"/>
      <c r="BJ14" s="60"/>
      <c r="BK14" s="60"/>
      <c r="BL14" s="27"/>
      <c r="BM14" s="27"/>
      <c r="BN14" s="27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59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DZ14" s="60"/>
      <c r="EA14" s="60"/>
      <c r="EB14" s="60"/>
    </row>
    <row r="15" spans="1:132" ht="14.5" hidden="1" x14ac:dyDescent="0.35">
      <c r="B15" s="89" t="s">
        <v>9</v>
      </c>
      <c r="C15" s="73">
        <v>49.508806</v>
      </c>
      <c r="D15" s="38">
        <v>-2.5187040000000001</v>
      </c>
      <c r="E15" s="37"/>
      <c r="F15" s="75"/>
      <c r="G15" s="60"/>
      <c r="H15" s="60"/>
      <c r="I15" s="60"/>
      <c r="J15" s="62"/>
      <c r="K15" s="60"/>
      <c r="L15" s="60"/>
      <c r="M15" s="60"/>
      <c r="N15" s="62"/>
      <c r="O15" s="62"/>
      <c r="P15" s="60"/>
      <c r="Q15" s="60"/>
      <c r="R15" s="60"/>
      <c r="S15" s="60"/>
      <c r="T15" s="60"/>
      <c r="U15" s="60"/>
      <c r="V15" s="60"/>
      <c r="W15" s="60"/>
      <c r="X15" s="60"/>
      <c r="Y15" s="62"/>
      <c r="Z15" s="62"/>
      <c r="AA15" s="60"/>
      <c r="AB15" s="62"/>
      <c r="AC15" s="62"/>
      <c r="AD15" s="60"/>
      <c r="AE15" s="60"/>
      <c r="AF15" s="27"/>
      <c r="AG15" s="60"/>
      <c r="AH15" s="60"/>
      <c r="AI15" s="60"/>
      <c r="AJ15" s="60"/>
      <c r="AK15" s="60"/>
      <c r="AL15" s="27"/>
      <c r="AM15" s="60"/>
      <c r="AN15" s="60"/>
      <c r="AO15" s="60"/>
      <c r="AP15" s="27"/>
      <c r="AQ15" s="60"/>
      <c r="AR15" s="27"/>
      <c r="AS15" s="27"/>
      <c r="AT15" s="60"/>
      <c r="AU15" s="60"/>
      <c r="AV15" s="60"/>
      <c r="AW15" s="60"/>
      <c r="AX15" s="60"/>
      <c r="AY15" s="60"/>
      <c r="AZ15" s="27"/>
      <c r="BA15" s="60"/>
      <c r="BB15" s="60"/>
      <c r="BC15" s="26"/>
      <c r="BD15" s="60"/>
      <c r="BE15" s="60"/>
      <c r="BF15" s="60"/>
      <c r="BG15" s="60"/>
      <c r="BH15" s="60"/>
      <c r="BI15" s="27"/>
      <c r="BJ15" s="60"/>
      <c r="BK15" s="60"/>
      <c r="BL15" s="27"/>
      <c r="BM15" s="27"/>
      <c r="BN15" s="27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2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DZ15" s="60"/>
      <c r="EA15" s="60"/>
      <c r="EB15" s="60"/>
    </row>
    <row r="16" spans="1:132" ht="14.5" x14ac:dyDescent="0.35">
      <c r="B16" s="89" t="str">
        <f>"Fort Le Marchant"</f>
        <v>Fort Le Marchant</v>
      </c>
      <c r="C16" s="72"/>
      <c r="D16" s="72"/>
      <c r="E16" s="37" t="s">
        <v>477</v>
      </c>
      <c r="F16" s="75" t="s">
        <v>1982</v>
      </c>
      <c r="G16" s="82" t="s">
        <v>14</v>
      </c>
      <c r="H16" s="82" t="s">
        <v>14</v>
      </c>
      <c r="I16" s="82">
        <v>0</v>
      </c>
      <c r="J16" s="62"/>
      <c r="K16" s="60"/>
      <c r="L16" s="60"/>
      <c r="M16" s="60"/>
      <c r="N16" s="62"/>
      <c r="O16" s="62"/>
      <c r="P16" s="60"/>
      <c r="Q16" s="60"/>
      <c r="R16" s="60"/>
      <c r="S16" s="60"/>
      <c r="T16" s="60"/>
      <c r="U16" s="60"/>
      <c r="V16" s="60"/>
      <c r="W16" s="60"/>
      <c r="X16" s="60"/>
      <c r="Y16" s="62"/>
      <c r="Z16" s="62"/>
      <c r="AA16" s="60"/>
      <c r="AB16" s="62"/>
      <c r="AC16" s="62"/>
      <c r="AD16" s="60"/>
      <c r="AE16" s="60"/>
      <c r="AF16" s="27"/>
      <c r="AG16" s="60"/>
      <c r="AH16" s="60"/>
      <c r="AI16" s="60"/>
      <c r="AJ16" s="60"/>
      <c r="AK16" s="60"/>
      <c r="AL16" s="27"/>
      <c r="AM16" s="60"/>
      <c r="AN16" s="60"/>
      <c r="AO16" s="60"/>
      <c r="AP16" s="27"/>
      <c r="AQ16" s="60"/>
      <c r="AR16" s="27"/>
      <c r="AS16" s="27"/>
      <c r="AT16" s="60"/>
      <c r="AU16" s="60"/>
      <c r="AV16" s="60"/>
      <c r="AW16" s="60"/>
      <c r="AX16" s="60"/>
      <c r="AY16" s="60"/>
      <c r="AZ16" s="27"/>
      <c r="BA16" s="60"/>
      <c r="BB16" s="60"/>
      <c r="BC16" s="26"/>
      <c r="BD16" s="60"/>
      <c r="BE16" s="60"/>
      <c r="BF16" s="60"/>
      <c r="BG16" s="60"/>
      <c r="BH16" s="60"/>
      <c r="BI16" s="27"/>
      <c r="BJ16" s="60"/>
      <c r="BK16" s="60"/>
      <c r="BL16" s="27"/>
      <c r="BM16" s="27"/>
      <c r="BN16" s="27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2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DZ16" s="60"/>
      <c r="EA16" s="60"/>
      <c r="EB16" s="60"/>
    </row>
    <row r="17" spans="2:132" ht="14.5" x14ac:dyDescent="0.35">
      <c r="B17" s="89" t="str">
        <f t="shared" ref="B17:B42" si="1">"Fort Le Marchant"</f>
        <v>Fort Le Marchant</v>
      </c>
      <c r="C17" s="72"/>
      <c r="D17" s="72"/>
      <c r="E17" s="47" t="s">
        <v>478</v>
      </c>
      <c r="F17" s="75" t="s">
        <v>1978</v>
      </c>
      <c r="G17" s="82" t="s">
        <v>14</v>
      </c>
      <c r="H17" s="82" t="s">
        <v>14</v>
      </c>
      <c r="I17" s="82">
        <f>0</f>
        <v>0</v>
      </c>
      <c r="J17" s="62"/>
      <c r="K17" s="60"/>
      <c r="L17" s="60"/>
      <c r="M17" s="60"/>
      <c r="N17" s="62"/>
      <c r="O17" s="62"/>
      <c r="P17" s="60"/>
      <c r="Q17" s="60"/>
      <c r="R17" s="60"/>
      <c r="S17" s="60"/>
      <c r="T17" s="60"/>
      <c r="U17" s="60"/>
      <c r="V17" s="60"/>
      <c r="W17" s="60"/>
      <c r="X17" s="60"/>
      <c r="Y17" s="62"/>
      <c r="Z17" s="62"/>
      <c r="AA17" s="60"/>
      <c r="AB17" s="60"/>
      <c r="AC17" s="62"/>
      <c r="AD17" s="60"/>
      <c r="AE17" s="60"/>
      <c r="AF17" s="60"/>
      <c r="AG17" s="60"/>
      <c r="AH17" s="60"/>
      <c r="AI17" s="60"/>
      <c r="AJ17" s="60"/>
      <c r="AK17" s="60"/>
      <c r="AL17" s="27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27"/>
      <c r="BA17" s="60"/>
      <c r="BB17" s="60"/>
      <c r="BC17" s="26"/>
      <c r="BD17" s="60"/>
      <c r="BE17" s="60"/>
      <c r="BF17" s="60"/>
      <c r="BG17" s="60"/>
      <c r="BH17" s="60"/>
      <c r="BI17" s="27"/>
      <c r="BJ17" s="60"/>
      <c r="BK17" s="60"/>
      <c r="BL17" s="27"/>
      <c r="BM17" s="27"/>
      <c r="BN17" s="27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2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DZ17" s="60"/>
      <c r="EA17" s="60"/>
      <c r="EB17" s="60"/>
    </row>
    <row r="18" spans="2:132" ht="14.5" x14ac:dyDescent="0.35">
      <c r="B18" s="89" t="str">
        <f t="shared" si="1"/>
        <v>Fort Le Marchant</v>
      </c>
      <c r="C18" s="72"/>
      <c r="D18" s="72"/>
      <c r="E18" s="21" t="s">
        <v>479</v>
      </c>
      <c r="F18" s="75" t="s">
        <v>1976</v>
      </c>
      <c r="G18" s="82" t="s">
        <v>14</v>
      </c>
      <c r="H18" s="82" t="s">
        <v>14</v>
      </c>
      <c r="I18" s="82">
        <f>0</f>
        <v>0</v>
      </c>
      <c r="J18" s="60"/>
      <c r="K18" s="60"/>
      <c r="L18" s="60"/>
      <c r="M18" s="60"/>
      <c r="N18" s="60"/>
      <c r="O18" s="62"/>
      <c r="P18" s="60"/>
      <c r="Q18" s="60"/>
      <c r="R18" s="60"/>
      <c r="S18" s="60"/>
      <c r="T18" s="60"/>
      <c r="U18" s="60"/>
      <c r="V18" s="60"/>
      <c r="W18" s="60"/>
      <c r="X18" s="60"/>
      <c r="Y18" s="62"/>
      <c r="Z18" s="62"/>
      <c r="AA18" s="60"/>
      <c r="AB18" s="60"/>
      <c r="AC18" s="62"/>
      <c r="AD18" s="60"/>
      <c r="AE18" s="60"/>
      <c r="AF18" s="60"/>
      <c r="AG18" s="60"/>
      <c r="AH18" s="60"/>
      <c r="AI18" s="60"/>
      <c r="AJ18" s="60"/>
      <c r="AK18" s="60"/>
      <c r="AL18" s="27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27"/>
      <c r="BA18" s="60"/>
      <c r="BB18" s="60"/>
      <c r="BC18" s="26"/>
      <c r="BD18" s="60"/>
      <c r="BE18" s="60"/>
      <c r="BF18" s="60"/>
      <c r="BG18" s="60"/>
      <c r="BH18" s="60"/>
      <c r="BI18" s="27"/>
      <c r="BJ18" s="60"/>
      <c r="BK18" s="60"/>
      <c r="BL18" s="27"/>
      <c r="BM18" s="27"/>
      <c r="BN18" s="27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2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DZ18" s="60"/>
      <c r="EA18" s="60"/>
      <c r="EB18" s="60"/>
    </row>
    <row r="19" spans="2:132" ht="14.5" x14ac:dyDescent="0.35">
      <c r="B19" s="89" t="str">
        <f t="shared" si="1"/>
        <v>Fort Le Marchant</v>
      </c>
      <c r="C19" s="72"/>
      <c r="D19" s="72"/>
      <c r="E19" s="21" t="s">
        <v>480</v>
      </c>
      <c r="F19" s="75" t="s">
        <v>1985</v>
      </c>
      <c r="G19" s="82" t="s">
        <v>14</v>
      </c>
      <c r="H19" s="82" t="s">
        <v>14</v>
      </c>
      <c r="I19" s="82">
        <f>0</f>
        <v>0</v>
      </c>
      <c r="J19" s="60"/>
      <c r="K19" s="60"/>
      <c r="L19" s="60"/>
      <c r="M19" s="60"/>
      <c r="N19" s="60"/>
      <c r="O19" s="62"/>
      <c r="P19" s="60"/>
      <c r="Q19" s="60"/>
      <c r="R19" s="60"/>
      <c r="S19" s="60"/>
      <c r="T19" s="60"/>
      <c r="U19" s="60"/>
      <c r="V19" s="60"/>
      <c r="W19" s="60"/>
      <c r="X19" s="60"/>
      <c r="Y19" s="62"/>
      <c r="Z19" s="62"/>
      <c r="AA19" s="60"/>
      <c r="AB19" s="60"/>
      <c r="AC19" s="62"/>
      <c r="AD19" s="60"/>
      <c r="AE19" s="60"/>
      <c r="AF19" s="60"/>
      <c r="AG19" s="60"/>
      <c r="AH19" s="60"/>
      <c r="AI19" s="60"/>
      <c r="AJ19" s="60"/>
      <c r="AK19" s="60"/>
      <c r="AL19" s="27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27"/>
      <c r="BA19" s="60"/>
      <c r="BB19" s="60"/>
      <c r="BC19" s="26"/>
      <c r="BD19" s="60"/>
      <c r="BE19" s="60"/>
      <c r="BF19" s="60"/>
      <c r="BG19" s="60"/>
      <c r="BH19" s="60"/>
      <c r="BI19" s="27"/>
      <c r="BJ19" s="60"/>
      <c r="BK19" s="60"/>
      <c r="BL19" s="60"/>
      <c r="BM19" s="27"/>
      <c r="BN19" s="27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2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DZ19" s="60"/>
      <c r="EA19" s="60"/>
      <c r="EB19" s="60"/>
    </row>
    <row r="20" spans="2:132" ht="14.5" x14ac:dyDescent="0.35">
      <c r="B20" s="89" t="str">
        <f t="shared" si="1"/>
        <v>Fort Le Marchant</v>
      </c>
      <c r="C20" s="72"/>
      <c r="D20" s="72"/>
      <c r="E20" s="21" t="s">
        <v>481</v>
      </c>
      <c r="F20" s="75" t="s">
        <v>1985</v>
      </c>
      <c r="G20" s="82" t="s">
        <v>14</v>
      </c>
      <c r="H20" s="82" t="s">
        <v>14</v>
      </c>
      <c r="I20" s="82">
        <f>0</f>
        <v>0</v>
      </c>
      <c r="J20" s="60"/>
      <c r="K20" s="60"/>
      <c r="L20" s="60"/>
      <c r="M20" s="60"/>
      <c r="N20" s="60"/>
      <c r="O20" s="62"/>
      <c r="P20" s="60"/>
      <c r="Q20" s="60"/>
      <c r="R20" s="60"/>
      <c r="S20" s="60"/>
      <c r="T20" s="60"/>
      <c r="U20" s="60"/>
      <c r="V20" s="60"/>
      <c r="W20" s="60"/>
      <c r="X20" s="60"/>
      <c r="Y20" s="62"/>
      <c r="Z20" s="60"/>
      <c r="AA20" s="60"/>
      <c r="AB20" s="60"/>
      <c r="AC20" s="62"/>
      <c r="AD20" s="60"/>
      <c r="AE20" s="60"/>
      <c r="AF20" s="60"/>
      <c r="AG20" s="60"/>
      <c r="AH20" s="60"/>
      <c r="AI20" s="60"/>
      <c r="AJ20" s="60"/>
      <c r="AK20" s="60"/>
      <c r="AL20" s="27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27"/>
      <c r="BA20" s="60"/>
      <c r="BB20" s="60"/>
      <c r="BC20" s="26"/>
      <c r="BD20" s="60"/>
      <c r="BE20" s="60"/>
      <c r="BF20" s="60"/>
      <c r="BG20" s="60"/>
      <c r="BH20" s="60"/>
      <c r="BI20" s="27"/>
      <c r="BJ20" s="60"/>
      <c r="BK20" s="60"/>
      <c r="BL20" s="60"/>
      <c r="BM20" s="60"/>
      <c r="BN20" s="27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2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DZ20" s="60"/>
      <c r="EA20" s="60"/>
      <c r="EB20" s="60"/>
    </row>
    <row r="21" spans="2:132" ht="14.5" x14ac:dyDescent="0.35">
      <c r="B21" s="89" t="str">
        <f t="shared" si="1"/>
        <v>Fort Le Marchant</v>
      </c>
      <c r="C21" s="72"/>
      <c r="D21" s="72"/>
      <c r="E21" s="21" t="s">
        <v>482</v>
      </c>
      <c r="F21" s="75" t="s">
        <v>1980</v>
      </c>
      <c r="G21" s="82" t="s">
        <v>14</v>
      </c>
      <c r="H21" s="82" t="s">
        <v>14</v>
      </c>
      <c r="I21" s="82">
        <f>0</f>
        <v>0</v>
      </c>
      <c r="J21" s="60"/>
      <c r="K21" s="60"/>
      <c r="L21" s="60"/>
      <c r="M21" s="60"/>
      <c r="N21" s="60"/>
      <c r="O21" s="62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2"/>
      <c r="AD21" s="60"/>
      <c r="AE21" s="60"/>
      <c r="AF21" s="60"/>
      <c r="AG21" s="60"/>
      <c r="AH21" s="60"/>
      <c r="AI21" s="60"/>
      <c r="AJ21" s="60"/>
      <c r="AK21" s="60"/>
      <c r="AL21" s="27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27"/>
      <c r="BA21" s="60"/>
      <c r="BB21" s="60"/>
      <c r="BC21" s="26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27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2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DZ21" s="60"/>
      <c r="EA21" s="60"/>
      <c r="EB21" s="60"/>
    </row>
    <row r="22" spans="2:132" ht="14.5" x14ac:dyDescent="0.35">
      <c r="B22" s="89" t="str">
        <f t="shared" si="1"/>
        <v>Fort Le Marchant</v>
      </c>
      <c r="C22" s="72"/>
      <c r="D22" s="72"/>
      <c r="E22" s="21" t="s">
        <v>483</v>
      </c>
      <c r="F22" s="75" t="s">
        <v>1976</v>
      </c>
      <c r="G22" s="82" t="s">
        <v>14</v>
      </c>
      <c r="H22" s="82" t="s">
        <v>14</v>
      </c>
      <c r="I22" s="82">
        <f>0</f>
        <v>0</v>
      </c>
      <c r="J22" s="60"/>
      <c r="K22" s="60"/>
      <c r="L22" s="60"/>
      <c r="M22" s="60"/>
      <c r="N22" s="60"/>
      <c r="O22" s="62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2"/>
      <c r="AD22" s="60"/>
      <c r="AE22" s="60"/>
      <c r="AF22" s="60"/>
      <c r="AG22" s="60"/>
      <c r="AH22" s="60"/>
      <c r="AI22" s="60"/>
      <c r="AJ22" s="60"/>
      <c r="AK22" s="60"/>
      <c r="AL22" s="27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26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27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2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DZ22" s="60"/>
      <c r="EA22" s="60"/>
      <c r="EB22" s="60"/>
    </row>
    <row r="23" spans="2:132" ht="14.5" x14ac:dyDescent="0.35">
      <c r="B23" s="89" t="str">
        <f t="shared" si="1"/>
        <v>Fort Le Marchant</v>
      </c>
      <c r="C23" s="72"/>
      <c r="D23" s="72"/>
      <c r="E23" s="21" t="s">
        <v>484</v>
      </c>
      <c r="F23" s="75" t="s">
        <v>1978</v>
      </c>
      <c r="G23" s="82" t="s">
        <v>14</v>
      </c>
      <c r="H23" s="82" t="s">
        <v>14</v>
      </c>
      <c r="I23" s="82">
        <f>0</f>
        <v>0</v>
      </c>
      <c r="J23" s="60"/>
      <c r="K23" s="60"/>
      <c r="L23" s="60"/>
      <c r="M23" s="60"/>
      <c r="N23" s="60"/>
      <c r="O23" s="62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2"/>
      <c r="AD23" s="60"/>
      <c r="AE23" s="60"/>
      <c r="AF23" s="60"/>
      <c r="AG23" s="60"/>
      <c r="AH23" s="60"/>
      <c r="AI23" s="60"/>
      <c r="AJ23" s="60"/>
      <c r="AK23" s="60"/>
      <c r="AL23" s="27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26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2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DZ23" s="60"/>
      <c r="EA23" s="60"/>
      <c r="EB23" s="60"/>
    </row>
    <row r="24" spans="2:132" ht="14.5" x14ac:dyDescent="0.35">
      <c r="B24" s="89" t="str">
        <f t="shared" si="1"/>
        <v>Fort Le Marchant</v>
      </c>
      <c r="C24" s="72"/>
      <c r="D24" s="72"/>
      <c r="E24" s="21" t="s">
        <v>485</v>
      </c>
      <c r="F24" s="75" t="s">
        <v>1982</v>
      </c>
      <c r="G24" s="82" t="s">
        <v>14</v>
      </c>
      <c r="H24" s="82" t="s">
        <v>14</v>
      </c>
      <c r="I24" s="82">
        <f>0</f>
        <v>0</v>
      </c>
      <c r="J24" s="60"/>
      <c r="K24" s="60"/>
      <c r="L24" s="60"/>
      <c r="M24" s="60"/>
      <c r="N24" s="60"/>
      <c r="O24" s="62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2"/>
      <c r="AD24" s="60"/>
      <c r="AE24" s="60"/>
      <c r="AF24" s="60"/>
      <c r="AG24" s="60"/>
      <c r="AH24" s="60"/>
      <c r="AI24" s="60"/>
      <c r="AJ24" s="60"/>
      <c r="AK24" s="60"/>
      <c r="AL24" s="27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26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2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DZ24" s="60"/>
      <c r="EA24" s="60"/>
      <c r="EB24" s="60"/>
    </row>
    <row r="25" spans="2:132" ht="14.5" x14ac:dyDescent="0.35">
      <c r="B25" s="89" t="str">
        <f t="shared" si="1"/>
        <v>Fort Le Marchant</v>
      </c>
      <c r="C25" s="72"/>
      <c r="D25" s="72"/>
      <c r="E25" s="21" t="s">
        <v>486</v>
      </c>
      <c r="F25" s="75" t="s">
        <v>1976</v>
      </c>
      <c r="G25" s="82" t="s">
        <v>14</v>
      </c>
      <c r="H25" s="82" t="s">
        <v>14</v>
      </c>
      <c r="I25" s="82">
        <f>0</f>
        <v>0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2"/>
      <c r="AD25" s="60"/>
      <c r="AE25" s="60"/>
      <c r="AF25" s="60"/>
      <c r="AG25" s="60"/>
      <c r="AH25" s="60"/>
      <c r="AI25" s="60"/>
      <c r="AJ25" s="60"/>
      <c r="AK25" s="60"/>
      <c r="AL25" s="27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26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2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DZ25" s="60"/>
      <c r="EA25" s="60"/>
      <c r="EB25" s="60"/>
    </row>
    <row r="26" spans="2:132" ht="14.5" x14ac:dyDescent="0.35">
      <c r="B26" s="89" t="str">
        <f t="shared" si="1"/>
        <v>Fort Le Marchant</v>
      </c>
      <c r="C26" s="72"/>
      <c r="D26" s="72"/>
      <c r="E26" s="21" t="s">
        <v>487</v>
      </c>
      <c r="F26" s="75" t="s">
        <v>1978</v>
      </c>
      <c r="G26" s="82" t="s">
        <v>14</v>
      </c>
      <c r="H26" s="82" t="s">
        <v>14</v>
      </c>
      <c r="I26" s="82">
        <f>0</f>
        <v>0</v>
      </c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2"/>
      <c r="AD26" s="60"/>
      <c r="AE26" s="60"/>
      <c r="AF26" s="60"/>
      <c r="AG26" s="60"/>
      <c r="AH26" s="60"/>
      <c r="AI26" s="60"/>
      <c r="AJ26" s="60"/>
      <c r="AK26" s="60"/>
      <c r="AL26" s="27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26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2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DZ26" s="60"/>
      <c r="EA26" s="60"/>
      <c r="EB26" s="60"/>
    </row>
    <row r="27" spans="2:132" ht="14.5" x14ac:dyDescent="0.35">
      <c r="B27" s="89" t="str">
        <f t="shared" si="1"/>
        <v>Fort Le Marchant</v>
      </c>
      <c r="C27" s="72"/>
      <c r="D27" s="72"/>
      <c r="E27" s="21" t="s">
        <v>488</v>
      </c>
      <c r="F27" s="75" t="s">
        <v>1983</v>
      </c>
      <c r="G27" s="82" t="s">
        <v>14</v>
      </c>
      <c r="H27" s="82" t="s">
        <v>14</v>
      </c>
      <c r="I27" s="82">
        <f>0</f>
        <v>0</v>
      </c>
      <c r="J27" s="63"/>
      <c r="K27" s="60"/>
      <c r="L27" s="60"/>
      <c r="M27" s="60"/>
      <c r="N27" s="63"/>
      <c r="O27" s="63"/>
      <c r="P27" s="60"/>
      <c r="Q27" s="60"/>
      <c r="R27" s="60"/>
      <c r="S27" s="60"/>
      <c r="T27" s="60"/>
      <c r="U27" s="60"/>
      <c r="V27" s="60"/>
      <c r="W27" s="60"/>
      <c r="X27" s="60"/>
      <c r="Y27" s="63"/>
      <c r="Z27" s="63"/>
      <c r="AA27" s="60"/>
      <c r="AB27" s="63"/>
      <c r="AC27" s="59"/>
      <c r="AD27" s="60"/>
      <c r="AE27" s="60"/>
      <c r="AF27" s="63"/>
      <c r="AG27" s="60"/>
      <c r="AH27" s="60"/>
      <c r="AI27" s="60"/>
      <c r="AJ27" s="60"/>
      <c r="AK27" s="60"/>
      <c r="AL27" s="27"/>
      <c r="AM27" s="60"/>
      <c r="AN27" s="60"/>
      <c r="AO27" s="60"/>
      <c r="AP27" s="63"/>
      <c r="AQ27" s="60"/>
      <c r="AR27" s="63"/>
      <c r="AS27" s="63"/>
      <c r="AT27" s="60"/>
      <c r="AU27" s="60"/>
      <c r="AV27" s="60"/>
      <c r="AW27" s="60"/>
      <c r="AX27" s="60"/>
      <c r="AY27" s="60"/>
      <c r="AZ27" s="63"/>
      <c r="BA27" s="60"/>
      <c r="BB27" s="60"/>
      <c r="BC27" s="26"/>
      <c r="BD27" s="60"/>
      <c r="BE27" s="60"/>
      <c r="BF27" s="60"/>
      <c r="BG27" s="60"/>
      <c r="BH27" s="60"/>
      <c r="BI27" s="63"/>
      <c r="BJ27" s="60"/>
      <c r="BK27" s="60"/>
      <c r="BL27" s="63"/>
      <c r="BM27" s="63"/>
      <c r="BN27" s="63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59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DZ27" s="60"/>
      <c r="EA27" s="60"/>
      <c r="EB27" s="60"/>
    </row>
    <row r="28" spans="2:132" ht="14.5" x14ac:dyDescent="0.35">
      <c r="B28" s="89" t="str">
        <f t="shared" si="1"/>
        <v>Fort Le Marchant</v>
      </c>
      <c r="C28" s="72"/>
      <c r="D28" s="72"/>
      <c r="E28" s="21" t="s">
        <v>489</v>
      </c>
      <c r="F28" s="75" t="s">
        <v>1983</v>
      </c>
      <c r="G28" s="82" t="s">
        <v>14</v>
      </c>
      <c r="H28" s="82" t="s">
        <v>14</v>
      </c>
      <c r="I28" s="82">
        <f>0</f>
        <v>0</v>
      </c>
      <c r="J28" s="63"/>
      <c r="K28" s="60"/>
      <c r="L28" s="60"/>
      <c r="M28" s="60"/>
      <c r="N28" s="63"/>
      <c r="O28" s="63"/>
      <c r="P28" s="60"/>
      <c r="Q28" s="60"/>
      <c r="R28" s="60"/>
      <c r="S28" s="60"/>
      <c r="T28" s="60"/>
      <c r="U28" s="60"/>
      <c r="V28" s="60"/>
      <c r="W28" s="60"/>
      <c r="X28" s="60"/>
      <c r="Y28" s="63"/>
      <c r="Z28" s="63"/>
      <c r="AA28" s="60"/>
      <c r="AB28" s="63"/>
      <c r="AC28" s="59"/>
      <c r="AD28" s="60"/>
      <c r="AE28" s="60"/>
      <c r="AF28" s="63"/>
      <c r="AG28" s="60"/>
      <c r="AH28" s="60"/>
      <c r="AI28" s="60"/>
      <c r="AJ28" s="60"/>
      <c r="AK28" s="60"/>
      <c r="AL28" s="27"/>
      <c r="AM28" s="60"/>
      <c r="AN28" s="60"/>
      <c r="AO28" s="60"/>
      <c r="AP28" s="63"/>
      <c r="AQ28" s="60"/>
      <c r="AR28" s="63"/>
      <c r="AS28" s="63"/>
      <c r="AT28" s="60"/>
      <c r="AU28" s="60"/>
      <c r="AV28" s="60"/>
      <c r="AW28" s="60"/>
      <c r="AX28" s="60"/>
      <c r="AY28" s="60"/>
      <c r="AZ28" s="63"/>
      <c r="BA28" s="60"/>
      <c r="BB28" s="60"/>
      <c r="BC28" s="26"/>
      <c r="BD28" s="60"/>
      <c r="BE28" s="60"/>
      <c r="BF28" s="60"/>
      <c r="BG28" s="60"/>
      <c r="BH28" s="60"/>
      <c r="BI28" s="63"/>
      <c r="BJ28" s="60"/>
      <c r="BK28" s="60"/>
      <c r="BL28" s="63"/>
      <c r="BM28" s="63"/>
      <c r="BN28" s="63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59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DZ28" s="60"/>
      <c r="EA28" s="60"/>
      <c r="EB28" s="60"/>
    </row>
    <row r="29" spans="2:132" ht="14.5" x14ac:dyDescent="0.35">
      <c r="B29" s="89" t="str">
        <f t="shared" si="1"/>
        <v>Fort Le Marchant</v>
      </c>
      <c r="C29" s="72"/>
      <c r="D29" s="72"/>
      <c r="E29" s="21" t="s">
        <v>490</v>
      </c>
      <c r="F29" s="75" t="s">
        <v>1985</v>
      </c>
      <c r="G29" s="82" t="s">
        <v>14</v>
      </c>
      <c r="H29" s="82" t="s">
        <v>14</v>
      </c>
      <c r="I29" s="82">
        <f>0</f>
        <v>0</v>
      </c>
      <c r="J29" s="63"/>
      <c r="K29" s="60"/>
      <c r="L29" s="60"/>
      <c r="M29" s="60"/>
      <c r="N29" s="63"/>
      <c r="O29" s="63"/>
      <c r="P29" s="60"/>
      <c r="Q29" s="60"/>
      <c r="R29" s="60"/>
      <c r="S29" s="60"/>
      <c r="T29" s="60"/>
      <c r="U29" s="60"/>
      <c r="V29" s="60"/>
      <c r="W29" s="60"/>
      <c r="X29" s="60"/>
      <c r="Y29" s="63"/>
      <c r="Z29" s="63"/>
      <c r="AA29" s="60"/>
      <c r="AB29" s="60"/>
      <c r="AC29" s="59"/>
      <c r="AD29" s="60"/>
      <c r="AE29" s="60"/>
      <c r="AF29" s="60"/>
      <c r="AG29" s="60"/>
      <c r="AH29" s="60"/>
      <c r="AI29" s="60"/>
      <c r="AJ29" s="60"/>
      <c r="AK29" s="60"/>
      <c r="AL29" s="27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3"/>
      <c r="BA29" s="60"/>
      <c r="BB29" s="60"/>
      <c r="BC29" s="26"/>
      <c r="BD29" s="60"/>
      <c r="BE29" s="60"/>
      <c r="BF29" s="60"/>
      <c r="BG29" s="60"/>
      <c r="BH29" s="60"/>
      <c r="BI29" s="63"/>
      <c r="BJ29" s="60"/>
      <c r="BK29" s="60"/>
      <c r="BL29" s="63"/>
      <c r="BM29" s="63"/>
      <c r="BN29" s="63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59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DZ29" s="60"/>
      <c r="EA29" s="60"/>
      <c r="EB29" s="60"/>
    </row>
    <row r="30" spans="2:132" ht="14.5" x14ac:dyDescent="0.35">
      <c r="B30" s="89" t="str">
        <f t="shared" si="1"/>
        <v>Fort Le Marchant</v>
      </c>
      <c r="C30" s="72"/>
      <c r="D30" s="72"/>
      <c r="E30" s="21" t="s">
        <v>491</v>
      </c>
      <c r="F30" s="75" t="s">
        <v>1976</v>
      </c>
      <c r="G30" s="82" t="s">
        <v>14</v>
      </c>
      <c r="H30" s="82" t="s">
        <v>14</v>
      </c>
      <c r="I30" s="82">
        <f>0</f>
        <v>0</v>
      </c>
      <c r="J30" s="60"/>
      <c r="K30" s="60"/>
      <c r="L30" s="60"/>
      <c r="M30" s="60"/>
      <c r="N30" s="60"/>
      <c r="O30" s="63"/>
      <c r="P30" s="60"/>
      <c r="Q30" s="60"/>
      <c r="R30" s="60"/>
      <c r="S30" s="60"/>
      <c r="T30" s="60"/>
      <c r="U30" s="60"/>
      <c r="V30" s="60"/>
      <c r="W30" s="60"/>
      <c r="X30" s="60"/>
      <c r="Y30" s="63"/>
      <c r="Z30" s="63"/>
      <c r="AA30" s="60"/>
      <c r="AB30" s="60"/>
      <c r="AC30" s="59"/>
      <c r="AD30" s="60"/>
      <c r="AE30" s="60"/>
      <c r="AF30" s="60"/>
      <c r="AG30" s="60"/>
      <c r="AH30" s="60"/>
      <c r="AI30" s="60"/>
      <c r="AJ30" s="60"/>
      <c r="AK30" s="60"/>
      <c r="AL30" s="27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3"/>
      <c r="BA30" s="60"/>
      <c r="BB30" s="60"/>
      <c r="BC30" s="26"/>
      <c r="BD30" s="60"/>
      <c r="BE30" s="60"/>
      <c r="BF30" s="60"/>
      <c r="BG30" s="60"/>
      <c r="BH30" s="60"/>
      <c r="BI30" s="63"/>
      <c r="BJ30" s="60"/>
      <c r="BK30" s="60"/>
      <c r="BL30" s="63"/>
      <c r="BM30" s="63"/>
      <c r="BN30" s="63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59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DZ30" s="60"/>
      <c r="EA30" s="60"/>
      <c r="EB30" s="60"/>
    </row>
    <row r="31" spans="2:132" ht="14.5" x14ac:dyDescent="0.35">
      <c r="B31" s="89" t="str">
        <f t="shared" si="1"/>
        <v>Fort Le Marchant</v>
      </c>
      <c r="C31" s="72"/>
      <c r="D31" s="72"/>
      <c r="E31" s="21" t="s">
        <v>492</v>
      </c>
      <c r="F31" s="75" t="s">
        <v>1982</v>
      </c>
      <c r="G31" s="82" t="s">
        <v>14</v>
      </c>
      <c r="H31" s="82" t="s">
        <v>14</v>
      </c>
      <c r="I31" s="82">
        <f>0</f>
        <v>0</v>
      </c>
      <c r="J31" s="60"/>
      <c r="K31" s="60"/>
      <c r="L31" s="60"/>
      <c r="M31" s="60"/>
      <c r="N31" s="60"/>
      <c r="O31" s="63"/>
      <c r="P31" s="60"/>
      <c r="Q31" s="60"/>
      <c r="R31" s="60"/>
      <c r="S31" s="60"/>
      <c r="T31" s="60"/>
      <c r="U31" s="60"/>
      <c r="V31" s="60"/>
      <c r="W31" s="60"/>
      <c r="X31" s="60"/>
      <c r="Y31" s="63"/>
      <c r="Z31" s="63"/>
      <c r="AA31" s="60"/>
      <c r="AB31" s="60"/>
      <c r="AC31" s="59"/>
      <c r="AD31" s="60"/>
      <c r="AE31" s="60"/>
      <c r="AF31" s="60"/>
      <c r="AG31" s="60"/>
      <c r="AH31" s="60"/>
      <c r="AI31" s="60"/>
      <c r="AJ31" s="60"/>
      <c r="AK31" s="60"/>
      <c r="AL31" s="27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3"/>
      <c r="BA31" s="60"/>
      <c r="BB31" s="60"/>
      <c r="BC31" s="26"/>
      <c r="BD31" s="60"/>
      <c r="BE31" s="60"/>
      <c r="BF31" s="60"/>
      <c r="BG31" s="60"/>
      <c r="BH31" s="60"/>
      <c r="BI31" s="63"/>
      <c r="BJ31" s="60"/>
      <c r="BK31" s="60"/>
      <c r="BL31" s="60"/>
      <c r="BM31" s="63"/>
      <c r="BN31" s="63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59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DZ31" s="60"/>
      <c r="EA31" s="60"/>
      <c r="EB31" s="60"/>
    </row>
    <row r="32" spans="2:132" ht="14.5" hidden="1" x14ac:dyDescent="0.35">
      <c r="B32" s="89" t="str">
        <f t="shared" si="1"/>
        <v>Fort Le Marchant</v>
      </c>
      <c r="C32" s="72"/>
      <c r="D32" s="72"/>
      <c r="E32" s="21" t="s">
        <v>493</v>
      </c>
      <c r="F32" s="75" t="s">
        <v>1986</v>
      </c>
      <c r="G32" s="82" t="s">
        <v>10</v>
      </c>
      <c r="H32" s="82" t="s">
        <v>11</v>
      </c>
      <c r="I32" s="60">
        <v>1</v>
      </c>
      <c r="J32" s="60"/>
      <c r="K32" s="60"/>
      <c r="L32" s="60"/>
      <c r="M32" s="60"/>
      <c r="N32" s="60"/>
      <c r="O32" s="63"/>
      <c r="P32" s="60"/>
      <c r="Q32" s="60"/>
      <c r="R32" s="60"/>
      <c r="S32" s="60"/>
      <c r="T32" s="60"/>
      <c r="U32" s="60"/>
      <c r="V32" s="60"/>
      <c r="W32" s="60"/>
      <c r="X32" s="60"/>
      <c r="Y32" s="63"/>
      <c r="Z32" s="60"/>
      <c r="AA32" s="60"/>
      <c r="AB32" s="60"/>
      <c r="AC32" s="61"/>
      <c r="AD32" s="60"/>
      <c r="AE32" s="60"/>
      <c r="AF32" s="60"/>
      <c r="AG32" s="60"/>
      <c r="AH32" s="60"/>
      <c r="AI32" s="60"/>
      <c r="AJ32" s="60"/>
      <c r="AK32" s="60"/>
      <c r="AL32" s="27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3"/>
      <c r="BA32" s="60"/>
      <c r="BB32" s="60"/>
      <c r="BC32" s="26"/>
      <c r="BD32" s="60"/>
      <c r="BE32" s="60"/>
      <c r="BF32" s="60"/>
      <c r="BG32" s="60"/>
      <c r="BH32" s="60"/>
      <c r="BI32" s="63"/>
      <c r="BJ32" s="60"/>
      <c r="BK32" s="60"/>
      <c r="BL32" s="60"/>
      <c r="BM32" s="60"/>
      <c r="BN32" s="63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3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DZ32" s="60"/>
      <c r="EA32" s="60"/>
      <c r="EB32" s="60"/>
    </row>
    <row r="33" spans="2:132" ht="14.5" hidden="1" x14ac:dyDescent="0.35">
      <c r="B33" s="89" t="str">
        <f t="shared" si="1"/>
        <v>Fort Le Marchant</v>
      </c>
      <c r="C33" s="72"/>
      <c r="D33" s="72"/>
      <c r="E33" s="21" t="s">
        <v>494</v>
      </c>
      <c r="F33" s="75" t="s">
        <v>1987</v>
      </c>
      <c r="G33" s="82" t="s">
        <v>10</v>
      </c>
      <c r="H33" s="82" t="s">
        <v>11</v>
      </c>
      <c r="I33" s="82">
        <v>1</v>
      </c>
      <c r="J33" s="60"/>
      <c r="K33" s="60"/>
      <c r="L33" s="60"/>
      <c r="M33" s="60"/>
      <c r="N33" s="60"/>
      <c r="O33" s="63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27"/>
      <c r="AD33" s="60"/>
      <c r="AE33" s="60"/>
      <c r="AF33" s="60"/>
      <c r="AG33" s="60"/>
      <c r="AH33" s="60"/>
      <c r="AI33" s="60"/>
      <c r="AJ33" s="60"/>
      <c r="AK33" s="60"/>
      <c r="AL33" s="27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3"/>
      <c r="BA33" s="60"/>
      <c r="BB33" s="60"/>
      <c r="BC33" s="26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3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3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DZ33" s="60"/>
      <c r="EA33" s="60"/>
      <c r="EB33" s="60"/>
    </row>
    <row r="34" spans="2:132" ht="14.5" hidden="1" x14ac:dyDescent="0.35">
      <c r="B34" s="89" t="str">
        <f t="shared" si="1"/>
        <v>Fort Le Marchant</v>
      </c>
      <c r="C34" s="72"/>
      <c r="D34" s="72"/>
      <c r="E34" s="21" t="s">
        <v>495</v>
      </c>
      <c r="F34" s="75" t="s">
        <v>1987</v>
      </c>
      <c r="G34" s="82" t="s">
        <v>10</v>
      </c>
      <c r="H34" s="82" t="s">
        <v>11</v>
      </c>
      <c r="I34" s="82">
        <v>1</v>
      </c>
      <c r="J34" s="60"/>
      <c r="K34" s="60"/>
      <c r="L34" s="60"/>
      <c r="M34" s="60"/>
      <c r="N34" s="60"/>
      <c r="O34" s="63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1"/>
      <c r="AD34" s="60"/>
      <c r="AE34" s="60"/>
      <c r="AF34" s="60"/>
      <c r="AG34" s="60"/>
      <c r="AH34" s="60"/>
      <c r="AI34" s="60"/>
      <c r="AJ34" s="60"/>
      <c r="AK34" s="60"/>
      <c r="AL34" s="63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26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3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3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DZ34" s="60"/>
      <c r="EA34" s="60"/>
      <c r="EB34" s="60"/>
    </row>
    <row r="35" spans="2:132" ht="14.5" hidden="1" x14ac:dyDescent="0.35">
      <c r="B35" s="89" t="str">
        <f t="shared" si="1"/>
        <v>Fort Le Marchant</v>
      </c>
      <c r="C35" s="72"/>
      <c r="D35" s="72"/>
      <c r="E35" s="21" t="s">
        <v>496</v>
      </c>
      <c r="F35" s="75" t="s">
        <v>1988</v>
      </c>
      <c r="G35" s="82" t="s">
        <v>10</v>
      </c>
      <c r="H35" s="82" t="s">
        <v>11</v>
      </c>
      <c r="I35" s="82">
        <v>1</v>
      </c>
      <c r="J35" s="60"/>
      <c r="K35" s="60"/>
      <c r="L35" s="60"/>
      <c r="M35" s="60"/>
      <c r="N35" s="60"/>
      <c r="O35" s="63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27"/>
      <c r="AD35" s="60"/>
      <c r="AE35" s="60"/>
      <c r="AF35" s="60"/>
      <c r="AG35" s="60"/>
      <c r="AH35" s="60"/>
      <c r="AI35" s="60"/>
      <c r="AJ35" s="60"/>
      <c r="AK35" s="60"/>
      <c r="AL35" s="63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26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3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DZ35" s="60"/>
      <c r="EA35" s="60"/>
      <c r="EB35" s="60"/>
    </row>
    <row r="36" spans="2:132" ht="14.5" hidden="1" x14ac:dyDescent="0.35">
      <c r="B36" s="89" t="str">
        <f t="shared" si="1"/>
        <v>Fort Le Marchant</v>
      </c>
      <c r="C36" s="72"/>
      <c r="D36" s="72"/>
      <c r="E36" s="21" t="s">
        <v>497</v>
      </c>
      <c r="F36" s="75" t="s">
        <v>1988</v>
      </c>
      <c r="G36" s="82" t="s">
        <v>10</v>
      </c>
      <c r="H36" s="82" t="s">
        <v>11</v>
      </c>
      <c r="I36" s="82">
        <v>1</v>
      </c>
      <c r="J36" s="60"/>
      <c r="K36" s="60"/>
      <c r="L36" s="60"/>
      <c r="M36" s="60"/>
      <c r="N36" s="60"/>
      <c r="O36" s="63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1"/>
      <c r="AD36" s="60"/>
      <c r="AE36" s="60"/>
      <c r="AF36" s="60"/>
      <c r="AG36" s="60"/>
      <c r="AH36" s="60"/>
      <c r="AI36" s="60"/>
      <c r="AJ36" s="60"/>
      <c r="AK36" s="60"/>
      <c r="AL36" s="63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26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3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DZ36" s="60"/>
      <c r="EA36" s="60"/>
      <c r="EB36" s="60"/>
    </row>
    <row r="37" spans="2:132" ht="14.5" x14ac:dyDescent="0.35">
      <c r="B37" s="89" t="str">
        <f t="shared" si="1"/>
        <v>Fort Le Marchant</v>
      </c>
      <c r="C37" s="72"/>
      <c r="D37" s="72"/>
      <c r="E37" s="21" t="s">
        <v>498</v>
      </c>
      <c r="F37" s="75" t="s">
        <v>1982</v>
      </c>
      <c r="G37" s="82" t="s">
        <v>14</v>
      </c>
      <c r="H37" s="82" t="s">
        <v>14</v>
      </c>
      <c r="I37" s="82">
        <f>0</f>
        <v>0</v>
      </c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27"/>
      <c r="AD37" s="60"/>
      <c r="AE37" s="60"/>
      <c r="AF37" s="60"/>
      <c r="AG37" s="60"/>
      <c r="AH37" s="60"/>
      <c r="AI37" s="60"/>
      <c r="AJ37" s="60"/>
      <c r="AK37" s="60"/>
      <c r="AL37" s="63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26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3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DZ37" s="60"/>
      <c r="EA37" s="60"/>
      <c r="EB37" s="60"/>
    </row>
    <row r="38" spans="2:132" ht="14.5" x14ac:dyDescent="0.35">
      <c r="B38" s="89" t="str">
        <f t="shared" si="1"/>
        <v>Fort Le Marchant</v>
      </c>
      <c r="C38" s="72"/>
      <c r="D38" s="72"/>
      <c r="E38" s="21" t="s">
        <v>499</v>
      </c>
      <c r="F38" s="75" t="s">
        <v>1976</v>
      </c>
      <c r="G38" s="82" t="s">
        <v>14</v>
      </c>
      <c r="H38" s="82" t="s">
        <v>14</v>
      </c>
      <c r="I38" s="82">
        <f>0</f>
        <v>0</v>
      </c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1"/>
      <c r="AD38" s="60"/>
      <c r="AE38" s="60"/>
      <c r="AF38" s="60"/>
      <c r="AG38" s="60"/>
      <c r="AH38" s="60"/>
      <c r="AI38" s="60"/>
      <c r="AJ38" s="60"/>
      <c r="AK38" s="60"/>
      <c r="AL38" s="63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26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3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DZ38" s="60"/>
      <c r="EA38" s="60"/>
      <c r="EB38" s="60"/>
    </row>
    <row r="39" spans="2:132" ht="14.5" x14ac:dyDescent="0.35">
      <c r="B39" s="89" t="str">
        <f t="shared" si="1"/>
        <v>Fort Le Marchant</v>
      </c>
      <c r="C39" s="72"/>
      <c r="D39" s="72"/>
      <c r="E39" s="21" t="s">
        <v>500</v>
      </c>
      <c r="F39" s="75" t="s">
        <v>1989</v>
      </c>
      <c r="G39" s="82" t="s">
        <v>14</v>
      </c>
      <c r="H39" s="82" t="s">
        <v>14</v>
      </c>
      <c r="I39" s="82">
        <f>0</f>
        <v>0</v>
      </c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27"/>
      <c r="AD39" s="60"/>
      <c r="AE39" s="60"/>
      <c r="AF39" s="60"/>
      <c r="AG39" s="60"/>
      <c r="AH39" s="60"/>
      <c r="AI39" s="60"/>
      <c r="AJ39" s="60"/>
      <c r="AK39" s="60"/>
      <c r="AL39" s="63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26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3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DZ39" s="60"/>
      <c r="EA39" s="60"/>
      <c r="EB39" s="60"/>
    </row>
    <row r="40" spans="2:132" ht="14.5" x14ac:dyDescent="0.35">
      <c r="B40" s="89" t="str">
        <f t="shared" si="1"/>
        <v>Fort Le Marchant</v>
      </c>
      <c r="C40" s="72"/>
      <c r="D40" s="72"/>
      <c r="E40" s="21" t="s">
        <v>501</v>
      </c>
      <c r="F40" s="75" t="s">
        <v>1989</v>
      </c>
      <c r="G40" s="82" t="s">
        <v>14</v>
      </c>
      <c r="H40" s="82" t="s">
        <v>14</v>
      </c>
      <c r="I40" s="82">
        <f>0</f>
        <v>0</v>
      </c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3"/>
      <c r="AD40" s="60"/>
      <c r="AE40" s="60"/>
      <c r="AF40" s="60"/>
      <c r="AG40" s="60"/>
      <c r="AH40" s="60"/>
      <c r="AI40" s="60"/>
      <c r="AJ40" s="60"/>
      <c r="AK40" s="60"/>
      <c r="AL40" s="63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26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3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DZ40" s="60"/>
      <c r="EA40" s="60"/>
      <c r="EB40" s="60"/>
    </row>
    <row r="41" spans="2:132" ht="14.5" x14ac:dyDescent="0.35">
      <c r="B41" s="89" t="str">
        <f t="shared" si="1"/>
        <v>Fort Le Marchant</v>
      </c>
      <c r="C41" s="72"/>
      <c r="D41" s="72"/>
      <c r="E41" s="21" t="s">
        <v>502</v>
      </c>
      <c r="F41" s="75" t="s">
        <v>1978</v>
      </c>
      <c r="G41" s="82" t="s">
        <v>14</v>
      </c>
      <c r="H41" s="82" t="s">
        <v>14</v>
      </c>
      <c r="I41" s="82">
        <f>0</f>
        <v>0</v>
      </c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3"/>
      <c r="AD41" s="60"/>
      <c r="AE41" s="60"/>
      <c r="AF41" s="60"/>
      <c r="AG41" s="60"/>
      <c r="AH41" s="60"/>
      <c r="AI41" s="60"/>
      <c r="AJ41" s="60"/>
      <c r="AK41" s="60"/>
      <c r="AL41" s="63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26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3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DZ41" s="60"/>
      <c r="EA41" s="60"/>
      <c r="EB41" s="60"/>
    </row>
    <row r="42" spans="2:132" ht="14.5" hidden="1" x14ac:dyDescent="0.35">
      <c r="B42" s="89" t="str">
        <f t="shared" si="1"/>
        <v>Fort Le Marchant</v>
      </c>
      <c r="C42" s="72"/>
      <c r="D42" s="72"/>
      <c r="E42" s="21" t="s">
        <v>489</v>
      </c>
      <c r="F42" s="75" t="s">
        <v>1990</v>
      </c>
      <c r="G42" s="82" t="s">
        <v>10</v>
      </c>
      <c r="H42" s="82" t="s">
        <v>11</v>
      </c>
      <c r="I42" s="60">
        <v>1</v>
      </c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3"/>
      <c r="AD42" s="60"/>
      <c r="AE42" s="60"/>
      <c r="AF42" s="60"/>
      <c r="AG42" s="60"/>
      <c r="AH42" s="60"/>
      <c r="AI42" s="60"/>
      <c r="AJ42" s="60"/>
      <c r="AK42" s="60"/>
      <c r="AL42" s="63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26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3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DZ42" s="60"/>
      <c r="EA42" s="60"/>
      <c r="EB42" s="60"/>
    </row>
    <row r="43" spans="2:132" ht="14.5" hidden="1" x14ac:dyDescent="0.35">
      <c r="B43" s="89" t="s">
        <v>13</v>
      </c>
      <c r="C43" s="73">
        <v>49.505806</v>
      </c>
      <c r="D43" s="38">
        <v>-2.5205250000000001</v>
      </c>
      <c r="E43" s="37"/>
      <c r="F43" s="75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3"/>
      <c r="AD43" s="60"/>
      <c r="AE43" s="60"/>
      <c r="AF43" s="60"/>
      <c r="AG43" s="60"/>
      <c r="AH43" s="60"/>
      <c r="AI43" s="60"/>
      <c r="AJ43" s="60"/>
      <c r="AK43" s="60"/>
      <c r="AL43" s="63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26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3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DZ43" s="60"/>
      <c r="EA43" s="60"/>
      <c r="EB43" s="60"/>
    </row>
    <row r="44" spans="2:132" ht="14.5" hidden="1" x14ac:dyDescent="0.35">
      <c r="B44" s="89" t="str">
        <f>"Martello Wall"</f>
        <v>Martello Wall</v>
      </c>
      <c r="C44" s="72"/>
      <c r="D44" s="72"/>
      <c r="E44" s="37" t="s">
        <v>503</v>
      </c>
      <c r="F44" s="75" t="s">
        <v>1985</v>
      </c>
      <c r="G44" s="82" t="s">
        <v>14</v>
      </c>
      <c r="H44" s="82" t="s">
        <v>7</v>
      </c>
      <c r="I44" s="60">
        <v>2</v>
      </c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3"/>
      <c r="AD44" s="60"/>
      <c r="AE44" s="60"/>
      <c r="AF44" s="60"/>
      <c r="AG44" s="60"/>
      <c r="AH44" s="60"/>
      <c r="AI44" s="60"/>
      <c r="AJ44" s="60"/>
      <c r="AK44" s="60"/>
      <c r="AL44" s="63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26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DZ44" s="60"/>
      <c r="EA44" s="60"/>
      <c r="EB44" s="60"/>
    </row>
    <row r="45" spans="2:132" ht="14.5" hidden="1" x14ac:dyDescent="0.35">
      <c r="B45" s="89" t="str">
        <f t="shared" ref="B45:B54" si="2">"Martello Wall"</f>
        <v>Martello Wall</v>
      </c>
      <c r="C45" s="72"/>
      <c r="D45" s="72"/>
      <c r="E45" s="66" t="s">
        <v>504</v>
      </c>
      <c r="F45" s="75" t="s">
        <v>1982</v>
      </c>
      <c r="G45" s="82" t="s">
        <v>14</v>
      </c>
      <c r="H45" s="82" t="s">
        <v>7</v>
      </c>
      <c r="I45" s="82">
        <f>I44</f>
        <v>2</v>
      </c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3"/>
      <c r="AD45" s="60"/>
      <c r="AE45" s="60"/>
      <c r="AF45" s="60"/>
      <c r="AG45" s="60"/>
      <c r="AH45" s="60"/>
      <c r="AI45" s="60"/>
      <c r="AJ45" s="60"/>
      <c r="AK45" s="60"/>
      <c r="AL45" s="63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26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DZ45" s="60"/>
      <c r="EA45" s="60"/>
      <c r="EB45" s="60"/>
    </row>
    <row r="46" spans="2:132" ht="14.5" hidden="1" x14ac:dyDescent="0.35">
      <c r="B46" s="89" t="str">
        <f t="shared" si="2"/>
        <v>Martello Wall</v>
      </c>
      <c r="C46" s="72"/>
      <c r="D46" s="72"/>
      <c r="E46" s="21" t="s">
        <v>505</v>
      </c>
      <c r="F46" s="75" t="s">
        <v>1978</v>
      </c>
      <c r="G46" s="82" t="s">
        <v>14</v>
      </c>
      <c r="H46" s="82" t="s">
        <v>7</v>
      </c>
      <c r="I46" s="98">
        <f t="shared" ref="I46:I53" si="3">I45</f>
        <v>2</v>
      </c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3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26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DZ46" s="60"/>
      <c r="EA46" s="60"/>
      <c r="EB46" s="60"/>
    </row>
    <row r="47" spans="2:132" ht="14.5" hidden="1" x14ac:dyDescent="0.35">
      <c r="B47" s="89" t="str">
        <f t="shared" si="2"/>
        <v>Martello Wall</v>
      </c>
      <c r="C47" s="72"/>
      <c r="D47" s="72"/>
      <c r="E47" s="21" t="s">
        <v>506</v>
      </c>
      <c r="F47" s="75" t="s">
        <v>1991</v>
      </c>
      <c r="G47" s="82" t="s">
        <v>14</v>
      </c>
      <c r="H47" s="82" t="s">
        <v>7</v>
      </c>
      <c r="I47" s="98">
        <f t="shared" si="3"/>
        <v>2</v>
      </c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3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26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DZ47" s="60"/>
      <c r="EA47" s="60"/>
      <c r="EB47" s="60"/>
    </row>
    <row r="48" spans="2:132" ht="14.5" hidden="1" x14ac:dyDescent="0.35">
      <c r="B48" s="89" t="str">
        <f t="shared" si="2"/>
        <v>Martello Wall</v>
      </c>
      <c r="C48" s="72"/>
      <c r="D48" s="72"/>
      <c r="E48" s="21" t="s">
        <v>507</v>
      </c>
      <c r="F48" s="75" t="s">
        <v>1985</v>
      </c>
      <c r="G48" s="82" t="s">
        <v>14</v>
      </c>
      <c r="H48" s="82" t="s">
        <v>7</v>
      </c>
      <c r="I48" s="98">
        <f t="shared" si="3"/>
        <v>2</v>
      </c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3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3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DZ48" s="60"/>
      <c r="EA48" s="60"/>
      <c r="EB48" s="60"/>
    </row>
    <row r="49" spans="2:132" ht="14.5" hidden="1" x14ac:dyDescent="0.35">
      <c r="B49" s="89" t="str">
        <f t="shared" si="2"/>
        <v>Martello Wall</v>
      </c>
      <c r="C49" s="72"/>
      <c r="D49" s="72"/>
      <c r="E49" s="21" t="s">
        <v>508</v>
      </c>
      <c r="F49" s="75" t="s">
        <v>1992</v>
      </c>
      <c r="G49" s="82" t="s">
        <v>14</v>
      </c>
      <c r="H49" s="82" t="s">
        <v>7</v>
      </c>
      <c r="I49" s="98">
        <f t="shared" si="3"/>
        <v>2</v>
      </c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3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3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DZ49" s="60"/>
      <c r="EA49" s="60"/>
      <c r="EB49" s="60"/>
    </row>
    <row r="50" spans="2:132" ht="14.5" hidden="1" x14ac:dyDescent="0.35">
      <c r="B50" s="89" t="str">
        <f t="shared" si="2"/>
        <v>Martello Wall</v>
      </c>
      <c r="C50" s="72"/>
      <c r="D50" s="72"/>
      <c r="E50" s="21" t="s">
        <v>509</v>
      </c>
      <c r="F50" s="75" t="s">
        <v>1982</v>
      </c>
      <c r="G50" s="82" t="s">
        <v>14</v>
      </c>
      <c r="H50" s="82" t="s">
        <v>7</v>
      </c>
      <c r="I50" s="98">
        <f t="shared" si="3"/>
        <v>2</v>
      </c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3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3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DZ50" s="60"/>
      <c r="EA50" s="60"/>
      <c r="EB50" s="60"/>
    </row>
    <row r="51" spans="2:132" ht="14.5" hidden="1" x14ac:dyDescent="0.35">
      <c r="B51" s="89" t="str">
        <f t="shared" si="2"/>
        <v>Martello Wall</v>
      </c>
      <c r="C51" s="72"/>
      <c r="D51" s="72"/>
      <c r="E51" s="21" t="s">
        <v>510</v>
      </c>
      <c r="F51" s="75" t="s">
        <v>1979</v>
      </c>
      <c r="G51" s="82" t="s">
        <v>14</v>
      </c>
      <c r="H51" s="82" t="s">
        <v>7</v>
      </c>
      <c r="I51" s="98">
        <f t="shared" si="3"/>
        <v>2</v>
      </c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3"/>
      <c r="AD51" s="60"/>
      <c r="AE51" s="60"/>
      <c r="AG51" s="60"/>
      <c r="AH51" s="60"/>
      <c r="AK51" s="60"/>
      <c r="AL51" s="60"/>
      <c r="AM51" s="60"/>
      <c r="AN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3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0"/>
      <c r="DK51" s="60"/>
      <c r="DL51" s="60"/>
      <c r="DM51" s="60"/>
      <c r="DN51" s="60"/>
      <c r="DO51" s="60"/>
      <c r="DP51" s="60"/>
      <c r="DQ51" s="60"/>
      <c r="DR51" s="60"/>
      <c r="DS51" s="60"/>
      <c r="DT51" s="60"/>
      <c r="DU51" s="60"/>
      <c r="DV51" s="60"/>
      <c r="DW51" s="60"/>
      <c r="DX51" s="60"/>
      <c r="DY51" s="60"/>
      <c r="DZ51" s="60"/>
      <c r="EA51" s="60"/>
      <c r="EB51" s="60"/>
    </row>
    <row r="52" spans="2:132" ht="14.5" hidden="1" x14ac:dyDescent="0.35">
      <c r="B52" s="89" t="str">
        <f t="shared" si="2"/>
        <v>Martello Wall</v>
      </c>
      <c r="C52" s="72"/>
      <c r="D52" s="72"/>
      <c r="E52" s="21" t="s">
        <v>511</v>
      </c>
      <c r="F52" s="75" t="s">
        <v>1978</v>
      </c>
      <c r="G52" s="82" t="s">
        <v>14</v>
      </c>
      <c r="H52" s="82" t="s">
        <v>7</v>
      </c>
      <c r="I52" s="98">
        <f t="shared" si="3"/>
        <v>2</v>
      </c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G52" s="60"/>
      <c r="AH52" s="60"/>
      <c r="AK52" s="60"/>
      <c r="AL52" s="60"/>
      <c r="AM52" s="60"/>
      <c r="AN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3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  <c r="DL52" s="60"/>
      <c r="DM52" s="60"/>
      <c r="DN52" s="60"/>
      <c r="DO52" s="60"/>
      <c r="DP52" s="60"/>
      <c r="DQ52" s="60"/>
      <c r="DR52" s="60"/>
      <c r="DS52" s="60"/>
      <c r="DT52" s="60"/>
      <c r="DU52" s="60"/>
      <c r="DV52" s="60"/>
      <c r="DW52" s="60"/>
      <c r="DX52" s="60"/>
      <c r="DY52" s="60"/>
      <c r="DZ52" s="60"/>
      <c r="EA52" s="60"/>
      <c r="EB52" s="60"/>
    </row>
    <row r="53" spans="2:132" ht="14.5" hidden="1" x14ac:dyDescent="0.35">
      <c r="B53" s="89" t="str">
        <f t="shared" si="2"/>
        <v>Martello Wall</v>
      </c>
      <c r="C53" s="72"/>
      <c r="D53" s="72"/>
      <c r="E53" s="21" t="s">
        <v>512</v>
      </c>
      <c r="F53" s="75" t="s">
        <v>1980</v>
      </c>
      <c r="G53" s="82" t="s">
        <v>14</v>
      </c>
      <c r="H53" s="82" t="s">
        <v>7</v>
      </c>
      <c r="I53" s="98">
        <f t="shared" si="3"/>
        <v>2</v>
      </c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G53" s="60"/>
      <c r="AH53" s="60"/>
      <c r="AK53" s="60"/>
      <c r="AL53" s="60"/>
      <c r="AM53" s="60"/>
      <c r="AN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3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</row>
    <row r="54" spans="2:132" ht="14.5" hidden="1" x14ac:dyDescent="0.35">
      <c r="B54" s="89" t="str">
        <f t="shared" si="2"/>
        <v>Martello Wall</v>
      </c>
      <c r="C54" s="72"/>
      <c r="D54" s="72"/>
      <c r="E54" s="21" t="s">
        <v>513</v>
      </c>
      <c r="F54" s="75" t="s">
        <v>1976</v>
      </c>
      <c r="G54" s="82" t="s">
        <v>14</v>
      </c>
      <c r="H54" s="82" t="s">
        <v>7</v>
      </c>
      <c r="I54" s="82">
        <v>2</v>
      </c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G54" s="60"/>
      <c r="AH54" s="60"/>
      <c r="AK54" s="60"/>
      <c r="AL54" s="60"/>
      <c r="AM54" s="60"/>
      <c r="AN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3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  <c r="DS54" s="60"/>
      <c r="DT54" s="60"/>
      <c r="DU54" s="60"/>
      <c r="DV54" s="60"/>
      <c r="DW54" s="60"/>
      <c r="DX54" s="60"/>
      <c r="DY54" s="60"/>
      <c r="DZ54" s="60"/>
      <c r="EA54" s="60"/>
      <c r="EB54" s="60"/>
    </row>
    <row r="55" spans="2:132" ht="14.5" hidden="1" x14ac:dyDescent="0.35">
      <c r="B55" s="89" t="s">
        <v>16</v>
      </c>
      <c r="C55" s="73">
        <v>49.507562</v>
      </c>
      <c r="D55" s="38">
        <v>-2.532079</v>
      </c>
      <c r="E55" s="37"/>
      <c r="F55" s="75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G55" s="60"/>
      <c r="AH55" s="60"/>
      <c r="AK55" s="60"/>
      <c r="AL55" s="60"/>
      <c r="AM55" s="60"/>
      <c r="AN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  <c r="DS55" s="60"/>
      <c r="DT55" s="60"/>
      <c r="DU55" s="60"/>
      <c r="DV55" s="60"/>
      <c r="DW55" s="60"/>
      <c r="DX55" s="60"/>
      <c r="DY55" s="60"/>
      <c r="DZ55" s="60"/>
      <c r="EA55" s="60"/>
      <c r="EB55" s="60"/>
    </row>
    <row r="56" spans="2:132" ht="14.5" hidden="1" x14ac:dyDescent="0.35">
      <c r="B56" s="91" t="str">
        <f>"Fort Pembroke"</f>
        <v>Fort Pembroke</v>
      </c>
      <c r="C56" s="65"/>
      <c r="D56" s="65"/>
      <c r="E56" s="27" t="s">
        <v>514</v>
      </c>
      <c r="F56" s="75" t="s">
        <v>1982</v>
      </c>
      <c r="G56" s="82" t="s">
        <v>14</v>
      </c>
      <c r="H56" s="82" t="s">
        <v>7</v>
      </c>
      <c r="I56" s="82">
        <f>1</f>
        <v>1</v>
      </c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G56" s="60"/>
      <c r="AH56" s="60"/>
      <c r="AK56" s="60"/>
      <c r="AL56" s="60"/>
      <c r="AM56" s="60"/>
      <c r="AN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  <c r="DR56" s="60"/>
      <c r="DS56" s="60"/>
      <c r="DT56" s="60"/>
      <c r="DU56" s="60"/>
      <c r="DV56" s="60"/>
      <c r="DW56" s="60"/>
      <c r="DX56" s="60"/>
      <c r="DY56" s="60"/>
      <c r="DZ56" s="60"/>
      <c r="EA56" s="60"/>
      <c r="EB56" s="60"/>
    </row>
    <row r="57" spans="2:132" ht="14.5" hidden="1" x14ac:dyDescent="0.35">
      <c r="B57" s="91" t="str">
        <f t="shared" ref="B57:B74" si="4">"Fort Pembroke"</f>
        <v>Fort Pembroke</v>
      </c>
      <c r="C57" s="65"/>
      <c r="D57" s="65"/>
      <c r="E57" s="49" t="s">
        <v>515</v>
      </c>
      <c r="F57" s="75" t="s">
        <v>1980</v>
      </c>
      <c r="G57" s="82" t="s">
        <v>14</v>
      </c>
      <c r="H57" s="82" t="s">
        <v>7</v>
      </c>
      <c r="I57" s="82">
        <f>1</f>
        <v>1</v>
      </c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G57" s="60"/>
      <c r="AH57" s="60"/>
      <c r="AK57" s="60"/>
      <c r="AL57" s="60"/>
      <c r="AM57" s="60"/>
      <c r="AN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  <c r="DL57" s="60"/>
      <c r="DM57" s="60"/>
      <c r="DN57" s="60"/>
      <c r="DO57" s="60"/>
      <c r="DP57" s="60"/>
      <c r="DQ57" s="60"/>
      <c r="DR57" s="60"/>
      <c r="DS57" s="60"/>
      <c r="DT57" s="60"/>
      <c r="DU57" s="60"/>
      <c r="DV57" s="60"/>
      <c r="DW57" s="60"/>
      <c r="DX57" s="60"/>
      <c r="DY57" s="60"/>
      <c r="DZ57" s="60"/>
      <c r="EA57" s="60"/>
      <c r="EB57" s="60"/>
    </row>
    <row r="58" spans="2:132" ht="14.5" hidden="1" x14ac:dyDescent="0.35">
      <c r="B58" s="91" t="str">
        <f t="shared" si="4"/>
        <v>Fort Pembroke</v>
      </c>
      <c r="C58" s="65"/>
      <c r="D58" s="65"/>
      <c r="E58" s="21" t="s">
        <v>516</v>
      </c>
      <c r="F58" s="75" t="s">
        <v>1989</v>
      </c>
      <c r="G58" s="82" t="s">
        <v>14</v>
      </c>
      <c r="H58" s="82" t="s">
        <v>7</v>
      </c>
      <c r="I58" s="82">
        <f>1</f>
        <v>1</v>
      </c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G58" s="60"/>
      <c r="AH58" s="60"/>
      <c r="AK58" s="60"/>
      <c r="AL58" s="60"/>
      <c r="AM58" s="60"/>
      <c r="AN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  <c r="DL58" s="60"/>
      <c r="DM58" s="60"/>
      <c r="DN58" s="60"/>
      <c r="DO58" s="60"/>
      <c r="DP58" s="60"/>
      <c r="DQ58" s="60"/>
      <c r="DR58" s="60"/>
      <c r="DS58" s="60"/>
      <c r="DT58" s="60"/>
      <c r="DU58" s="60"/>
      <c r="DV58" s="60"/>
      <c r="DW58" s="60"/>
      <c r="DX58" s="60"/>
      <c r="DY58" s="60"/>
      <c r="DZ58" s="60"/>
      <c r="EA58" s="60"/>
      <c r="EB58" s="60"/>
    </row>
    <row r="59" spans="2:132" ht="14.5" hidden="1" x14ac:dyDescent="0.35">
      <c r="B59" s="91" t="str">
        <f t="shared" si="4"/>
        <v>Fort Pembroke</v>
      </c>
      <c r="C59" s="65"/>
      <c r="D59" s="65"/>
      <c r="E59" s="21" t="s">
        <v>517</v>
      </c>
      <c r="F59" s="75" t="s">
        <v>1978</v>
      </c>
      <c r="G59" s="82" t="s">
        <v>14</v>
      </c>
      <c r="H59" s="82" t="s">
        <v>7</v>
      </c>
      <c r="I59" s="82">
        <f>1</f>
        <v>1</v>
      </c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G59" s="60"/>
      <c r="AH59" s="60"/>
      <c r="AK59" s="60"/>
      <c r="AL59" s="60"/>
      <c r="AM59" s="60"/>
      <c r="AN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  <c r="DL59" s="60"/>
      <c r="DM59" s="60"/>
      <c r="DN59" s="60"/>
      <c r="DO59" s="60"/>
      <c r="DP59" s="60"/>
      <c r="DQ59" s="60"/>
      <c r="DR59" s="60"/>
      <c r="DS59" s="60"/>
      <c r="DT59" s="60"/>
      <c r="DU59" s="60"/>
      <c r="DV59" s="60"/>
      <c r="DW59" s="60"/>
      <c r="DX59" s="60"/>
      <c r="DY59" s="60"/>
      <c r="DZ59" s="60"/>
      <c r="EA59" s="60"/>
      <c r="EB59" s="60"/>
    </row>
    <row r="60" spans="2:132" ht="14.5" hidden="1" x14ac:dyDescent="0.35">
      <c r="B60" s="91" t="str">
        <f t="shared" si="4"/>
        <v>Fort Pembroke</v>
      </c>
      <c r="C60" s="65"/>
      <c r="D60" s="65"/>
      <c r="E60" s="21" t="s">
        <v>518</v>
      </c>
      <c r="F60" s="75" t="s">
        <v>1980</v>
      </c>
      <c r="G60" s="82" t="s">
        <v>14</v>
      </c>
      <c r="H60" s="82" t="s">
        <v>7</v>
      </c>
      <c r="I60" s="82">
        <f>1</f>
        <v>1</v>
      </c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G60" s="60"/>
      <c r="AH60" s="60"/>
      <c r="AI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  <c r="DL60" s="60"/>
      <c r="DM60" s="60"/>
      <c r="DN60" s="60"/>
      <c r="DO60" s="60"/>
      <c r="DP60" s="60"/>
      <c r="DQ60" s="60"/>
      <c r="DR60" s="60"/>
      <c r="DS60" s="60"/>
      <c r="DT60" s="60"/>
      <c r="DU60" s="60"/>
      <c r="DV60" s="60"/>
      <c r="DW60" s="60"/>
      <c r="DX60" s="60"/>
      <c r="DY60" s="60"/>
      <c r="DZ60" s="60"/>
      <c r="EA60" s="60"/>
      <c r="EB60" s="60"/>
    </row>
    <row r="61" spans="2:132" ht="14.5" hidden="1" x14ac:dyDescent="0.35">
      <c r="B61" s="91" t="str">
        <f t="shared" si="4"/>
        <v>Fort Pembroke</v>
      </c>
      <c r="C61" s="65"/>
      <c r="D61" s="65"/>
      <c r="E61" s="21" t="s">
        <v>519</v>
      </c>
      <c r="F61" s="75" t="s">
        <v>1985</v>
      </c>
      <c r="G61" s="82" t="s">
        <v>14</v>
      </c>
      <c r="H61" s="82" t="s">
        <v>7</v>
      </c>
      <c r="I61" s="82">
        <f>1</f>
        <v>1</v>
      </c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G61" s="60"/>
      <c r="AH61" s="60"/>
      <c r="AI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  <c r="DX61" s="60"/>
      <c r="DY61" s="60"/>
      <c r="DZ61" s="60"/>
      <c r="EA61" s="60"/>
      <c r="EB61" s="60"/>
    </row>
    <row r="62" spans="2:132" ht="14.5" hidden="1" x14ac:dyDescent="0.35">
      <c r="B62" s="91" t="str">
        <f t="shared" si="4"/>
        <v>Fort Pembroke</v>
      </c>
      <c r="C62" s="65"/>
      <c r="D62" s="65"/>
      <c r="E62" s="21" t="s">
        <v>520</v>
      </c>
      <c r="F62" s="75" t="s">
        <v>1993</v>
      </c>
      <c r="G62" s="82" t="s">
        <v>14</v>
      </c>
      <c r="H62" s="82" t="s">
        <v>7</v>
      </c>
      <c r="I62" s="82">
        <f>1</f>
        <v>1</v>
      </c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G62" s="60"/>
      <c r="AH62" s="60"/>
      <c r="AI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  <c r="DL62" s="60"/>
      <c r="DM62" s="60"/>
      <c r="DN62" s="60"/>
      <c r="DO62" s="60"/>
      <c r="DP62" s="60"/>
      <c r="DQ62" s="60"/>
      <c r="DR62" s="60"/>
      <c r="DS62" s="60"/>
      <c r="DT62" s="60"/>
      <c r="DU62" s="60"/>
      <c r="DV62" s="60"/>
      <c r="DW62" s="60"/>
      <c r="DX62" s="60"/>
      <c r="DY62" s="60"/>
      <c r="DZ62" s="60"/>
      <c r="EA62" s="60"/>
      <c r="EB62" s="60"/>
    </row>
    <row r="63" spans="2:132" ht="14.5" hidden="1" x14ac:dyDescent="0.35">
      <c r="B63" s="91" t="str">
        <f t="shared" si="4"/>
        <v>Fort Pembroke</v>
      </c>
      <c r="C63" s="65"/>
      <c r="D63" s="65"/>
      <c r="E63" s="21" t="s">
        <v>521</v>
      </c>
      <c r="F63" s="75" t="s">
        <v>1994</v>
      </c>
      <c r="G63" s="82" t="s">
        <v>14</v>
      </c>
      <c r="H63" s="82" t="s">
        <v>7</v>
      </c>
      <c r="I63" s="82">
        <f>1</f>
        <v>1</v>
      </c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G63" s="60"/>
      <c r="AH63" s="60"/>
      <c r="AI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  <c r="DV63" s="60"/>
      <c r="DW63" s="60"/>
      <c r="DX63" s="60"/>
      <c r="DY63" s="60"/>
      <c r="DZ63" s="60"/>
      <c r="EA63" s="60"/>
      <c r="EB63" s="60"/>
    </row>
    <row r="64" spans="2:132" ht="14.5" hidden="1" x14ac:dyDescent="0.35">
      <c r="B64" s="91" t="str">
        <f t="shared" si="4"/>
        <v>Fort Pembroke</v>
      </c>
      <c r="C64" s="65"/>
      <c r="D64" s="65"/>
      <c r="E64" s="21" t="s">
        <v>522</v>
      </c>
      <c r="F64" s="75" t="s">
        <v>1983</v>
      </c>
      <c r="G64" s="82" t="s">
        <v>14</v>
      </c>
      <c r="H64" s="82" t="s">
        <v>7</v>
      </c>
      <c r="I64" s="82">
        <f>1</f>
        <v>1</v>
      </c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  <c r="DL64" s="60"/>
      <c r="DM64" s="60"/>
      <c r="DN64" s="60"/>
      <c r="DO64" s="60"/>
      <c r="DP64" s="60"/>
      <c r="DQ64" s="60"/>
      <c r="DR64" s="60"/>
      <c r="DS64" s="60"/>
      <c r="DT64" s="60"/>
      <c r="DU64" s="60"/>
      <c r="DV64" s="60"/>
      <c r="DW64" s="60"/>
      <c r="DX64" s="60"/>
      <c r="DY64" s="60"/>
      <c r="DZ64" s="60"/>
      <c r="EA64" s="60"/>
      <c r="EB64" s="60"/>
    </row>
    <row r="65" spans="2:132" ht="14.5" hidden="1" x14ac:dyDescent="0.35">
      <c r="B65" s="91" t="str">
        <f t="shared" si="4"/>
        <v>Fort Pembroke</v>
      </c>
      <c r="C65" s="65"/>
      <c r="D65" s="65"/>
      <c r="E65" s="21" t="s">
        <v>523</v>
      </c>
      <c r="F65" s="75" t="s">
        <v>1982</v>
      </c>
      <c r="G65" s="82" t="s">
        <v>14</v>
      </c>
      <c r="H65" s="82" t="s">
        <v>7</v>
      </c>
      <c r="I65" s="82">
        <f>1</f>
        <v>1</v>
      </c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K65" s="60"/>
      <c r="AL65" s="60"/>
      <c r="AM65" s="60"/>
      <c r="AN65" s="60"/>
      <c r="AO65" s="60"/>
      <c r="AP65" s="60"/>
      <c r="AQ65" s="60"/>
      <c r="DU65" s="60"/>
      <c r="DV65" s="60"/>
      <c r="DW65" s="60"/>
      <c r="DX65" s="60"/>
      <c r="DY65" s="60"/>
      <c r="DZ65" s="60"/>
      <c r="EA65" s="60"/>
      <c r="EB65" s="60"/>
    </row>
    <row r="66" spans="2:132" ht="14.5" hidden="1" x14ac:dyDescent="0.35">
      <c r="B66" s="91" t="str">
        <f t="shared" si="4"/>
        <v>Fort Pembroke</v>
      </c>
      <c r="C66" s="65"/>
      <c r="D66" s="65"/>
      <c r="E66" s="21" t="s">
        <v>524</v>
      </c>
      <c r="F66" s="75" t="s">
        <v>1995</v>
      </c>
      <c r="G66" s="82" t="s">
        <v>14</v>
      </c>
      <c r="H66" s="82" t="s">
        <v>7</v>
      </c>
      <c r="I66" s="82">
        <f>1</f>
        <v>1</v>
      </c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DU66" s="60"/>
      <c r="DV66" s="60"/>
      <c r="DW66" s="60"/>
      <c r="DX66" s="60"/>
      <c r="DY66" s="60"/>
      <c r="DZ66" s="60"/>
      <c r="EA66" s="60"/>
      <c r="EB66" s="60"/>
    </row>
    <row r="67" spans="2:132" ht="14.5" hidden="1" x14ac:dyDescent="0.35">
      <c r="B67" s="91" t="str">
        <f t="shared" si="4"/>
        <v>Fort Pembroke</v>
      </c>
      <c r="C67" s="65"/>
      <c r="D67" s="65"/>
      <c r="E67" s="21" t="s">
        <v>525</v>
      </c>
      <c r="F67" s="75" t="s">
        <v>1977</v>
      </c>
      <c r="G67" s="82" t="s">
        <v>14</v>
      </c>
      <c r="H67" s="82" t="s">
        <v>7</v>
      </c>
      <c r="I67" s="82">
        <f>1</f>
        <v>1</v>
      </c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DU67" s="60"/>
      <c r="DV67" s="60"/>
      <c r="DW67" s="60"/>
      <c r="DX67" s="60"/>
      <c r="DY67" s="60"/>
      <c r="DZ67" s="60"/>
      <c r="EA67" s="60"/>
      <c r="EB67" s="60"/>
    </row>
    <row r="68" spans="2:132" ht="14.5" hidden="1" x14ac:dyDescent="0.35">
      <c r="B68" s="91" t="str">
        <f t="shared" si="4"/>
        <v>Fort Pembroke</v>
      </c>
      <c r="C68" s="65"/>
      <c r="D68" s="65"/>
      <c r="E68" s="21" t="s">
        <v>526</v>
      </c>
      <c r="F68" s="75" t="s">
        <v>1979</v>
      </c>
      <c r="G68" s="82" t="s">
        <v>14</v>
      </c>
      <c r="H68" s="82" t="s">
        <v>7</v>
      </c>
      <c r="I68" s="82">
        <f>1</f>
        <v>1</v>
      </c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DU68" s="60"/>
      <c r="DV68" s="60"/>
      <c r="DW68" s="60"/>
      <c r="DX68" s="60"/>
      <c r="DY68" s="60"/>
      <c r="DZ68" s="60"/>
      <c r="EA68" s="60"/>
      <c r="EB68" s="60"/>
    </row>
    <row r="69" spans="2:132" ht="14.5" hidden="1" x14ac:dyDescent="0.35">
      <c r="B69" s="91" t="str">
        <f t="shared" si="4"/>
        <v>Fort Pembroke</v>
      </c>
      <c r="C69" s="65"/>
      <c r="D69" s="65"/>
      <c r="E69" s="21" t="s">
        <v>527</v>
      </c>
      <c r="F69" s="75" t="s">
        <v>1977</v>
      </c>
      <c r="G69" s="82" t="s">
        <v>14</v>
      </c>
      <c r="H69" s="82" t="s">
        <v>7</v>
      </c>
      <c r="I69" s="82">
        <f>1</f>
        <v>1</v>
      </c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DU69" s="60"/>
      <c r="DV69" s="60"/>
      <c r="DW69" s="60"/>
      <c r="DX69" s="60"/>
      <c r="DY69" s="60"/>
      <c r="DZ69" s="60"/>
      <c r="EA69" s="60"/>
      <c r="EB69" s="60"/>
    </row>
    <row r="70" spans="2:132" ht="14.5" hidden="1" x14ac:dyDescent="0.35">
      <c r="B70" s="91" t="str">
        <f t="shared" si="4"/>
        <v>Fort Pembroke</v>
      </c>
      <c r="C70" s="65"/>
      <c r="D70" s="65"/>
      <c r="E70" s="21" t="s">
        <v>528</v>
      </c>
      <c r="F70" s="75" t="s">
        <v>1982</v>
      </c>
      <c r="G70" s="82" t="s">
        <v>14</v>
      </c>
      <c r="H70" s="82" t="s">
        <v>7</v>
      </c>
      <c r="I70" s="82">
        <f>1</f>
        <v>1</v>
      </c>
    </row>
    <row r="71" spans="2:132" ht="14.5" hidden="1" x14ac:dyDescent="0.35">
      <c r="B71" s="91" t="str">
        <f t="shared" si="4"/>
        <v>Fort Pembroke</v>
      </c>
      <c r="C71" s="65"/>
      <c r="D71" s="65"/>
      <c r="E71" s="21" t="s">
        <v>529</v>
      </c>
      <c r="F71" s="75" t="s">
        <v>1978</v>
      </c>
      <c r="G71" s="82" t="s">
        <v>14</v>
      </c>
      <c r="H71" s="82" t="s">
        <v>7</v>
      </c>
      <c r="I71" s="82">
        <f>1</f>
        <v>1</v>
      </c>
    </row>
    <row r="72" spans="2:132" ht="14.5" hidden="1" x14ac:dyDescent="0.35">
      <c r="B72" s="91" t="str">
        <f t="shared" si="4"/>
        <v>Fort Pembroke</v>
      </c>
      <c r="C72" s="65"/>
      <c r="D72" s="65"/>
      <c r="E72" s="21" t="s">
        <v>530</v>
      </c>
      <c r="F72" s="75" t="s">
        <v>1983</v>
      </c>
      <c r="G72" s="82" t="s">
        <v>14</v>
      </c>
      <c r="H72" s="82" t="s">
        <v>7</v>
      </c>
      <c r="I72" s="82">
        <f>1</f>
        <v>1</v>
      </c>
    </row>
    <row r="73" spans="2:132" ht="14.5" hidden="1" x14ac:dyDescent="0.35">
      <c r="B73" s="91" t="str">
        <f t="shared" si="4"/>
        <v>Fort Pembroke</v>
      </c>
      <c r="C73" s="65"/>
      <c r="D73" s="65"/>
      <c r="E73" s="21" t="s">
        <v>531</v>
      </c>
      <c r="F73" s="75" t="s">
        <v>1977</v>
      </c>
      <c r="G73" s="82" t="s">
        <v>14</v>
      </c>
      <c r="H73" s="82" t="s">
        <v>7</v>
      </c>
      <c r="I73" s="82">
        <f>1</f>
        <v>1</v>
      </c>
    </row>
    <row r="74" spans="2:132" ht="14.5" hidden="1" x14ac:dyDescent="0.35">
      <c r="B74" s="91" t="str">
        <f t="shared" si="4"/>
        <v>Fort Pembroke</v>
      </c>
      <c r="C74" s="65"/>
      <c r="D74" s="65"/>
      <c r="E74" s="21" t="s">
        <v>532</v>
      </c>
      <c r="F74" s="75" t="s">
        <v>1996</v>
      </c>
      <c r="G74" s="82" t="s">
        <v>14</v>
      </c>
      <c r="H74" s="82" t="s">
        <v>7</v>
      </c>
      <c r="I74" s="82">
        <f>1</f>
        <v>1</v>
      </c>
    </row>
    <row r="75" spans="2:132" ht="14.5" hidden="1" x14ac:dyDescent="0.35">
      <c r="B75" s="91" t="s">
        <v>20</v>
      </c>
      <c r="C75" s="35">
        <v>49.488923999999997</v>
      </c>
      <c r="D75" s="27">
        <v>-2.5796929999999998</v>
      </c>
      <c r="E75" s="59"/>
    </row>
    <row r="76" spans="2:132" ht="14.5" hidden="1" x14ac:dyDescent="0.35">
      <c r="B76" s="91" t="str">
        <f>"Port Solif"</f>
        <v>Port Solif</v>
      </c>
      <c r="C76" s="65"/>
      <c r="D76" s="65"/>
      <c r="E76" s="59" t="s">
        <v>533</v>
      </c>
      <c r="F76" t="s">
        <v>1980</v>
      </c>
      <c r="G76" t="s">
        <v>14</v>
      </c>
      <c r="H76" t="s">
        <v>7</v>
      </c>
      <c r="I76">
        <f>2</f>
        <v>2</v>
      </c>
    </row>
    <row r="77" spans="2:132" ht="14.5" hidden="1" x14ac:dyDescent="0.35">
      <c r="B77" s="91" t="str">
        <f t="shared" ref="B77:B83" si="5">"Port Solif"</f>
        <v>Port Solif</v>
      </c>
      <c r="C77" s="65"/>
      <c r="D77" s="65"/>
      <c r="E77" s="45" t="s">
        <v>534</v>
      </c>
      <c r="F77" t="s">
        <v>1986</v>
      </c>
      <c r="G77" s="82" t="s">
        <v>14</v>
      </c>
      <c r="H77" s="82" t="s">
        <v>7</v>
      </c>
      <c r="I77" s="82">
        <f>2</f>
        <v>2</v>
      </c>
    </row>
    <row r="78" spans="2:132" ht="14.5" hidden="1" x14ac:dyDescent="0.35">
      <c r="B78" s="91" t="str">
        <f t="shared" si="5"/>
        <v>Port Solif</v>
      </c>
      <c r="C78" s="65"/>
      <c r="D78" s="65"/>
      <c r="E78" s="21" t="s">
        <v>535</v>
      </c>
      <c r="F78" t="s">
        <v>1997</v>
      </c>
      <c r="G78" s="82" t="s">
        <v>14</v>
      </c>
      <c r="H78" s="82" t="s">
        <v>7</v>
      </c>
      <c r="I78" s="82">
        <f>2</f>
        <v>2</v>
      </c>
    </row>
    <row r="79" spans="2:132" ht="14.5" hidden="1" x14ac:dyDescent="0.35">
      <c r="B79" s="91" t="str">
        <f t="shared" si="5"/>
        <v>Port Solif</v>
      </c>
      <c r="C79" s="65"/>
      <c r="D79" s="65"/>
      <c r="E79" s="21" t="s">
        <v>536</v>
      </c>
      <c r="F79" t="s">
        <v>1978</v>
      </c>
      <c r="G79" s="82" t="s">
        <v>14</v>
      </c>
      <c r="H79" s="82" t="s">
        <v>7</v>
      </c>
      <c r="I79" s="82">
        <f>2</f>
        <v>2</v>
      </c>
    </row>
    <row r="80" spans="2:132" ht="14.5" hidden="1" x14ac:dyDescent="0.35">
      <c r="B80" s="91" t="str">
        <f t="shared" si="5"/>
        <v>Port Solif</v>
      </c>
      <c r="C80" s="65"/>
      <c r="D80" s="65"/>
      <c r="E80" s="21" t="s">
        <v>537</v>
      </c>
      <c r="F80" t="s">
        <v>1976</v>
      </c>
      <c r="G80" s="82" t="s">
        <v>14</v>
      </c>
      <c r="H80" s="82" t="s">
        <v>7</v>
      </c>
      <c r="I80" s="82">
        <f>2</f>
        <v>2</v>
      </c>
    </row>
    <row r="81" spans="1:9" ht="14.5" x14ac:dyDescent="0.35">
      <c r="B81" s="91" t="str">
        <f t="shared" si="5"/>
        <v>Port Solif</v>
      </c>
      <c r="C81" s="65"/>
      <c r="D81" s="65"/>
      <c r="E81" s="21" t="s">
        <v>538</v>
      </c>
      <c r="F81" t="s">
        <v>1988</v>
      </c>
      <c r="G81" s="82" t="s">
        <v>14</v>
      </c>
      <c r="H81" s="82" t="s">
        <v>14</v>
      </c>
      <c r="I81">
        <f>0</f>
        <v>0</v>
      </c>
    </row>
    <row r="82" spans="1:9" ht="14.5" x14ac:dyDescent="0.35">
      <c r="B82" s="91" t="str">
        <f t="shared" si="5"/>
        <v>Port Solif</v>
      </c>
      <c r="C82" s="65"/>
      <c r="D82" s="65"/>
      <c r="E82" s="21" t="s">
        <v>539</v>
      </c>
      <c r="F82" t="s">
        <v>1985</v>
      </c>
      <c r="G82" s="82" t="s">
        <v>14</v>
      </c>
      <c r="H82" s="82" t="s">
        <v>14</v>
      </c>
      <c r="I82" s="82">
        <f>0</f>
        <v>0</v>
      </c>
    </row>
    <row r="83" spans="1:9" ht="14.5" x14ac:dyDescent="0.35">
      <c r="B83" s="91" t="str">
        <f t="shared" si="5"/>
        <v>Port Solif</v>
      </c>
      <c r="C83" s="65"/>
      <c r="D83" s="65"/>
      <c r="E83" s="21" t="s">
        <v>540</v>
      </c>
      <c r="F83" t="s">
        <v>1998</v>
      </c>
      <c r="G83" s="82" t="s">
        <v>14</v>
      </c>
      <c r="H83" s="82" t="s">
        <v>14</v>
      </c>
      <c r="I83" s="82">
        <f>0</f>
        <v>0</v>
      </c>
    </row>
    <row r="84" spans="1:9" ht="14.5" hidden="1" x14ac:dyDescent="0.35">
      <c r="B84" s="91" t="s">
        <v>22</v>
      </c>
      <c r="C84" s="27">
        <v>49.487917000000003</v>
      </c>
      <c r="D84" s="27">
        <v>-2.588829</v>
      </c>
      <c r="E84" s="59"/>
    </row>
    <row r="85" spans="1:9" ht="14.5" hidden="1" x14ac:dyDescent="0.35">
      <c r="B85" s="91" t="str">
        <f>"Grandes Rocques"</f>
        <v>Grandes Rocques</v>
      </c>
      <c r="C85" s="65"/>
      <c r="D85" s="65"/>
      <c r="E85" s="59" t="s">
        <v>541</v>
      </c>
      <c r="F85" t="s">
        <v>1976</v>
      </c>
      <c r="G85" t="s">
        <v>14</v>
      </c>
      <c r="H85" t="s">
        <v>7</v>
      </c>
      <c r="I85">
        <v>2</v>
      </c>
    </row>
    <row r="86" spans="1:9" ht="14.5" hidden="1" x14ac:dyDescent="0.35">
      <c r="B86" s="91" t="str">
        <f t="shared" ref="B86:B90" si="6">"Grandes Rocques"</f>
        <v>Grandes Rocques</v>
      </c>
      <c r="C86" s="65"/>
      <c r="D86" s="65"/>
      <c r="E86" s="45" t="s">
        <v>542</v>
      </c>
      <c r="F86" t="s">
        <v>1999</v>
      </c>
      <c r="G86" t="s">
        <v>14</v>
      </c>
      <c r="H86" t="s">
        <v>7</v>
      </c>
      <c r="I86">
        <v>2</v>
      </c>
    </row>
    <row r="87" spans="1:9" ht="14.5" x14ac:dyDescent="0.35">
      <c r="B87" s="91" t="str">
        <f t="shared" si="6"/>
        <v>Grandes Rocques</v>
      </c>
      <c r="C87" s="65"/>
      <c r="D87" s="65"/>
      <c r="E87" s="21" t="s">
        <v>543</v>
      </c>
      <c r="F87" t="s">
        <v>2000</v>
      </c>
      <c r="G87" t="s">
        <v>14</v>
      </c>
      <c r="H87" t="s">
        <v>14</v>
      </c>
      <c r="I87">
        <f>0</f>
        <v>0</v>
      </c>
    </row>
    <row r="88" spans="1:9" ht="14.5" x14ac:dyDescent="0.35">
      <c r="B88" s="91" t="str">
        <f t="shared" si="6"/>
        <v>Grandes Rocques</v>
      </c>
      <c r="C88" s="65"/>
      <c r="D88" s="65"/>
      <c r="E88" s="21" t="s">
        <v>544</v>
      </c>
      <c r="F88" t="s">
        <v>1992</v>
      </c>
      <c r="G88" s="82" t="s">
        <v>14</v>
      </c>
      <c r="H88" s="82" t="s">
        <v>14</v>
      </c>
      <c r="I88" s="82">
        <f>0</f>
        <v>0</v>
      </c>
    </row>
    <row r="89" spans="1:9" ht="14.5" x14ac:dyDescent="0.35">
      <c r="B89" s="91" t="str">
        <f t="shared" si="6"/>
        <v>Grandes Rocques</v>
      </c>
      <c r="C89" s="65"/>
      <c r="D89" s="65"/>
      <c r="E89" s="21" t="s">
        <v>545</v>
      </c>
      <c r="F89" t="s">
        <v>2001</v>
      </c>
      <c r="G89" s="82" t="s">
        <v>14</v>
      </c>
      <c r="H89" s="82" t="s">
        <v>14</v>
      </c>
      <c r="I89" s="82">
        <f>0</f>
        <v>0</v>
      </c>
    </row>
    <row r="90" spans="1:9" ht="14.5" x14ac:dyDescent="0.35">
      <c r="B90" s="91" t="str">
        <f t="shared" si="6"/>
        <v>Grandes Rocques</v>
      </c>
      <c r="C90" s="65"/>
      <c r="D90" s="65"/>
      <c r="E90" s="21" t="s">
        <v>546</v>
      </c>
      <c r="F90" t="s">
        <v>1977</v>
      </c>
      <c r="G90" s="82" t="s">
        <v>14</v>
      </c>
      <c r="H90" s="82" t="s">
        <v>14</v>
      </c>
      <c r="I90" s="82">
        <f>0</f>
        <v>0</v>
      </c>
    </row>
    <row r="91" spans="1:9" ht="14.5" hidden="1" x14ac:dyDescent="0.35">
      <c r="B91" s="91" t="s">
        <v>26</v>
      </c>
      <c r="C91" s="27">
        <v>49.474173999999998</v>
      </c>
      <c r="D91" s="27">
        <v>-2.5947040000000001</v>
      </c>
      <c r="E91" s="59"/>
    </row>
    <row r="92" spans="1:9" ht="14.5" x14ac:dyDescent="0.35">
      <c r="B92" s="91" t="str">
        <f>"Le Guet"</f>
        <v>Le Guet</v>
      </c>
      <c r="C92" s="65"/>
      <c r="D92" s="65"/>
      <c r="E92" s="59" t="s">
        <v>547</v>
      </c>
      <c r="F92" t="s">
        <v>2002</v>
      </c>
      <c r="G92" t="s">
        <v>14</v>
      </c>
      <c r="H92" t="s">
        <v>14</v>
      </c>
      <c r="I92">
        <f>0</f>
        <v>0</v>
      </c>
    </row>
    <row r="93" spans="1:9" ht="14.5" x14ac:dyDescent="0.35">
      <c r="B93" s="91" t="str">
        <f t="shared" ref="B93:B95" si="7">"Le Guet"</f>
        <v>Le Guet</v>
      </c>
      <c r="C93" s="65"/>
      <c r="D93" s="65"/>
      <c r="E93" s="45" t="s">
        <v>548</v>
      </c>
      <c r="F93" t="s">
        <v>1998</v>
      </c>
      <c r="G93" s="82" t="s">
        <v>14</v>
      </c>
      <c r="H93" s="82" t="s">
        <v>14</v>
      </c>
      <c r="I93" s="82">
        <f>0</f>
        <v>0</v>
      </c>
    </row>
    <row r="94" spans="1:9" ht="14.5" x14ac:dyDescent="0.35">
      <c r="B94" s="91" t="str">
        <f t="shared" si="7"/>
        <v>Le Guet</v>
      </c>
      <c r="C94" s="65"/>
      <c r="D94" s="65"/>
      <c r="E94" s="21" t="s">
        <v>549</v>
      </c>
      <c r="F94" t="s">
        <v>1983</v>
      </c>
      <c r="G94" s="82" t="s">
        <v>14</v>
      </c>
      <c r="H94" s="82" t="s">
        <v>14</v>
      </c>
      <c r="I94" s="82">
        <f>0</f>
        <v>0</v>
      </c>
    </row>
    <row r="95" spans="1:9" ht="14.5" x14ac:dyDescent="0.35">
      <c r="A95" s="77"/>
      <c r="B95" s="92" t="str">
        <f t="shared" si="7"/>
        <v>Le Guet</v>
      </c>
      <c r="C95" s="78"/>
      <c r="D95" s="78"/>
      <c r="E95" s="79" t="s">
        <v>550</v>
      </c>
      <c r="F95" s="77" t="s">
        <v>2003</v>
      </c>
      <c r="G95" s="82" t="s">
        <v>14</v>
      </c>
      <c r="H95" s="82" t="s">
        <v>14</v>
      </c>
      <c r="I95" s="82">
        <f>0</f>
        <v>0</v>
      </c>
    </row>
    <row r="96" spans="1:9" ht="14.5" hidden="1" x14ac:dyDescent="0.35">
      <c r="B96" s="91" t="s">
        <v>31</v>
      </c>
      <c r="C96" s="27">
        <v>49.475368000000003</v>
      </c>
      <c r="D96" s="27">
        <v>-2.6037430000000001</v>
      </c>
      <c r="E96" s="59"/>
    </row>
    <row r="97" spans="2:9" ht="14.5" x14ac:dyDescent="0.35">
      <c r="B97" s="91" t="str">
        <f>"Chateau D'Albecq (Lion Rock)"</f>
        <v>Chateau D'Albecq (Lion Rock)</v>
      </c>
      <c r="C97" s="65"/>
      <c r="D97" s="65"/>
      <c r="E97" s="59" t="s">
        <v>551</v>
      </c>
      <c r="F97" t="s">
        <v>1980</v>
      </c>
      <c r="G97" t="s">
        <v>14</v>
      </c>
      <c r="H97" t="s">
        <v>14</v>
      </c>
      <c r="I97">
        <v>0</v>
      </c>
    </row>
    <row r="98" spans="2:9" ht="14.5" x14ac:dyDescent="0.35">
      <c r="B98" s="91" t="str">
        <f t="shared" ref="B98:B111" si="8">"Chateau D'Albecq (Lion Rock)"</f>
        <v>Chateau D'Albecq (Lion Rock)</v>
      </c>
      <c r="C98" s="65"/>
      <c r="D98" s="65"/>
      <c r="E98" s="45" t="s">
        <v>552</v>
      </c>
      <c r="F98" t="s">
        <v>1978</v>
      </c>
      <c r="G98" s="82" t="s">
        <v>14</v>
      </c>
      <c r="H98" s="82" t="s">
        <v>14</v>
      </c>
      <c r="I98" s="82">
        <v>0</v>
      </c>
    </row>
    <row r="99" spans="2:9" ht="14.5" x14ac:dyDescent="0.35">
      <c r="B99" s="91" t="str">
        <f t="shared" si="8"/>
        <v>Chateau D'Albecq (Lion Rock)</v>
      </c>
      <c r="C99" s="65"/>
      <c r="D99" s="65"/>
      <c r="E99" s="50" t="s">
        <v>553</v>
      </c>
      <c r="F99" t="s">
        <v>2004</v>
      </c>
      <c r="G99" s="82" t="s">
        <v>14</v>
      </c>
      <c r="H99" s="82" t="s">
        <v>14</v>
      </c>
      <c r="I99" s="82">
        <v>0</v>
      </c>
    </row>
    <row r="100" spans="2:9" ht="14.5" x14ac:dyDescent="0.35">
      <c r="B100" s="91" t="str">
        <f t="shared" si="8"/>
        <v>Chateau D'Albecq (Lion Rock)</v>
      </c>
      <c r="C100" s="65"/>
      <c r="D100" s="65"/>
      <c r="E100" s="50" t="s">
        <v>554</v>
      </c>
      <c r="F100" t="s">
        <v>1982</v>
      </c>
      <c r="G100" s="82" t="s">
        <v>14</v>
      </c>
      <c r="H100" s="82" t="s">
        <v>14</v>
      </c>
      <c r="I100" s="82">
        <v>0</v>
      </c>
    </row>
    <row r="101" spans="2:9" ht="14.5" x14ac:dyDescent="0.35">
      <c r="B101" s="91" t="str">
        <f t="shared" si="8"/>
        <v>Chateau D'Albecq (Lion Rock)</v>
      </c>
      <c r="C101" s="65"/>
      <c r="D101" s="65"/>
      <c r="E101" s="50" t="s">
        <v>555</v>
      </c>
      <c r="F101" t="s">
        <v>1980</v>
      </c>
      <c r="G101" s="82" t="s">
        <v>14</v>
      </c>
      <c r="H101" s="82" t="s">
        <v>14</v>
      </c>
      <c r="I101" s="82">
        <v>0</v>
      </c>
    </row>
    <row r="102" spans="2:9" ht="14.5" x14ac:dyDescent="0.35">
      <c r="B102" s="91" t="str">
        <f t="shared" si="8"/>
        <v>Chateau D'Albecq (Lion Rock)</v>
      </c>
      <c r="C102" s="65"/>
      <c r="D102" s="65"/>
      <c r="E102" s="50" t="s">
        <v>556</v>
      </c>
      <c r="F102" t="s">
        <v>1978</v>
      </c>
      <c r="G102" s="82" t="s">
        <v>14</v>
      </c>
      <c r="H102" s="82" t="s">
        <v>14</v>
      </c>
      <c r="I102" s="82">
        <v>0</v>
      </c>
    </row>
    <row r="103" spans="2:9" ht="14.5" x14ac:dyDescent="0.35">
      <c r="B103" s="91" t="str">
        <f t="shared" si="8"/>
        <v>Chateau D'Albecq (Lion Rock)</v>
      </c>
      <c r="C103" s="65"/>
      <c r="D103" s="65"/>
      <c r="E103" s="50" t="s">
        <v>557</v>
      </c>
      <c r="F103" t="s">
        <v>1982</v>
      </c>
      <c r="G103" s="82" t="s">
        <v>14</v>
      </c>
      <c r="H103" s="82" t="s">
        <v>14</v>
      </c>
      <c r="I103" s="82">
        <v>0</v>
      </c>
    </row>
    <row r="104" spans="2:9" ht="14.5" x14ac:dyDescent="0.35">
      <c r="B104" s="91" t="str">
        <f t="shared" si="8"/>
        <v>Chateau D'Albecq (Lion Rock)</v>
      </c>
      <c r="C104" s="65"/>
      <c r="D104" s="65"/>
      <c r="E104" s="50" t="s">
        <v>558</v>
      </c>
      <c r="F104" t="s">
        <v>1980</v>
      </c>
      <c r="G104" s="82" t="s">
        <v>14</v>
      </c>
      <c r="H104" s="82" t="s">
        <v>14</v>
      </c>
      <c r="I104" s="82">
        <v>0</v>
      </c>
    </row>
    <row r="105" spans="2:9" ht="14.5" x14ac:dyDescent="0.35">
      <c r="B105" s="91" t="str">
        <f t="shared" si="8"/>
        <v>Chateau D'Albecq (Lion Rock)</v>
      </c>
      <c r="C105" s="65"/>
      <c r="D105" s="65"/>
      <c r="E105" s="50" t="s">
        <v>559</v>
      </c>
      <c r="F105" t="s">
        <v>2005</v>
      </c>
      <c r="G105" s="82" t="s">
        <v>14</v>
      </c>
      <c r="H105" s="82" t="s">
        <v>14</v>
      </c>
      <c r="I105" s="82">
        <v>0</v>
      </c>
    </row>
    <row r="106" spans="2:9" ht="14.5" x14ac:dyDescent="0.35">
      <c r="B106" s="91" t="str">
        <f t="shared" si="8"/>
        <v>Chateau D'Albecq (Lion Rock)</v>
      </c>
      <c r="C106" s="65"/>
      <c r="D106" s="65"/>
      <c r="E106" s="50" t="s">
        <v>560</v>
      </c>
      <c r="F106" t="s">
        <v>2006</v>
      </c>
      <c r="G106" s="82" t="s">
        <v>14</v>
      </c>
      <c r="H106" s="82" t="s">
        <v>14</v>
      </c>
      <c r="I106" s="82">
        <v>0</v>
      </c>
    </row>
    <row r="107" spans="2:9" ht="14.5" x14ac:dyDescent="0.35">
      <c r="B107" s="91" t="str">
        <f t="shared" si="8"/>
        <v>Chateau D'Albecq (Lion Rock)</v>
      </c>
      <c r="C107" s="65"/>
      <c r="D107" s="65"/>
      <c r="E107" s="50" t="s">
        <v>561</v>
      </c>
      <c r="F107" t="s">
        <v>2007</v>
      </c>
      <c r="G107" s="82" t="s">
        <v>14</v>
      </c>
      <c r="H107" s="82" t="s">
        <v>14</v>
      </c>
      <c r="I107" s="82">
        <v>0</v>
      </c>
    </row>
    <row r="108" spans="2:9" ht="14.5" x14ac:dyDescent="0.35">
      <c r="B108" s="91" t="str">
        <f t="shared" si="8"/>
        <v>Chateau D'Albecq (Lion Rock)</v>
      </c>
      <c r="C108" s="65"/>
      <c r="D108" s="65"/>
      <c r="E108" s="50" t="s">
        <v>562</v>
      </c>
      <c r="F108" t="s">
        <v>1983</v>
      </c>
      <c r="G108" s="82" t="s">
        <v>14</v>
      </c>
      <c r="H108" s="82" t="s">
        <v>14</v>
      </c>
      <c r="I108" s="82">
        <v>0</v>
      </c>
    </row>
    <row r="109" spans="2:9" ht="14.5" x14ac:dyDescent="0.35">
      <c r="B109" s="91" t="str">
        <f t="shared" si="8"/>
        <v>Chateau D'Albecq (Lion Rock)</v>
      </c>
      <c r="C109" s="65"/>
      <c r="D109" s="65"/>
      <c r="E109" s="50" t="s">
        <v>563</v>
      </c>
      <c r="F109" t="s">
        <v>2008</v>
      </c>
      <c r="G109" s="82" t="s">
        <v>14</v>
      </c>
      <c r="H109" s="82" t="s">
        <v>14</v>
      </c>
      <c r="I109" s="82">
        <v>0</v>
      </c>
    </row>
    <row r="110" spans="2:9" ht="14.5" x14ac:dyDescent="0.35">
      <c r="B110" s="91" t="str">
        <f t="shared" si="8"/>
        <v>Chateau D'Albecq (Lion Rock)</v>
      </c>
      <c r="C110" s="65"/>
      <c r="D110" s="65"/>
      <c r="E110" s="50" t="s">
        <v>564</v>
      </c>
      <c r="F110" t="s">
        <v>2009</v>
      </c>
      <c r="G110" s="82" t="s">
        <v>14</v>
      </c>
      <c r="H110" s="82" t="s">
        <v>14</v>
      </c>
      <c r="I110" s="82">
        <v>0</v>
      </c>
    </row>
    <row r="111" spans="2:9" ht="14.5" x14ac:dyDescent="0.35">
      <c r="B111" s="91" t="str">
        <f t="shared" si="8"/>
        <v>Chateau D'Albecq (Lion Rock)</v>
      </c>
      <c r="C111" s="65"/>
      <c r="D111" s="65"/>
      <c r="E111" s="50" t="s">
        <v>565</v>
      </c>
      <c r="F111" t="s">
        <v>1978</v>
      </c>
      <c r="G111" s="82" t="s">
        <v>14</v>
      </c>
      <c r="H111" s="82" t="s">
        <v>14</v>
      </c>
      <c r="I111" s="82">
        <v>0</v>
      </c>
    </row>
    <row r="112" spans="2:9" ht="14.5" hidden="1" x14ac:dyDescent="0.35">
      <c r="B112" s="91" t="s">
        <v>33</v>
      </c>
      <c r="C112" s="27">
        <v>49.474173999999998</v>
      </c>
      <c r="D112" s="27">
        <v>-2.6119539999999999</v>
      </c>
      <c r="E112" s="59"/>
    </row>
    <row r="113" spans="1:134" ht="14.5" x14ac:dyDescent="0.35">
      <c r="B113" s="91" t="str">
        <f>"Fort Hommet"</f>
        <v>Fort Hommet</v>
      </c>
      <c r="C113" s="65"/>
      <c r="D113" s="65"/>
      <c r="E113" s="59" t="s">
        <v>566</v>
      </c>
      <c r="F113" t="s">
        <v>2010</v>
      </c>
      <c r="G113" s="26" t="s">
        <v>14</v>
      </c>
      <c r="H113" s="98" t="s">
        <v>11</v>
      </c>
      <c r="I113">
        <v>0</v>
      </c>
    </row>
    <row r="114" spans="1:134" ht="14.5" x14ac:dyDescent="0.35">
      <c r="B114" s="91" t="str">
        <f t="shared" ref="B114:B116" si="9">"Fort Hommet"</f>
        <v>Fort Hommet</v>
      </c>
      <c r="C114" s="65"/>
      <c r="D114" s="65"/>
      <c r="E114" s="45" t="s">
        <v>567</v>
      </c>
      <c r="F114" t="s">
        <v>1995</v>
      </c>
      <c r="G114" s="26" t="s">
        <v>14</v>
      </c>
      <c r="H114" s="98" t="s">
        <v>11</v>
      </c>
      <c r="I114" s="82">
        <v>0</v>
      </c>
    </row>
    <row r="115" spans="1:134" ht="14.5" x14ac:dyDescent="0.35">
      <c r="B115" s="91" t="str">
        <f t="shared" si="9"/>
        <v>Fort Hommet</v>
      </c>
      <c r="C115" s="65"/>
      <c r="D115" s="65"/>
      <c r="E115" s="21" t="s">
        <v>568</v>
      </c>
      <c r="F115" t="s">
        <v>2011</v>
      </c>
      <c r="G115" s="26" t="s">
        <v>14</v>
      </c>
      <c r="H115" s="98" t="s">
        <v>11</v>
      </c>
      <c r="I115" s="82">
        <v>0</v>
      </c>
    </row>
    <row r="116" spans="1:134" ht="14.5" hidden="1" x14ac:dyDescent="0.35">
      <c r="B116" s="91" t="str">
        <f t="shared" si="9"/>
        <v>Fort Hommet</v>
      </c>
      <c r="C116" s="65"/>
      <c r="D116" s="65"/>
      <c r="E116" s="21" t="s">
        <v>569</v>
      </c>
      <c r="F116" t="s">
        <v>1980</v>
      </c>
      <c r="G116" s="98" t="s">
        <v>10</v>
      </c>
      <c r="H116" s="98" t="s">
        <v>11</v>
      </c>
      <c r="I116" s="82">
        <v>1</v>
      </c>
    </row>
    <row r="117" spans="1:134" ht="14.5" hidden="1" x14ac:dyDescent="0.35">
      <c r="B117" s="91" t="s">
        <v>35</v>
      </c>
      <c r="C117" s="27">
        <v>49.460549</v>
      </c>
      <c r="D117" s="27">
        <v>-2.6673290000000001</v>
      </c>
      <c r="E117" s="59"/>
    </row>
    <row r="118" spans="1:134" ht="14.5" x14ac:dyDescent="0.35">
      <c r="B118" s="89" t="str">
        <f>"Lihou Island"</f>
        <v>Lihou Island</v>
      </c>
      <c r="C118" s="65"/>
      <c r="D118" s="65"/>
      <c r="E118" s="27" t="s">
        <v>570</v>
      </c>
      <c r="F118" t="s">
        <v>1982</v>
      </c>
      <c r="G118" t="s">
        <v>14</v>
      </c>
      <c r="H118" t="s">
        <v>14</v>
      </c>
      <c r="I118">
        <f>0</f>
        <v>0</v>
      </c>
    </row>
    <row r="119" spans="1:134" ht="14.5" x14ac:dyDescent="0.35">
      <c r="B119" s="89" t="str">
        <f t="shared" ref="B119:B121" si="10">"Lihou Island"</f>
        <v>Lihou Island</v>
      </c>
      <c r="C119" s="65"/>
      <c r="D119" s="65"/>
      <c r="E119" s="45" t="s">
        <v>571</v>
      </c>
      <c r="F119" t="s">
        <v>1978</v>
      </c>
      <c r="G119" s="82" t="s">
        <v>14</v>
      </c>
      <c r="H119" s="82" t="s">
        <v>14</v>
      </c>
      <c r="I119" s="82">
        <f>0</f>
        <v>0</v>
      </c>
    </row>
    <row r="120" spans="1:134" ht="14.5" x14ac:dyDescent="0.35">
      <c r="B120" s="89" t="str">
        <f t="shared" si="10"/>
        <v>Lihou Island</v>
      </c>
      <c r="C120" s="65"/>
      <c r="D120" s="65"/>
      <c r="E120" s="21" t="s">
        <v>572</v>
      </c>
      <c r="F120" t="s">
        <v>1997</v>
      </c>
      <c r="G120" s="82" t="s">
        <v>14</v>
      </c>
      <c r="H120" s="82" t="s">
        <v>14</v>
      </c>
      <c r="I120" s="82">
        <f>0</f>
        <v>0</v>
      </c>
    </row>
    <row r="121" spans="1:134" ht="14.5" x14ac:dyDescent="0.35">
      <c r="B121" s="89" t="str">
        <f t="shared" si="10"/>
        <v>Lihou Island</v>
      </c>
      <c r="E121" s="21" t="s">
        <v>573</v>
      </c>
      <c r="F121" t="s">
        <v>1980</v>
      </c>
      <c r="G121" s="82" t="s">
        <v>14</v>
      </c>
      <c r="H121" s="82" t="s">
        <v>14</v>
      </c>
      <c r="I121" s="82">
        <f>0</f>
        <v>0</v>
      </c>
    </row>
    <row r="122" spans="1:134" ht="14.5" hidden="1" x14ac:dyDescent="0.35">
      <c r="A122" s="26" t="s">
        <v>1957</v>
      </c>
      <c r="B122" s="91" t="s">
        <v>39</v>
      </c>
      <c r="C122" s="27">
        <v>49.430298999999998</v>
      </c>
      <c r="D122" s="27">
        <v>-2.6749429999999998</v>
      </c>
    </row>
    <row r="123" spans="1:134" ht="14.5" hidden="1" x14ac:dyDescent="0.35">
      <c r="B123" s="93" t="str">
        <f>"Apprentice Slab"</f>
        <v>Apprentice Slab</v>
      </c>
      <c r="E123" s="59" t="s">
        <v>574</v>
      </c>
      <c r="F123" t="s">
        <v>1980</v>
      </c>
      <c r="G123" t="s">
        <v>14</v>
      </c>
      <c r="H123" t="s">
        <v>11</v>
      </c>
      <c r="I123">
        <v>1</v>
      </c>
    </row>
    <row r="124" spans="1:134" hidden="1" x14ac:dyDescent="0.3">
      <c r="B124" s="93" t="str">
        <f t="shared" ref="B124:B131" si="11">"Apprentice Slab"</f>
        <v>Apprentice Slab</v>
      </c>
      <c r="E124" s="54" t="s">
        <v>575</v>
      </c>
      <c r="F124" t="s">
        <v>2012</v>
      </c>
      <c r="G124" s="82" t="s">
        <v>14</v>
      </c>
      <c r="H124" s="82" t="s">
        <v>11</v>
      </c>
      <c r="I124" s="82">
        <v>1</v>
      </c>
    </row>
    <row r="125" spans="1:134" hidden="1" x14ac:dyDescent="0.3">
      <c r="B125" s="93" t="str">
        <f t="shared" si="11"/>
        <v>Apprentice Slab</v>
      </c>
      <c r="E125" s="50" t="s">
        <v>576</v>
      </c>
      <c r="F125" t="s">
        <v>1978</v>
      </c>
      <c r="G125" s="82" t="s">
        <v>14</v>
      </c>
      <c r="H125" s="82" t="s">
        <v>11</v>
      </c>
      <c r="I125" s="82">
        <v>1</v>
      </c>
    </row>
    <row r="126" spans="1:134" hidden="1" x14ac:dyDescent="0.3">
      <c r="B126" s="93" t="str">
        <f t="shared" si="11"/>
        <v>Apprentice Slab</v>
      </c>
      <c r="E126" s="50" t="s">
        <v>577</v>
      </c>
      <c r="F126" t="s">
        <v>1980</v>
      </c>
      <c r="G126" s="82" t="s">
        <v>14</v>
      </c>
      <c r="H126" s="82" t="s">
        <v>11</v>
      </c>
      <c r="I126" s="82">
        <v>1</v>
      </c>
      <c r="EC126" s="60"/>
      <c r="ED126" s="60"/>
    </row>
    <row r="127" spans="1:134" hidden="1" x14ac:dyDescent="0.3">
      <c r="B127" s="93" t="str">
        <f t="shared" si="11"/>
        <v>Apprentice Slab</v>
      </c>
      <c r="E127" s="50" t="s">
        <v>578</v>
      </c>
      <c r="F127" t="s">
        <v>1980</v>
      </c>
      <c r="G127" s="82" t="s">
        <v>14</v>
      </c>
      <c r="H127" s="82" t="s">
        <v>11</v>
      </c>
      <c r="I127" s="82">
        <v>1</v>
      </c>
      <c r="EC127" s="60"/>
      <c r="ED127" s="60"/>
    </row>
    <row r="128" spans="1:134" hidden="1" x14ac:dyDescent="0.3">
      <c r="B128" s="93" t="str">
        <f t="shared" si="11"/>
        <v>Apprentice Slab</v>
      </c>
      <c r="E128" s="50" t="s">
        <v>579</v>
      </c>
      <c r="F128" t="s">
        <v>1977</v>
      </c>
      <c r="G128" s="82" t="s">
        <v>14</v>
      </c>
      <c r="H128" s="82" t="s">
        <v>11</v>
      </c>
      <c r="I128" s="82">
        <v>1</v>
      </c>
      <c r="EC128" s="60"/>
      <c r="ED128" s="60"/>
    </row>
    <row r="129" spans="2:134" hidden="1" x14ac:dyDescent="0.3">
      <c r="B129" s="93" t="str">
        <f t="shared" si="11"/>
        <v>Apprentice Slab</v>
      </c>
      <c r="E129" s="53" t="s">
        <v>489</v>
      </c>
      <c r="F129" t="s">
        <v>1979</v>
      </c>
      <c r="G129" s="82" t="s">
        <v>14</v>
      </c>
      <c r="H129" s="82" t="s">
        <v>11</v>
      </c>
      <c r="I129" s="82">
        <v>1</v>
      </c>
      <c r="EC129" s="60"/>
      <c r="ED129" s="60"/>
    </row>
    <row r="130" spans="2:134" hidden="1" x14ac:dyDescent="0.3">
      <c r="B130" s="93" t="str">
        <f t="shared" si="11"/>
        <v>Apprentice Slab</v>
      </c>
      <c r="E130" s="53" t="s">
        <v>489</v>
      </c>
      <c r="F130" t="s">
        <v>1976</v>
      </c>
      <c r="G130" s="82" t="s">
        <v>14</v>
      </c>
      <c r="H130" s="82" t="s">
        <v>11</v>
      </c>
      <c r="I130" s="82">
        <v>1</v>
      </c>
      <c r="EC130" s="60"/>
      <c r="ED130" s="60"/>
    </row>
    <row r="131" spans="2:134" hidden="1" x14ac:dyDescent="0.3">
      <c r="B131" s="93" t="str">
        <f t="shared" si="11"/>
        <v>Apprentice Slab</v>
      </c>
      <c r="E131" s="50" t="s">
        <v>580</v>
      </c>
      <c r="F131" t="s">
        <v>1982</v>
      </c>
      <c r="G131" s="82" t="s">
        <v>14</v>
      </c>
      <c r="H131" s="82" t="s">
        <v>11</v>
      </c>
      <c r="I131" s="82">
        <v>1</v>
      </c>
      <c r="EC131" s="60"/>
      <c r="ED131" s="60"/>
    </row>
    <row r="132" spans="2:134" ht="14.5" hidden="1" x14ac:dyDescent="0.35">
      <c r="B132" s="91" t="s">
        <v>41</v>
      </c>
      <c r="C132" s="27">
        <v>49.430186999999997</v>
      </c>
      <c r="D132" s="27">
        <v>-2.6744319999999999</v>
      </c>
      <c r="EC132" s="60"/>
      <c r="ED132" s="60"/>
    </row>
    <row r="133" spans="2:134" ht="14.5" x14ac:dyDescent="0.35">
      <c r="B133" s="93" t="str">
        <f>"Sugar Slab"</f>
        <v>Sugar Slab</v>
      </c>
      <c r="E133" s="59" t="s">
        <v>581</v>
      </c>
      <c r="F133" t="s">
        <v>2010</v>
      </c>
      <c r="G133" t="s">
        <v>14</v>
      </c>
      <c r="H133" t="s">
        <v>14</v>
      </c>
      <c r="I133">
        <f>0</f>
        <v>0</v>
      </c>
      <c r="EC133" s="60"/>
      <c r="ED133" s="60"/>
    </row>
    <row r="134" spans="2:134" x14ac:dyDescent="0.3">
      <c r="B134" s="93" t="str">
        <f t="shared" ref="B134:B135" si="12">"Sugar Slab"</f>
        <v>Sugar Slab</v>
      </c>
      <c r="E134" s="54" t="s">
        <v>582</v>
      </c>
      <c r="F134" t="s">
        <v>1980</v>
      </c>
      <c r="G134" s="82" t="s">
        <v>14</v>
      </c>
      <c r="H134" s="82" t="s">
        <v>14</v>
      </c>
      <c r="I134" s="82">
        <f>0</f>
        <v>0</v>
      </c>
      <c r="EC134" s="60"/>
      <c r="ED134" s="60"/>
    </row>
    <row r="135" spans="2:134" x14ac:dyDescent="0.3">
      <c r="B135" s="93" t="str">
        <f t="shared" si="12"/>
        <v>Sugar Slab</v>
      </c>
      <c r="E135" s="21" t="s">
        <v>583</v>
      </c>
      <c r="F135" t="s">
        <v>1978</v>
      </c>
      <c r="G135" s="82" t="s">
        <v>14</v>
      </c>
      <c r="H135" s="82" t="s">
        <v>14</v>
      </c>
      <c r="I135" s="82">
        <f>0</f>
        <v>0</v>
      </c>
      <c r="EC135" s="60"/>
      <c r="ED135" s="60"/>
    </row>
    <row r="136" spans="2:134" ht="14.5" hidden="1" x14ac:dyDescent="0.35">
      <c r="B136" s="91" t="s">
        <v>43</v>
      </c>
      <c r="C136" s="27">
        <v>49.429549000000002</v>
      </c>
      <c r="D136" s="27">
        <v>-2.6742140000000001</v>
      </c>
      <c r="EC136" s="60"/>
      <c r="ED136" s="60"/>
    </row>
    <row r="137" spans="2:134" ht="14.5" x14ac:dyDescent="0.35">
      <c r="B137" s="93" t="str">
        <f>"Main Wall"</f>
        <v>Main Wall</v>
      </c>
      <c r="E137" s="37" t="s">
        <v>584</v>
      </c>
      <c r="F137" t="s">
        <v>2005</v>
      </c>
      <c r="G137" t="s">
        <v>14</v>
      </c>
      <c r="H137" t="s">
        <v>11</v>
      </c>
      <c r="I137">
        <v>0</v>
      </c>
      <c r="EC137" s="60"/>
      <c r="ED137" s="60"/>
    </row>
    <row r="138" spans="2:134" x14ac:dyDescent="0.3">
      <c r="B138" s="93" t="str">
        <f t="shared" ref="B138:B155" si="13">"Main Wall"</f>
        <v>Main Wall</v>
      </c>
      <c r="E138" s="45" t="s">
        <v>585</v>
      </c>
      <c r="F138" t="s">
        <v>1978</v>
      </c>
      <c r="G138" s="82" t="s">
        <v>14</v>
      </c>
      <c r="H138" s="82" t="s">
        <v>11</v>
      </c>
      <c r="I138" s="82">
        <v>0</v>
      </c>
      <c r="EC138" s="60"/>
      <c r="ED138" s="60"/>
    </row>
    <row r="139" spans="2:134" x14ac:dyDescent="0.3">
      <c r="B139" s="93" t="str">
        <f t="shared" si="13"/>
        <v>Main Wall</v>
      </c>
      <c r="E139" s="21" t="s">
        <v>586</v>
      </c>
      <c r="F139" t="s">
        <v>1983</v>
      </c>
      <c r="G139" s="82" t="s">
        <v>14</v>
      </c>
      <c r="H139" s="82" t="s">
        <v>11</v>
      </c>
      <c r="I139" s="82">
        <v>0</v>
      </c>
      <c r="EC139" s="60"/>
      <c r="ED139" s="60"/>
    </row>
    <row r="140" spans="2:134" ht="14.5" x14ac:dyDescent="0.35">
      <c r="B140" s="93" t="str">
        <f t="shared" si="13"/>
        <v>Main Wall</v>
      </c>
      <c r="E140" s="55" t="s">
        <v>587</v>
      </c>
      <c r="F140" t="s">
        <v>1976</v>
      </c>
      <c r="G140" s="82" t="s">
        <v>14</v>
      </c>
      <c r="H140" s="82" t="s">
        <v>11</v>
      </c>
      <c r="I140" s="82">
        <v>0</v>
      </c>
      <c r="EC140" s="60"/>
      <c r="ED140" s="60"/>
    </row>
    <row r="141" spans="2:134" ht="14.5" x14ac:dyDescent="0.35">
      <c r="B141" s="93" t="str">
        <f t="shared" si="13"/>
        <v>Main Wall</v>
      </c>
      <c r="E141" s="55" t="s">
        <v>588</v>
      </c>
      <c r="F141" t="s">
        <v>1976</v>
      </c>
      <c r="G141" s="82" t="s">
        <v>14</v>
      </c>
      <c r="H141" s="82" t="s">
        <v>11</v>
      </c>
      <c r="I141" s="82">
        <v>0</v>
      </c>
      <c r="EC141" s="60"/>
      <c r="ED141" s="60"/>
    </row>
    <row r="142" spans="2:134" ht="14.5" x14ac:dyDescent="0.35">
      <c r="B142" s="93" t="str">
        <f t="shared" si="13"/>
        <v>Main Wall</v>
      </c>
      <c r="E142" s="55" t="s">
        <v>589</v>
      </c>
      <c r="F142" t="s">
        <v>1983</v>
      </c>
      <c r="G142" s="82" t="s">
        <v>14</v>
      </c>
      <c r="H142" s="82" t="s">
        <v>11</v>
      </c>
      <c r="I142" s="82">
        <v>0</v>
      </c>
      <c r="EC142" s="60"/>
      <c r="ED142" s="60"/>
    </row>
    <row r="143" spans="2:134" ht="14.5" x14ac:dyDescent="0.35">
      <c r="B143" s="93" t="str">
        <f t="shared" si="13"/>
        <v>Main Wall</v>
      </c>
      <c r="E143" s="55" t="s">
        <v>590</v>
      </c>
      <c r="F143" t="s">
        <v>2013</v>
      </c>
      <c r="G143" s="82" t="s">
        <v>14</v>
      </c>
      <c r="H143" s="82" t="s">
        <v>11</v>
      </c>
      <c r="I143" s="82">
        <v>0</v>
      </c>
      <c r="EC143" s="60"/>
      <c r="ED143" s="60"/>
    </row>
    <row r="144" spans="2:134" ht="14.5" hidden="1" x14ac:dyDescent="0.35">
      <c r="B144" s="93" t="str">
        <f t="shared" si="13"/>
        <v>Main Wall</v>
      </c>
      <c r="E144" s="55" t="s">
        <v>591</v>
      </c>
      <c r="F144" t="s">
        <v>2014</v>
      </c>
      <c r="G144" t="s">
        <v>14</v>
      </c>
      <c r="H144" t="s">
        <v>7</v>
      </c>
      <c r="I144">
        <v>0.5</v>
      </c>
      <c r="EC144" s="60"/>
      <c r="ED144" s="60"/>
    </row>
    <row r="145" spans="2:134" ht="14.5" hidden="1" x14ac:dyDescent="0.35">
      <c r="B145" s="93" t="str">
        <f t="shared" si="13"/>
        <v>Main Wall</v>
      </c>
      <c r="E145" s="55" t="s">
        <v>592</v>
      </c>
      <c r="F145" t="s">
        <v>2008</v>
      </c>
      <c r="G145" s="82" t="s">
        <v>14</v>
      </c>
      <c r="H145" s="82" t="s">
        <v>7</v>
      </c>
      <c r="I145" s="82">
        <v>0.5</v>
      </c>
      <c r="EC145" s="60"/>
      <c r="ED145" s="60"/>
    </row>
    <row r="146" spans="2:134" ht="14.5" hidden="1" x14ac:dyDescent="0.35">
      <c r="B146" s="93" t="str">
        <f t="shared" si="13"/>
        <v>Main Wall</v>
      </c>
      <c r="E146" s="55" t="s">
        <v>593</v>
      </c>
      <c r="F146" t="s">
        <v>2001</v>
      </c>
      <c r="G146" s="82" t="s">
        <v>14</v>
      </c>
      <c r="H146" s="82" t="s">
        <v>7</v>
      </c>
      <c r="I146" s="82">
        <v>0.5</v>
      </c>
      <c r="EC146" s="60"/>
      <c r="ED146" s="60"/>
    </row>
    <row r="147" spans="2:134" ht="14.5" hidden="1" x14ac:dyDescent="0.35">
      <c r="B147" s="93" t="str">
        <f t="shared" si="13"/>
        <v>Main Wall</v>
      </c>
      <c r="E147" s="55" t="s">
        <v>594</v>
      </c>
      <c r="F147" t="s">
        <v>2015</v>
      </c>
      <c r="G147" s="82" t="s">
        <v>14</v>
      </c>
      <c r="H147" s="82" t="s">
        <v>7</v>
      </c>
      <c r="I147" s="82">
        <v>0.5</v>
      </c>
      <c r="EC147" s="60"/>
      <c r="ED147" s="60"/>
    </row>
    <row r="148" spans="2:134" ht="14.5" hidden="1" x14ac:dyDescent="0.35">
      <c r="B148" s="93" t="str">
        <f t="shared" si="13"/>
        <v>Main Wall</v>
      </c>
      <c r="E148" s="55" t="s">
        <v>595</v>
      </c>
      <c r="F148" t="s">
        <v>2008</v>
      </c>
      <c r="G148" s="82" t="s">
        <v>14</v>
      </c>
      <c r="H148" s="82" t="s">
        <v>7</v>
      </c>
      <c r="I148" s="82">
        <v>0.5</v>
      </c>
      <c r="EC148" s="60"/>
      <c r="ED148" s="60"/>
    </row>
    <row r="149" spans="2:134" ht="14.5" hidden="1" x14ac:dyDescent="0.35">
      <c r="B149" s="93" t="str">
        <f t="shared" si="13"/>
        <v>Main Wall</v>
      </c>
      <c r="E149" s="55" t="s">
        <v>596</v>
      </c>
      <c r="F149" t="s">
        <v>2015</v>
      </c>
      <c r="G149" s="82" t="s">
        <v>14</v>
      </c>
      <c r="H149" s="82" t="s">
        <v>7</v>
      </c>
      <c r="I149" s="82">
        <v>0.5</v>
      </c>
      <c r="EC149" s="60"/>
      <c r="ED149" s="60"/>
    </row>
    <row r="150" spans="2:134" ht="14.5" hidden="1" x14ac:dyDescent="0.35">
      <c r="B150" s="93" t="str">
        <f t="shared" si="13"/>
        <v>Main Wall</v>
      </c>
      <c r="E150" s="55" t="s">
        <v>597</v>
      </c>
      <c r="F150" t="s">
        <v>2016</v>
      </c>
      <c r="G150" s="82" t="s">
        <v>14</v>
      </c>
      <c r="H150" s="82" t="s">
        <v>7</v>
      </c>
      <c r="I150" s="82">
        <v>0.5</v>
      </c>
      <c r="EC150" s="60"/>
      <c r="ED150" s="60"/>
    </row>
    <row r="151" spans="2:134" ht="14.5" hidden="1" x14ac:dyDescent="0.35">
      <c r="B151" s="93" t="str">
        <f t="shared" si="13"/>
        <v>Main Wall</v>
      </c>
      <c r="E151" s="55" t="s">
        <v>598</v>
      </c>
      <c r="F151" t="s">
        <v>1998</v>
      </c>
      <c r="G151" s="82" t="s">
        <v>14</v>
      </c>
      <c r="H151" s="82" t="s">
        <v>7</v>
      </c>
      <c r="I151" s="82">
        <v>0.5</v>
      </c>
      <c r="EC151" s="60"/>
      <c r="ED151" s="60"/>
    </row>
    <row r="152" spans="2:134" ht="14.5" hidden="1" x14ac:dyDescent="0.35">
      <c r="B152" s="93" t="str">
        <f t="shared" si="13"/>
        <v>Main Wall</v>
      </c>
      <c r="E152" s="55" t="s">
        <v>599</v>
      </c>
      <c r="F152" t="s">
        <v>2003</v>
      </c>
      <c r="G152" s="82" t="s">
        <v>14</v>
      </c>
      <c r="H152" s="82" t="s">
        <v>7</v>
      </c>
      <c r="I152" s="82">
        <v>0.5</v>
      </c>
      <c r="EC152" s="60"/>
      <c r="ED152" s="60"/>
    </row>
    <row r="153" spans="2:134" ht="14.5" hidden="1" x14ac:dyDescent="0.35">
      <c r="B153" s="93" t="str">
        <f t="shared" si="13"/>
        <v>Main Wall</v>
      </c>
      <c r="E153" s="55" t="s">
        <v>600</v>
      </c>
      <c r="F153" t="s">
        <v>2008</v>
      </c>
      <c r="G153" s="82" t="s">
        <v>14</v>
      </c>
      <c r="H153" s="82" t="s">
        <v>7</v>
      </c>
      <c r="I153" s="82">
        <v>0.5</v>
      </c>
      <c r="EC153" s="60"/>
      <c r="ED153" s="60"/>
    </row>
    <row r="154" spans="2:134" ht="14.5" hidden="1" x14ac:dyDescent="0.35">
      <c r="B154" s="93" t="str">
        <f t="shared" si="13"/>
        <v>Main Wall</v>
      </c>
      <c r="E154" s="55" t="s">
        <v>601</v>
      </c>
      <c r="F154" t="s">
        <v>2014</v>
      </c>
      <c r="G154" s="82" t="s">
        <v>14</v>
      </c>
      <c r="H154" s="82" t="s">
        <v>7</v>
      </c>
      <c r="I154" s="82">
        <v>0.5</v>
      </c>
      <c r="EC154" s="60"/>
      <c r="ED154" s="60"/>
    </row>
    <row r="155" spans="2:134" ht="14.5" hidden="1" x14ac:dyDescent="0.35">
      <c r="B155" s="93" t="str">
        <f t="shared" si="13"/>
        <v>Main Wall</v>
      </c>
      <c r="E155" s="55" t="s">
        <v>602</v>
      </c>
      <c r="F155" t="s">
        <v>1985</v>
      </c>
      <c r="G155" s="82" t="s">
        <v>14</v>
      </c>
      <c r="H155" s="82" t="s">
        <v>7</v>
      </c>
      <c r="I155" s="82">
        <v>0.5</v>
      </c>
      <c r="EC155" s="60"/>
      <c r="ED155" s="60"/>
    </row>
    <row r="156" spans="2:134" ht="14.5" hidden="1" x14ac:dyDescent="0.35">
      <c r="B156" s="93" t="str">
        <f>"Main Wall"</f>
        <v>Main Wall</v>
      </c>
      <c r="E156" s="55" t="s">
        <v>603</v>
      </c>
      <c r="F156" t="s">
        <v>2017</v>
      </c>
      <c r="G156" s="82" t="s">
        <v>14</v>
      </c>
      <c r="H156" s="82" t="s">
        <v>7</v>
      </c>
      <c r="I156" s="82">
        <v>0.5</v>
      </c>
      <c r="EC156" s="60"/>
      <c r="ED156" s="60"/>
    </row>
    <row r="157" spans="2:134" ht="14.5" hidden="1" x14ac:dyDescent="0.35">
      <c r="B157" s="91" t="s">
        <v>45</v>
      </c>
      <c r="C157" s="27">
        <v>49.429625000000001</v>
      </c>
      <c r="D157" s="36" t="s">
        <v>456</v>
      </c>
      <c r="EC157" s="60"/>
      <c r="ED157" s="60"/>
    </row>
    <row r="158" spans="2:134" ht="14.5" x14ac:dyDescent="0.35">
      <c r="B158" s="93" t="str">
        <f>"The Sphinx"</f>
        <v>The Sphinx</v>
      </c>
      <c r="E158" s="38" t="s">
        <v>604</v>
      </c>
      <c r="F158" t="s">
        <v>2016</v>
      </c>
      <c r="G158" t="s">
        <v>14</v>
      </c>
      <c r="H158" t="s">
        <v>11</v>
      </c>
      <c r="I158">
        <v>0</v>
      </c>
      <c r="EC158" s="60"/>
      <c r="ED158" s="60"/>
    </row>
    <row r="159" spans="2:134" ht="14.5" x14ac:dyDescent="0.35">
      <c r="B159" s="93" t="str">
        <f t="shared" ref="B159:B164" si="14">"The Sphinx"</f>
        <v>The Sphinx</v>
      </c>
      <c r="E159" s="56" t="s">
        <v>605</v>
      </c>
      <c r="F159" s="26" t="s">
        <v>2014</v>
      </c>
      <c r="G159" s="82" t="s">
        <v>14</v>
      </c>
      <c r="H159" s="82" t="s">
        <v>11</v>
      </c>
      <c r="I159" s="82">
        <v>0</v>
      </c>
      <c r="EC159" s="60"/>
      <c r="ED159" s="60"/>
    </row>
    <row r="160" spans="2:134" x14ac:dyDescent="0.3">
      <c r="B160" s="93" t="str">
        <f t="shared" si="14"/>
        <v>The Sphinx</v>
      </c>
      <c r="E160" s="21" t="s">
        <v>606</v>
      </c>
      <c r="F160" s="26" t="s">
        <v>1983</v>
      </c>
      <c r="G160" s="82" t="s">
        <v>14</v>
      </c>
      <c r="H160" s="82" t="s">
        <v>11</v>
      </c>
      <c r="I160" s="82">
        <v>0</v>
      </c>
      <c r="EC160" s="60"/>
      <c r="ED160" s="60"/>
    </row>
    <row r="161" spans="2:134" ht="14.5" x14ac:dyDescent="0.35">
      <c r="B161" s="93" t="str">
        <f t="shared" si="14"/>
        <v>The Sphinx</v>
      </c>
      <c r="E161" s="56" t="s">
        <v>607</v>
      </c>
      <c r="F161" s="26" t="s">
        <v>2008</v>
      </c>
      <c r="G161" s="82" t="s">
        <v>14</v>
      </c>
      <c r="H161" s="82" t="s">
        <v>11</v>
      </c>
      <c r="I161" s="82">
        <v>0</v>
      </c>
      <c r="EC161" s="60"/>
      <c r="ED161" s="60"/>
    </row>
    <row r="162" spans="2:134" ht="14.5" x14ac:dyDescent="0.35">
      <c r="B162" s="93" t="str">
        <f t="shared" si="14"/>
        <v>The Sphinx</v>
      </c>
      <c r="E162" s="56" t="s">
        <v>608</v>
      </c>
      <c r="F162" s="26" t="s">
        <v>1983</v>
      </c>
      <c r="G162" s="82" t="s">
        <v>14</v>
      </c>
      <c r="H162" s="82" t="s">
        <v>11</v>
      </c>
      <c r="I162" s="82">
        <v>0</v>
      </c>
      <c r="EC162" s="60"/>
      <c r="ED162" s="60"/>
    </row>
    <row r="163" spans="2:134" ht="14.5" x14ac:dyDescent="0.35">
      <c r="B163" s="93" t="str">
        <f t="shared" si="14"/>
        <v>The Sphinx</v>
      </c>
      <c r="E163" s="56" t="s">
        <v>609</v>
      </c>
      <c r="F163" s="26" t="s">
        <v>1983</v>
      </c>
      <c r="G163" s="82" t="s">
        <v>14</v>
      </c>
      <c r="H163" s="82" t="s">
        <v>11</v>
      </c>
      <c r="I163" s="82">
        <v>0</v>
      </c>
      <c r="EC163" s="60"/>
      <c r="ED163" s="60"/>
    </row>
    <row r="164" spans="2:134" ht="14.5" x14ac:dyDescent="0.35">
      <c r="B164" s="93" t="str">
        <f t="shared" si="14"/>
        <v>The Sphinx</v>
      </c>
      <c r="E164" s="56" t="s">
        <v>610</v>
      </c>
      <c r="F164" s="26" t="s">
        <v>1978</v>
      </c>
      <c r="G164" s="82" t="s">
        <v>14</v>
      </c>
      <c r="H164" s="82" t="s">
        <v>11</v>
      </c>
      <c r="I164" s="82">
        <v>0</v>
      </c>
      <c r="EC164" s="60"/>
      <c r="ED164" s="60"/>
    </row>
    <row r="165" spans="2:134" ht="14.5" hidden="1" x14ac:dyDescent="0.35">
      <c r="B165" s="91" t="s">
        <v>46</v>
      </c>
      <c r="C165" s="27">
        <v>49.429451</v>
      </c>
      <c r="D165" s="27">
        <v>-2.6731820000000002</v>
      </c>
      <c r="EC165" s="60"/>
      <c r="ED165" s="60"/>
    </row>
    <row r="166" spans="2:134" ht="14.5" x14ac:dyDescent="0.35">
      <c r="B166" s="93" t="str">
        <f>"Small Wall"</f>
        <v>Small Wall</v>
      </c>
      <c r="E166" s="59" t="s">
        <v>612</v>
      </c>
      <c r="F166" s="26" t="s">
        <v>1983</v>
      </c>
      <c r="G166" t="s">
        <v>14</v>
      </c>
      <c r="H166" t="s">
        <v>14</v>
      </c>
      <c r="I166">
        <f>0</f>
        <v>0</v>
      </c>
      <c r="EC166" s="60"/>
      <c r="ED166" s="60"/>
    </row>
    <row r="167" spans="2:134" x14ac:dyDescent="0.3">
      <c r="B167" s="93" t="str">
        <f t="shared" ref="B167:B188" si="15">"Small Wall"</f>
        <v>Small Wall</v>
      </c>
      <c r="E167" s="60" t="s">
        <v>611</v>
      </c>
      <c r="F167" s="26" t="s">
        <v>1982</v>
      </c>
      <c r="G167" s="82" t="s">
        <v>14</v>
      </c>
      <c r="H167" s="82" t="s">
        <v>14</v>
      </c>
      <c r="I167" s="82">
        <f>0</f>
        <v>0</v>
      </c>
      <c r="EC167" s="60"/>
      <c r="ED167" s="60"/>
    </row>
    <row r="168" spans="2:134" x14ac:dyDescent="0.3">
      <c r="B168" s="93" t="str">
        <f t="shared" si="15"/>
        <v>Small Wall</v>
      </c>
      <c r="E168" s="21" t="s">
        <v>613</v>
      </c>
      <c r="F168" s="26" t="s">
        <v>1980</v>
      </c>
      <c r="G168" s="82" t="s">
        <v>14</v>
      </c>
      <c r="H168" s="82" t="s">
        <v>14</v>
      </c>
      <c r="I168" s="82">
        <f>0</f>
        <v>0</v>
      </c>
      <c r="EC168" s="60"/>
      <c r="ED168" s="60"/>
    </row>
    <row r="169" spans="2:134" ht="14.5" x14ac:dyDescent="0.35">
      <c r="B169" s="93" t="str">
        <f t="shared" si="15"/>
        <v>Small Wall</v>
      </c>
      <c r="E169" s="59" t="s">
        <v>614</v>
      </c>
      <c r="F169" s="26" t="s">
        <v>1978</v>
      </c>
      <c r="G169" s="82" t="s">
        <v>14</v>
      </c>
      <c r="H169" s="82" t="s">
        <v>14</v>
      </c>
      <c r="I169" s="82">
        <f>0</f>
        <v>0</v>
      </c>
      <c r="EC169" s="60"/>
      <c r="ED169" s="60"/>
    </row>
    <row r="170" spans="2:134" ht="14.5" x14ac:dyDescent="0.35">
      <c r="B170" s="93" t="str">
        <f t="shared" si="15"/>
        <v>Small Wall</v>
      </c>
      <c r="E170" s="59" t="s">
        <v>615</v>
      </c>
      <c r="F170" s="26" t="s">
        <v>1980</v>
      </c>
      <c r="G170" s="82" t="s">
        <v>14</v>
      </c>
      <c r="H170" s="82" t="s">
        <v>14</v>
      </c>
      <c r="I170" s="82">
        <f>0</f>
        <v>0</v>
      </c>
      <c r="EC170" s="60"/>
      <c r="ED170" s="60"/>
    </row>
    <row r="171" spans="2:134" ht="14.5" x14ac:dyDescent="0.35">
      <c r="B171" s="93" t="str">
        <f t="shared" si="15"/>
        <v>Small Wall</v>
      </c>
      <c r="E171" s="59" t="s">
        <v>616</v>
      </c>
      <c r="F171" s="26" t="s">
        <v>1978</v>
      </c>
      <c r="G171" s="82" t="s">
        <v>14</v>
      </c>
      <c r="H171" s="82" t="s">
        <v>14</v>
      </c>
      <c r="I171" s="82">
        <f>0</f>
        <v>0</v>
      </c>
      <c r="EC171" s="60"/>
      <c r="ED171" s="60"/>
    </row>
    <row r="172" spans="2:134" ht="14.5" x14ac:dyDescent="0.35">
      <c r="B172" s="93" t="str">
        <f t="shared" si="15"/>
        <v>Small Wall</v>
      </c>
      <c r="E172" s="59" t="s">
        <v>617</v>
      </c>
      <c r="F172" s="26" t="s">
        <v>1977</v>
      </c>
      <c r="G172" s="82" t="s">
        <v>14</v>
      </c>
      <c r="H172" s="82" t="s">
        <v>14</v>
      </c>
      <c r="I172" s="82">
        <f>0</f>
        <v>0</v>
      </c>
      <c r="EC172" s="60"/>
      <c r="ED172" s="60"/>
    </row>
    <row r="173" spans="2:134" ht="14.5" x14ac:dyDescent="0.35">
      <c r="B173" s="93" t="str">
        <f t="shared" si="15"/>
        <v>Small Wall</v>
      </c>
      <c r="E173" s="59" t="s">
        <v>618</v>
      </c>
      <c r="F173" s="26" t="s">
        <v>1978</v>
      </c>
      <c r="G173" s="82" t="s">
        <v>14</v>
      </c>
      <c r="H173" s="82" t="s">
        <v>14</v>
      </c>
      <c r="I173" s="82">
        <f>0</f>
        <v>0</v>
      </c>
      <c r="EC173" s="60"/>
      <c r="ED173" s="60"/>
    </row>
    <row r="174" spans="2:134" ht="14.5" x14ac:dyDescent="0.35">
      <c r="B174" s="93" t="str">
        <f t="shared" si="15"/>
        <v>Small Wall</v>
      </c>
      <c r="E174" s="59" t="s">
        <v>619</v>
      </c>
      <c r="F174" s="26" t="s">
        <v>2018</v>
      </c>
      <c r="G174" s="82" t="s">
        <v>14</v>
      </c>
      <c r="H174" s="82" t="s">
        <v>14</v>
      </c>
      <c r="I174" s="82">
        <f>0</f>
        <v>0</v>
      </c>
      <c r="EC174" s="60"/>
      <c r="ED174" s="60"/>
    </row>
    <row r="175" spans="2:134" ht="14.5" x14ac:dyDescent="0.35">
      <c r="B175" s="93" t="str">
        <f t="shared" si="15"/>
        <v>Small Wall</v>
      </c>
      <c r="E175" s="59" t="s">
        <v>620</v>
      </c>
      <c r="F175" s="26" t="s">
        <v>1983</v>
      </c>
      <c r="G175" s="82" t="s">
        <v>14</v>
      </c>
      <c r="H175" s="82" t="s">
        <v>14</v>
      </c>
      <c r="I175" s="82">
        <f>0</f>
        <v>0</v>
      </c>
      <c r="EC175" s="60"/>
      <c r="ED175" s="60"/>
    </row>
    <row r="176" spans="2:134" ht="14.5" x14ac:dyDescent="0.35">
      <c r="B176" s="93" t="str">
        <f t="shared" si="15"/>
        <v>Small Wall</v>
      </c>
      <c r="E176" s="59" t="s">
        <v>621</v>
      </c>
      <c r="F176" s="26" t="s">
        <v>2019</v>
      </c>
      <c r="G176" s="82" t="s">
        <v>14</v>
      </c>
      <c r="H176" s="82" t="s">
        <v>14</v>
      </c>
      <c r="I176" s="82">
        <f>0</f>
        <v>0</v>
      </c>
      <c r="EC176" s="60"/>
      <c r="ED176" s="60"/>
    </row>
    <row r="177" spans="2:134" ht="14.5" x14ac:dyDescent="0.35">
      <c r="B177" s="93" t="str">
        <f t="shared" si="15"/>
        <v>Small Wall</v>
      </c>
      <c r="E177" s="59" t="s">
        <v>622</v>
      </c>
      <c r="F177" s="26" t="s">
        <v>1991</v>
      </c>
      <c r="G177" s="82" t="s">
        <v>14</v>
      </c>
      <c r="H177" s="82" t="s">
        <v>14</v>
      </c>
      <c r="I177" s="82">
        <f>0</f>
        <v>0</v>
      </c>
      <c r="EC177" s="60"/>
      <c r="ED177" s="60"/>
    </row>
    <row r="178" spans="2:134" ht="14.5" x14ac:dyDescent="0.35">
      <c r="B178" s="93" t="str">
        <f t="shared" si="15"/>
        <v>Small Wall</v>
      </c>
      <c r="E178" s="59" t="s">
        <v>623</v>
      </c>
      <c r="F178" s="26" t="s">
        <v>1983</v>
      </c>
      <c r="G178" s="82" t="s">
        <v>14</v>
      </c>
      <c r="H178" s="82" t="s">
        <v>14</v>
      </c>
      <c r="I178" s="82">
        <f>0</f>
        <v>0</v>
      </c>
      <c r="EC178" s="60"/>
      <c r="ED178" s="60"/>
    </row>
    <row r="179" spans="2:134" ht="14.5" x14ac:dyDescent="0.35">
      <c r="B179" s="93" t="str">
        <f t="shared" si="15"/>
        <v>Small Wall</v>
      </c>
      <c r="E179" s="59" t="s">
        <v>624</v>
      </c>
      <c r="F179" s="26" t="s">
        <v>1985</v>
      </c>
      <c r="G179" s="82" t="s">
        <v>14</v>
      </c>
      <c r="H179" s="82" t="s">
        <v>14</v>
      </c>
      <c r="I179" s="82">
        <f>0</f>
        <v>0</v>
      </c>
      <c r="EC179" s="60"/>
      <c r="ED179" s="60"/>
    </row>
    <row r="180" spans="2:134" ht="14.5" x14ac:dyDescent="0.35">
      <c r="B180" s="93" t="str">
        <f t="shared" si="15"/>
        <v>Small Wall</v>
      </c>
      <c r="E180" s="59" t="s">
        <v>625</v>
      </c>
      <c r="F180" s="26" t="s">
        <v>1976</v>
      </c>
      <c r="G180" s="82" t="s">
        <v>14</v>
      </c>
      <c r="H180" s="82" t="s">
        <v>14</v>
      </c>
      <c r="I180" s="82">
        <f>0</f>
        <v>0</v>
      </c>
      <c r="EC180" s="60"/>
      <c r="ED180" s="60"/>
    </row>
    <row r="181" spans="2:134" ht="14.5" x14ac:dyDescent="0.35">
      <c r="B181" s="93" t="str">
        <f t="shared" si="15"/>
        <v>Small Wall</v>
      </c>
      <c r="E181" s="59" t="s">
        <v>626</v>
      </c>
      <c r="F181" s="26" t="s">
        <v>1983</v>
      </c>
      <c r="G181" s="82" t="s">
        <v>14</v>
      </c>
      <c r="H181" s="82" t="s">
        <v>14</v>
      </c>
      <c r="I181" s="82">
        <f>0</f>
        <v>0</v>
      </c>
      <c r="EC181" s="60"/>
      <c r="ED181" s="60"/>
    </row>
    <row r="182" spans="2:134" ht="14.5" x14ac:dyDescent="0.35">
      <c r="B182" s="93" t="str">
        <f t="shared" si="15"/>
        <v>Small Wall</v>
      </c>
      <c r="E182" s="59" t="s">
        <v>627</v>
      </c>
      <c r="F182" s="26" t="s">
        <v>1983</v>
      </c>
      <c r="G182" s="82" t="s">
        <v>14</v>
      </c>
      <c r="H182" s="82" t="s">
        <v>14</v>
      </c>
      <c r="I182" s="82">
        <f>0</f>
        <v>0</v>
      </c>
      <c r="EC182" s="60"/>
      <c r="ED182" s="60"/>
    </row>
    <row r="183" spans="2:134" ht="14.5" x14ac:dyDescent="0.35">
      <c r="B183" s="93" t="str">
        <f t="shared" si="15"/>
        <v>Small Wall</v>
      </c>
      <c r="E183" s="59" t="s">
        <v>628</v>
      </c>
      <c r="F183" s="26" t="s">
        <v>1978</v>
      </c>
      <c r="G183" s="82" t="s">
        <v>14</v>
      </c>
      <c r="H183" s="82" t="s">
        <v>14</v>
      </c>
      <c r="I183" s="82">
        <f>0</f>
        <v>0</v>
      </c>
      <c r="EC183" s="60"/>
      <c r="ED183" s="60"/>
    </row>
    <row r="184" spans="2:134" ht="14.5" x14ac:dyDescent="0.35">
      <c r="B184" s="93" t="str">
        <f t="shared" si="15"/>
        <v>Small Wall</v>
      </c>
      <c r="E184" s="59" t="s">
        <v>629</v>
      </c>
      <c r="F184" s="26" t="s">
        <v>1976</v>
      </c>
      <c r="G184" s="82" t="s">
        <v>14</v>
      </c>
      <c r="H184" s="82" t="s">
        <v>14</v>
      </c>
      <c r="I184" s="82">
        <f>0</f>
        <v>0</v>
      </c>
      <c r="EC184" s="60"/>
      <c r="ED184" s="60"/>
    </row>
    <row r="185" spans="2:134" ht="14.5" x14ac:dyDescent="0.35">
      <c r="B185" s="93" t="str">
        <f t="shared" si="15"/>
        <v>Small Wall</v>
      </c>
      <c r="E185" s="59" t="s">
        <v>630</v>
      </c>
      <c r="F185" s="26" t="s">
        <v>1988</v>
      </c>
      <c r="G185" s="82" t="s">
        <v>14</v>
      </c>
      <c r="H185" s="82" t="s">
        <v>14</v>
      </c>
      <c r="I185" s="82">
        <f>0</f>
        <v>0</v>
      </c>
      <c r="EC185" s="60"/>
      <c r="ED185" s="60"/>
    </row>
    <row r="186" spans="2:134" ht="14.5" x14ac:dyDescent="0.35">
      <c r="B186" s="93" t="str">
        <f t="shared" si="15"/>
        <v>Small Wall</v>
      </c>
      <c r="E186" s="59" t="s">
        <v>631</v>
      </c>
      <c r="F186" s="26" t="s">
        <v>1983</v>
      </c>
      <c r="G186" s="82" t="s">
        <v>14</v>
      </c>
      <c r="H186" s="82" t="s">
        <v>14</v>
      </c>
      <c r="I186" s="82">
        <f>0</f>
        <v>0</v>
      </c>
      <c r="EC186" s="60"/>
      <c r="ED186" s="60"/>
    </row>
    <row r="187" spans="2:134" ht="14.5" x14ac:dyDescent="0.35">
      <c r="B187" s="93" t="str">
        <f t="shared" si="15"/>
        <v>Small Wall</v>
      </c>
      <c r="E187" s="59" t="s">
        <v>632</v>
      </c>
      <c r="F187" s="26" t="s">
        <v>1978</v>
      </c>
      <c r="G187" s="82" t="s">
        <v>14</v>
      </c>
      <c r="H187" s="82" t="s">
        <v>14</v>
      </c>
      <c r="I187" s="82">
        <f>0</f>
        <v>0</v>
      </c>
      <c r="EC187" s="60"/>
      <c r="ED187" s="60"/>
    </row>
    <row r="188" spans="2:134" ht="14.5" x14ac:dyDescent="0.35">
      <c r="B188" s="93" t="str">
        <f t="shared" si="15"/>
        <v>Small Wall</v>
      </c>
      <c r="E188" s="59" t="s">
        <v>633</v>
      </c>
      <c r="F188" s="26" t="s">
        <v>1995</v>
      </c>
      <c r="G188" s="82" t="s">
        <v>14</v>
      </c>
      <c r="H188" s="82" t="s">
        <v>14</v>
      </c>
      <c r="I188" s="82">
        <f>0</f>
        <v>0</v>
      </c>
      <c r="EC188" s="60"/>
      <c r="ED188" s="60"/>
    </row>
    <row r="189" spans="2:134" ht="14.5" hidden="1" x14ac:dyDescent="0.35">
      <c r="B189" s="91" t="s">
        <v>48</v>
      </c>
      <c r="C189" s="27">
        <v>49.428660000000001</v>
      </c>
      <c r="D189" s="27">
        <v>-2.6725569999999998</v>
      </c>
      <c r="EC189" s="60"/>
      <c r="ED189" s="60"/>
    </row>
    <row r="190" spans="2:134" ht="14.5" hidden="1" x14ac:dyDescent="0.35">
      <c r="B190" s="93" t="s">
        <v>48</v>
      </c>
      <c r="E190" s="59" t="s">
        <v>634</v>
      </c>
      <c r="F190" s="26" t="s">
        <v>1983</v>
      </c>
      <c r="G190" t="s">
        <v>14</v>
      </c>
      <c r="H190" t="s">
        <v>7</v>
      </c>
      <c r="I190">
        <v>0.5</v>
      </c>
      <c r="EC190" s="60"/>
      <c r="ED190" s="60"/>
    </row>
    <row r="191" spans="2:134" hidden="1" x14ac:dyDescent="0.3">
      <c r="B191" s="93" t="s">
        <v>48</v>
      </c>
      <c r="E191" s="60" t="s">
        <v>635</v>
      </c>
      <c r="F191" s="26" t="s">
        <v>1977</v>
      </c>
      <c r="G191" s="82" t="s">
        <v>14</v>
      </c>
      <c r="H191" s="82" t="s">
        <v>7</v>
      </c>
      <c r="I191" s="82">
        <v>0.5</v>
      </c>
      <c r="EC191" s="60"/>
      <c r="ED191" s="60"/>
    </row>
    <row r="192" spans="2:134" hidden="1" x14ac:dyDescent="0.3">
      <c r="B192" s="93" t="s">
        <v>48</v>
      </c>
      <c r="E192" s="21" t="s">
        <v>636</v>
      </c>
      <c r="F192" s="26" t="s">
        <v>1988</v>
      </c>
      <c r="G192" s="82" t="s">
        <v>14</v>
      </c>
      <c r="H192" s="82" t="s">
        <v>7</v>
      </c>
      <c r="I192" s="82">
        <v>0.5</v>
      </c>
      <c r="EC192" s="60"/>
      <c r="ED192" s="60"/>
    </row>
    <row r="193" spans="2:134" ht="14.5" hidden="1" x14ac:dyDescent="0.35">
      <c r="B193" s="93" t="s">
        <v>48</v>
      </c>
      <c r="E193" s="59" t="s">
        <v>637</v>
      </c>
      <c r="F193" s="26" t="s">
        <v>1981</v>
      </c>
      <c r="G193" s="82" t="s">
        <v>14</v>
      </c>
      <c r="H193" s="82" t="s">
        <v>7</v>
      </c>
      <c r="I193" s="82">
        <v>0.5</v>
      </c>
      <c r="EC193" s="60"/>
      <c r="ED193" s="60"/>
    </row>
    <row r="194" spans="2:134" ht="14.5" hidden="1" x14ac:dyDescent="0.35">
      <c r="B194" s="93" t="s">
        <v>48</v>
      </c>
      <c r="E194" s="59" t="s">
        <v>638</v>
      </c>
      <c r="F194" s="26" t="s">
        <v>1980</v>
      </c>
      <c r="G194" s="82" t="s">
        <v>14</v>
      </c>
      <c r="H194" s="82" t="s">
        <v>7</v>
      </c>
      <c r="I194" s="82">
        <v>0.5</v>
      </c>
      <c r="EC194" s="60"/>
      <c r="ED194" s="60"/>
    </row>
    <row r="195" spans="2:134" ht="14.5" hidden="1" x14ac:dyDescent="0.35">
      <c r="B195" s="93" t="s">
        <v>48</v>
      </c>
      <c r="E195" s="59" t="s">
        <v>639</v>
      </c>
      <c r="F195" s="26" t="s">
        <v>1978</v>
      </c>
      <c r="G195" s="82" t="s">
        <v>14</v>
      </c>
      <c r="H195" s="82" t="s">
        <v>7</v>
      </c>
      <c r="I195" s="82">
        <v>0.5</v>
      </c>
    </row>
    <row r="196" spans="2:134" ht="14.5" hidden="1" x14ac:dyDescent="0.35">
      <c r="B196" s="93" t="s">
        <v>48</v>
      </c>
      <c r="E196" s="59" t="s">
        <v>48</v>
      </c>
      <c r="F196" s="26" t="s">
        <v>1994</v>
      </c>
      <c r="G196" s="82" t="s">
        <v>14</v>
      </c>
      <c r="H196" s="82" t="s">
        <v>7</v>
      </c>
      <c r="I196" s="82">
        <v>0.5</v>
      </c>
    </row>
    <row r="197" spans="2:134" ht="14.5" hidden="1" x14ac:dyDescent="0.35">
      <c r="B197" s="93" t="s">
        <v>48</v>
      </c>
      <c r="E197" s="59" t="s">
        <v>640</v>
      </c>
      <c r="F197" s="26" t="s">
        <v>1977</v>
      </c>
      <c r="G197" s="82" t="s">
        <v>14</v>
      </c>
      <c r="H197" s="82" t="s">
        <v>7</v>
      </c>
      <c r="I197" s="82">
        <v>0.5</v>
      </c>
    </row>
    <row r="198" spans="2:134" ht="14.5" hidden="1" x14ac:dyDescent="0.35">
      <c r="B198" s="93" t="s">
        <v>48</v>
      </c>
      <c r="E198" s="59" t="s">
        <v>641</v>
      </c>
      <c r="F198" s="26" t="s">
        <v>1991</v>
      </c>
      <c r="G198" s="82" t="s">
        <v>14</v>
      </c>
      <c r="H198" s="82" t="s">
        <v>7</v>
      </c>
      <c r="I198" s="82">
        <v>0.5</v>
      </c>
    </row>
    <row r="199" spans="2:134" ht="14.5" hidden="1" x14ac:dyDescent="0.35">
      <c r="B199" s="93" t="s">
        <v>48</v>
      </c>
      <c r="E199" s="59" t="s">
        <v>642</v>
      </c>
      <c r="F199" s="26" t="s">
        <v>1989</v>
      </c>
      <c r="G199" s="82" t="s">
        <v>14</v>
      </c>
      <c r="H199" s="82" t="s">
        <v>7</v>
      </c>
      <c r="I199" s="82">
        <v>0.5</v>
      </c>
    </row>
    <row r="200" spans="2:134" ht="14.5" hidden="1" x14ac:dyDescent="0.35">
      <c r="B200" s="93" t="s">
        <v>48</v>
      </c>
      <c r="E200" s="59" t="s">
        <v>643</v>
      </c>
      <c r="F200" s="26" t="s">
        <v>1994</v>
      </c>
      <c r="G200" s="82" t="s">
        <v>14</v>
      </c>
      <c r="H200" s="82" t="s">
        <v>7</v>
      </c>
      <c r="I200" s="82">
        <v>0.5</v>
      </c>
    </row>
    <row r="201" spans="2:134" ht="14.5" hidden="1" x14ac:dyDescent="0.35">
      <c r="B201" s="93" t="s">
        <v>48</v>
      </c>
      <c r="E201" s="59" t="s">
        <v>644</v>
      </c>
      <c r="F201" s="26" t="s">
        <v>1977</v>
      </c>
      <c r="G201" s="82" t="s">
        <v>14</v>
      </c>
      <c r="H201" s="82" t="s">
        <v>7</v>
      </c>
      <c r="I201" s="82">
        <v>0.5</v>
      </c>
    </row>
    <row r="202" spans="2:134" ht="14.5" hidden="1" x14ac:dyDescent="0.35">
      <c r="B202" s="93" t="s">
        <v>48</v>
      </c>
      <c r="E202" s="59" t="s">
        <v>645</v>
      </c>
      <c r="F202" s="26" t="s">
        <v>1978</v>
      </c>
      <c r="G202" s="82" t="s">
        <v>14</v>
      </c>
      <c r="H202" s="82" t="s">
        <v>7</v>
      </c>
      <c r="I202" s="82">
        <v>0.5</v>
      </c>
    </row>
    <row r="203" spans="2:134" ht="14.5" hidden="1" x14ac:dyDescent="0.35">
      <c r="B203" s="93" t="s">
        <v>48</v>
      </c>
      <c r="E203" s="59" t="s">
        <v>646</v>
      </c>
      <c r="F203" s="26" t="s">
        <v>1991</v>
      </c>
      <c r="G203" s="82" t="s">
        <v>14</v>
      </c>
      <c r="H203" s="82" t="s">
        <v>7</v>
      </c>
      <c r="I203" s="82">
        <v>0.5</v>
      </c>
    </row>
    <row r="204" spans="2:134" ht="14.5" hidden="1" x14ac:dyDescent="0.35">
      <c r="B204" s="93" t="s">
        <v>48</v>
      </c>
      <c r="E204" s="59" t="s">
        <v>647</v>
      </c>
      <c r="F204" s="26" t="s">
        <v>1985</v>
      </c>
      <c r="G204" s="82" t="s">
        <v>14</v>
      </c>
      <c r="H204" s="82" t="s">
        <v>7</v>
      </c>
      <c r="I204" s="82">
        <v>0.5</v>
      </c>
    </row>
    <row r="205" spans="2:134" ht="14.5" hidden="1" x14ac:dyDescent="0.35">
      <c r="B205" s="93" t="s">
        <v>48</v>
      </c>
      <c r="E205" s="59" t="s">
        <v>648</v>
      </c>
      <c r="F205" s="26" t="s">
        <v>1978</v>
      </c>
      <c r="G205" s="82" t="s">
        <v>14</v>
      </c>
      <c r="H205" s="82" t="s">
        <v>7</v>
      </c>
      <c r="I205" s="82">
        <v>0.5</v>
      </c>
    </row>
    <row r="206" spans="2:134" ht="14.5" hidden="1" x14ac:dyDescent="0.35">
      <c r="B206" s="93" t="s">
        <v>48</v>
      </c>
      <c r="E206" s="59" t="s">
        <v>649</v>
      </c>
      <c r="F206" s="26" t="s">
        <v>1979</v>
      </c>
      <c r="G206" s="82" t="s">
        <v>14</v>
      </c>
      <c r="H206" s="82" t="s">
        <v>7</v>
      </c>
      <c r="I206" s="82">
        <v>0.5</v>
      </c>
    </row>
    <row r="207" spans="2:134" ht="14.5" hidden="1" x14ac:dyDescent="0.35">
      <c r="B207" s="93" t="s">
        <v>48</v>
      </c>
      <c r="E207" s="59" t="s">
        <v>650</v>
      </c>
      <c r="F207" s="26" t="s">
        <v>1977</v>
      </c>
      <c r="G207" s="82" t="s">
        <v>14</v>
      </c>
      <c r="H207" s="82" t="s">
        <v>7</v>
      </c>
      <c r="I207" s="82">
        <v>0.5</v>
      </c>
    </row>
    <row r="208" spans="2:134" ht="14.5" hidden="1" x14ac:dyDescent="0.35">
      <c r="B208" s="93" t="s">
        <v>48</v>
      </c>
      <c r="E208" s="59" t="s">
        <v>651</v>
      </c>
      <c r="F208" s="26" t="s">
        <v>1977</v>
      </c>
      <c r="G208" s="82" t="s">
        <v>14</v>
      </c>
      <c r="H208" s="82" t="s">
        <v>7</v>
      </c>
      <c r="I208" s="82">
        <v>0.5</v>
      </c>
    </row>
    <row r="209" spans="2:9" ht="14.5" hidden="1" x14ac:dyDescent="0.35">
      <c r="B209" s="93" t="s">
        <v>48</v>
      </c>
      <c r="E209" s="59" t="s">
        <v>652</v>
      </c>
      <c r="F209" s="26" t="s">
        <v>1983</v>
      </c>
      <c r="G209" s="82" t="s">
        <v>14</v>
      </c>
      <c r="H209" s="82" t="s">
        <v>7</v>
      </c>
      <c r="I209" s="82">
        <v>0.5</v>
      </c>
    </row>
    <row r="210" spans="2:9" ht="14.5" hidden="1" x14ac:dyDescent="0.35">
      <c r="B210" s="93" t="s">
        <v>48</v>
      </c>
      <c r="E210" s="59" t="s">
        <v>653</v>
      </c>
      <c r="F210" s="26" t="s">
        <v>1976</v>
      </c>
      <c r="G210" s="82" t="s">
        <v>14</v>
      </c>
      <c r="H210" s="82" t="s">
        <v>7</v>
      </c>
      <c r="I210" s="82">
        <v>0.5</v>
      </c>
    </row>
    <row r="211" spans="2:9" ht="14.5" hidden="1" x14ac:dyDescent="0.35">
      <c r="B211" s="93" t="s">
        <v>48</v>
      </c>
      <c r="E211" s="59" t="s">
        <v>654</v>
      </c>
      <c r="F211" s="26" t="s">
        <v>1982</v>
      </c>
      <c r="G211" s="82" t="s">
        <v>14</v>
      </c>
      <c r="H211" s="82" t="s">
        <v>7</v>
      </c>
      <c r="I211" s="82">
        <v>0.5</v>
      </c>
    </row>
    <row r="212" spans="2:9" ht="14.5" hidden="1" x14ac:dyDescent="0.35">
      <c r="B212" s="93" t="s">
        <v>48</v>
      </c>
      <c r="E212" s="59" t="s">
        <v>655</v>
      </c>
      <c r="F212" s="26" t="s">
        <v>2017</v>
      </c>
      <c r="G212" s="82" t="s">
        <v>14</v>
      </c>
      <c r="H212" s="82" t="s">
        <v>7</v>
      </c>
      <c r="I212" s="82">
        <v>0.5</v>
      </c>
    </row>
    <row r="213" spans="2:9" ht="14.5" hidden="1" x14ac:dyDescent="0.35">
      <c r="B213" s="93" t="s">
        <v>48</v>
      </c>
      <c r="E213" s="59" t="s">
        <v>656</v>
      </c>
      <c r="F213" s="26" t="s">
        <v>1978</v>
      </c>
      <c r="G213" s="82" t="s">
        <v>14</v>
      </c>
      <c r="H213" s="82" t="s">
        <v>7</v>
      </c>
      <c r="I213" s="82">
        <v>0.5</v>
      </c>
    </row>
    <row r="214" spans="2:9" ht="14.5" hidden="1" x14ac:dyDescent="0.35">
      <c r="B214" s="93" t="s">
        <v>48</v>
      </c>
      <c r="E214" s="59" t="s">
        <v>657</v>
      </c>
      <c r="F214" s="26" t="s">
        <v>1983</v>
      </c>
      <c r="G214" s="82" t="s">
        <v>14</v>
      </c>
      <c r="H214" s="82" t="s">
        <v>7</v>
      </c>
      <c r="I214" s="82">
        <v>0.5</v>
      </c>
    </row>
    <row r="215" spans="2:9" ht="14.5" hidden="1" x14ac:dyDescent="0.35">
      <c r="B215" s="93" t="s">
        <v>48</v>
      </c>
      <c r="E215" s="59" t="s">
        <v>658</v>
      </c>
      <c r="F215" s="26" t="s">
        <v>1983</v>
      </c>
      <c r="G215" s="82" t="s">
        <v>14</v>
      </c>
      <c r="H215" s="82" t="s">
        <v>7</v>
      </c>
      <c r="I215" s="82">
        <v>0.5</v>
      </c>
    </row>
    <row r="216" spans="2:9" ht="14.5" hidden="1" x14ac:dyDescent="0.35">
      <c r="B216" s="93" t="s">
        <v>48</v>
      </c>
      <c r="E216" s="59" t="s">
        <v>659</v>
      </c>
      <c r="F216" s="26" t="s">
        <v>1997</v>
      </c>
      <c r="G216" s="82" t="s">
        <v>14</v>
      </c>
      <c r="H216" s="82" t="s">
        <v>7</v>
      </c>
      <c r="I216" s="82">
        <v>0.5</v>
      </c>
    </row>
    <row r="217" spans="2:9" ht="14.5" hidden="1" x14ac:dyDescent="0.35">
      <c r="B217" s="93" t="s">
        <v>48</v>
      </c>
      <c r="E217" s="59" t="s">
        <v>660</v>
      </c>
      <c r="F217" s="26" t="s">
        <v>1988</v>
      </c>
      <c r="G217" s="82" t="s">
        <v>14</v>
      </c>
      <c r="H217" s="82" t="s">
        <v>7</v>
      </c>
      <c r="I217" s="82">
        <v>0.5</v>
      </c>
    </row>
    <row r="218" spans="2:9" ht="14.5" hidden="1" x14ac:dyDescent="0.35">
      <c r="B218" s="93" t="s">
        <v>48</v>
      </c>
      <c r="E218" s="59" t="s">
        <v>661</v>
      </c>
      <c r="F218" s="26" t="s">
        <v>1988</v>
      </c>
      <c r="G218" s="82" t="s">
        <v>14</v>
      </c>
      <c r="H218" s="82" t="s">
        <v>7</v>
      </c>
      <c r="I218" s="82">
        <v>0.5</v>
      </c>
    </row>
    <row r="219" spans="2:9" ht="14.5" hidden="1" x14ac:dyDescent="0.35">
      <c r="B219" s="93" t="s">
        <v>48</v>
      </c>
      <c r="E219" s="59" t="s">
        <v>662</v>
      </c>
      <c r="F219" s="26" t="s">
        <v>1985</v>
      </c>
      <c r="G219" s="82" t="s">
        <v>14</v>
      </c>
      <c r="H219" s="82" t="s">
        <v>7</v>
      </c>
      <c r="I219" s="82">
        <v>0.5</v>
      </c>
    </row>
    <row r="220" spans="2:9" ht="14.5" hidden="1" x14ac:dyDescent="0.35">
      <c r="B220" s="91" t="s">
        <v>50</v>
      </c>
      <c r="C220" s="27">
        <v>49.427937</v>
      </c>
      <c r="D220" s="27">
        <v>-2.6720679999999999</v>
      </c>
    </row>
    <row r="221" spans="2:9" ht="14.5" x14ac:dyDescent="0.35">
      <c r="B221" s="91" t="str">
        <f>"Les Grandes Cotils"</f>
        <v>Les Grandes Cotils</v>
      </c>
      <c r="E221" s="59" t="s">
        <v>663</v>
      </c>
      <c r="F221" s="26" t="s">
        <v>2020</v>
      </c>
      <c r="G221" t="s">
        <v>14</v>
      </c>
      <c r="H221" t="s">
        <v>14</v>
      </c>
      <c r="I221">
        <v>0</v>
      </c>
    </row>
    <row r="222" spans="2:9" ht="14.5" x14ac:dyDescent="0.35">
      <c r="B222" s="91" t="str">
        <f t="shared" ref="B222:B236" si="16">"Les Grandes Cotils"</f>
        <v>Les Grandes Cotils</v>
      </c>
      <c r="E222" s="60" t="s">
        <v>664</v>
      </c>
      <c r="F222" s="26" t="s">
        <v>1978</v>
      </c>
      <c r="G222" s="82" t="s">
        <v>14</v>
      </c>
      <c r="H222" s="82" t="s">
        <v>14</v>
      </c>
      <c r="I222" s="82">
        <v>0</v>
      </c>
    </row>
    <row r="223" spans="2:9" ht="14.5" x14ac:dyDescent="0.35">
      <c r="B223" s="91" t="str">
        <f t="shared" si="16"/>
        <v>Les Grandes Cotils</v>
      </c>
      <c r="E223" s="60" t="s">
        <v>665</v>
      </c>
      <c r="F223" s="26" t="s">
        <v>2020</v>
      </c>
      <c r="G223" s="82" t="s">
        <v>14</v>
      </c>
      <c r="H223" s="82" t="s">
        <v>14</v>
      </c>
      <c r="I223" s="82">
        <v>0</v>
      </c>
    </row>
    <row r="224" spans="2:9" ht="14.5" hidden="1" x14ac:dyDescent="0.35">
      <c r="B224" s="91" t="str">
        <f t="shared" si="16"/>
        <v>Les Grandes Cotils</v>
      </c>
      <c r="E224" s="60" t="s">
        <v>666</v>
      </c>
      <c r="F224" s="26" t="s">
        <v>1980</v>
      </c>
      <c r="G224" s="82" t="s">
        <v>10</v>
      </c>
      <c r="H224" s="82" t="s">
        <v>11</v>
      </c>
      <c r="I224" s="82">
        <v>1.5</v>
      </c>
    </row>
    <row r="225" spans="1:9" ht="14.5" hidden="1" x14ac:dyDescent="0.35">
      <c r="B225" s="91" t="str">
        <f t="shared" si="16"/>
        <v>Les Grandes Cotils</v>
      </c>
      <c r="E225" s="60" t="s">
        <v>667</v>
      </c>
      <c r="F225" s="26" t="s">
        <v>1978</v>
      </c>
      <c r="G225" s="82" t="s">
        <v>10</v>
      </c>
      <c r="H225" s="82" t="s">
        <v>11</v>
      </c>
      <c r="I225" s="82">
        <v>1.5</v>
      </c>
    </row>
    <row r="226" spans="1:9" ht="14.5" hidden="1" x14ac:dyDescent="0.35">
      <c r="B226" s="91" t="str">
        <f t="shared" si="16"/>
        <v>Les Grandes Cotils</v>
      </c>
      <c r="E226" s="60" t="s">
        <v>668</v>
      </c>
      <c r="F226" s="26" t="s">
        <v>1985</v>
      </c>
      <c r="G226" s="82" t="s">
        <v>10</v>
      </c>
      <c r="H226" s="82" t="s">
        <v>11</v>
      </c>
      <c r="I226" s="82">
        <v>1.5</v>
      </c>
    </row>
    <row r="227" spans="1:9" ht="14.5" hidden="1" x14ac:dyDescent="0.35">
      <c r="B227" s="91" t="str">
        <f t="shared" si="16"/>
        <v>Les Grandes Cotils</v>
      </c>
      <c r="E227" s="60" t="s">
        <v>669</v>
      </c>
      <c r="F227" s="26" t="s">
        <v>1978</v>
      </c>
      <c r="G227" s="82" t="s">
        <v>10</v>
      </c>
      <c r="H227" s="82" t="s">
        <v>11</v>
      </c>
      <c r="I227" s="82">
        <v>1.5</v>
      </c>
    </row>
    <row r="228" spans="1:9" ht="14.5" hidden="1" x14ac:dyDescent="0.35">
      <c r="B228" s="91" t="str">
        <f t="shared" si="16"/>
        <v>Les Grandes Cotils</v>
      </c>
      <c r="E228" s="60" t="s">
        <v>670</v>
      </c>
      <c r="F228" s="26" t="s">
        <v>1978</v>
      </c>
      <c r="G228" s="82" t="s">
        <v>10</v>
      </c>
      <c r="H228" s="82" t="s">
        <v>11</v>
      </c>
      <c r="I228" s="82">
        <v>1.5</v>
      </c>
    </row>
    <row r="229" spans="1:9" ht="14.5" hidden="1" x14ac:dyDescent="0.35">
      <c r="B229" s="91" t="str">
        <f t="shared" si="16"/>
        <v>Les Grandes Cotils</v>
      </c>
      <c r="E229" s="60" t="s">
        <v>671</v>
      </c>
      <c r="F229" s="26" t="s">
        <v>1995</v>
      </c>
      <c r="G229" s="82" t="s">
        <v>10</v>
      </c>
      <c r="H229" s="82" t="s">
        <v>11</v>
      </c>
      <c r="I229" s="82">
        <v>1.5</v>
      </c>
    </row>
    <row r="230" spans="1:9" ht="14.5" hidden="1" x14ac:dyDescent="0.35">
      <c r="B230" s="91" t="str">
        <f t="shared" si="16"/>
        <v>Les Grandes Cotils</v>
      </c>
      <c r="E230" s="27" t="s">
        <v>672</v>
      </c>
      <c r="F230" s="26" t="s">
        <v>1982</v>
      </c>
      <c r="G230" s="82" t="s">
        <v>10</v>
      </c>
      <c r="H230" s="82" t="s">
        <v>11</v>
      </c>
      <c r="I230" s="82">
        <v>1.5</v>
      </c>
    </row>
    <row r="231" spans="1:9" ht="14.5" hidden="1" x14ac:dyDescent="0.35">
      <c r="B231" s="91" t="str">
        <f t="shared" si="16"/>
        <v>Les Grandes Cotils</v>
      </c>
      <c r="E231" s="27" t="s">
        <v>673</v>
      </c>
      <c r="F231" s="26" t="s">
        <v>1976</v>
      </c>
      <c r="G231" s="82" t="s">
        <v>10</v>
      </c>
      <c r="H231" s="82" t="s">
        <v>11</v>
      </c>
      <c r="I231" s="82">
        <v>1.5</v>
      </c>
    </row>
    <row r="232" spans="1:9" ht="14.5" hidden="1" x14ac:dyDescent="0.35">
      <c r="B232" s="91" t="str">
        <f t="shared" si="16"/>
        <v>Les Grandes Cotils</v>
      </c>
      <c r="E232" s="27" t="s">
        <v>674</v>
      </c>
      <c r="F232" s="26" t="s">
        <v>1995</v>
      </c>
      <c r="G232" s="82" t="s">
        <v>10</v>
      </c>
      <c r="H232" s="82" t="s">
        <v>11</v>
      </c>
      <c r="I232" s="82">
        <v>1.5</v>
      </c>
    </row>
    <row r="233" spans="1:9" ht="14.5" hidden="1" x14ac:dyDescent="0.35">
      <c r="B233" s="91" t="str">
        <f t="shared" si="16"/>
        <v>Les Grandes Cotils</v>
      </c>
      <c r="E233" s="27" t="s">
        <v>489</v>
      </c>
      <c r="F233" s="26" t="s">
        <v>1982</v>
      </c>
      <c r="G233" s="82" t="s">
        <v>10</v>
      </c>
      <c r="H233" s="82" t="s">
        <v>11</v>
      </c>
      <c r="I233" s="82">
        <v>1.5</v>
      </c>
    </row>
    <row r="234" spans="1:9" ht="14.5" hidden="1" x14ac:dyDescent="0.35">
      <c r="B234" s="91" t="str">
        <f t="shared" si="16"/>
        <v>Les Grandes Cotils</v>
      </c>
      <c r="E234" s="27" t="s">
        <v>489</v>
      </c>
      <c r="F234" s="26" t="s">
        <v>1978</v>
      </c>
      <c r="G234" s="82" t="s">
        <v>10</v>
      </c>
      <c r="H234" s="82" t="s">
        <v>11</v>
      </c>
      <c r="I234" s="82">
        <v>1.5</v>
      </c>
    </row>
    <row r="235" spans="1:9" ht="14.5" hidden="1" x14ac:dyDescent="0.35">
      <c r="B235" s="91" t="str">
        <f t="shared" si="16"/>
        <v>Les Grandes Cotils</v>
      </c>
      <c r="E235" s="27" t="s">
        <v>489</v>
      </c>
      <c r="F235" s="26" t="s">
        <v>1980</v>
      </c>
      <c r="G235" s="82" t="s">
        <v>10</v>
      </c>
      <c r="H235" s="82" t="s">
        <v>11</v>
      </c>
      <c r="I235" s="82">
        <v>1.5</v>
      </c>
    </row>
    <row r="236" spans="1:9" ht="14.5" hidden="1" x14ac:dyDescent="0.35">
      <c r="B236" s="91" t="str">
        <f t="shared" si="16"/>
        <v>Les Grandes Cotils</v>
      </c>
      <c r="E236" s="27" t="s">
        <v>489</v>
      </c>
      <c r="F236" s="26" t="s">
        <v>1980</v>
      </c>
      <c r="G236" s="82" t="s">
        <v>10</v>
      </c>
      <c r="H236" s="82" t="s">
        <v>11</v>
      </c>
      <c r="I236" s="82">
        <v>1.5</v>
      </c>
    </row>
    <row r="237" spans="1:9" ht="14.5" hidden="1" x14ac:dyDescent="0.35">
      <c r="A237" s="26" t="s">
        <v>52</v>
      </c>
      <c r="B237" s="91" t="s">
        <v>53</v>
      </c>
      <c r="C237" s="27">
        <v>49.426681000000002</v>
      </c>
      <c r="D237" s="27">
        <v>-2.669454</v>
      </c>
    </row>
    <row r="238" spans="1:9" ht="14.5" hidden="1" x14ac:dyDescent="0.35">
      <c r="B238" s="93" t="str">
        <f>"Gaul Wall"</f>
        <v>Gaul Wall</v>
      </c>
      <c r="E238" s="27" t="s">
        <v>489</v>
      </c>
      <c r="F238" s="26" t="s">
        <v>1978</v>
      </c>
      <c r="G238" t="s">
        <v>14</v>
      </c>
      <c r="H238" t="s">
        <v>7</v>
      </c>
      <c r="I238">
        <v>2</v>
      </c>
    </row>
    <row r="239" spans="1:9" hidden="1" x14ac:dyDescent="0.3">
      <c r="B239" s="93" t="str">
        <f t="shared" ref="B239:B265" si="17">"Gaul Wall"</f>
        <v>Gaul Wall</v>
      </c>
      <c r="E239" s="60" t="s">
        <v>675</v>
      </c>
      <c r="F239" s="26" t="s">
        <v>1989</v>
      </c>
      <c r="G239" s="82" t="s">
        <v>14</v>
      </c>
      <c r="H239" s="82" t="s">
        <v>7</v>
      </c>
      <c r="I239" s="82">
        <v>2</v>
      </c>
    </row>
    <row r="240" spans="1:9" hidden="1" x14ac:dyDescent="0.3">
      <c r="B240" s="93" t="str">
        <f t="shared" si="17"/>
        <v>Gaul Wall</v>
      </c>
      <c r="E240" s="28" t="s">
        <v>676</v>
      </c>
      <c r="F240" s="26" t="s">
        <v>1983</v>
      </c>
      <c r="G240" s="82" t="s">
        <v>14</v>
      </c>
      <c r="H240" s="82" t="s">
        <v>7</v>
      </c>
      <c r="I240" s="82">
        <v>2</v>
      </c>
    </row>
    <row r="241" spans="2:9" ht="14.5" hidden="1" x14ac:dyDescent="0.35">
      <c r="B241" s="93" t="str">
        <f t="shared" si="17"/>
        <v>Gaul Wall</v>
      </c>
      <c r="E241" s="27" t="s">
        <v>677</v>
      </c>
      <c r="F241" s="26" t="s">
        <v>1989</v>
      </c>
      <c r="G241" s="82" t="s">
        <v>14</v>
      </c>
      <c r="H241" s="82" t="s">
        <v>7</v>
      </c>
      <c r="I241" s="82">
        <v>2</v>
      </c>
    </row>
    <row r="242" spans="2:9" ht="14.5" hidden="1" x14ac:dyDescent="0.35">
      <c r="B242" s="93" t="str">
        <f t="shared" si="17"/>
        <v>Gaul Wall</v>
      </c>
      <c r="E242" s="27" t="s">
        <v>678</v>
      </c>
      <c r="F242" s="26" t="s">
        <v>1983</v>
      </c>
      <c r="G242" s="82" t="s">
        <v>14</v>
      </c>
      <c r="H242" s="82" t="s">
        <v>7</v>
      </c>
      <c r="I242" s="82">
        <v>2</v>
      </c>
    </row>
    <row r="243" spans="2:9" ht="14.5" hidden="1" x14ac:dyDescent="0.35">
      <c r="B243" s="93" t="str">
        <f t="shared" si="17"/>
        <v>Gaul Wall</v>
      </c>
      <c r="E243" s="27" t="s">
        <v>489</v>
      </c>
      <c r="F243" s="26" t="s">
        <v>1983</v>
      </c>
      <c r="G243" s="82" t="s">
        <v>14</v>
      </c>
      <c r="H243" s="82" t="s">
        <v>7</v>
      </c>
      <c r="I243" s="82">
        <v>2</v>
      </c>
    </row>
    <row r="244" spans="2:9" ht="14.5" hidden="1" x14ac:dyDescent="0.35">
      <c r="B244" s="93" t="str">
        <f t="shared" si="17"/>
        <v>Gaul Wall</v>
      </c>
      <c r="E244" s="27" t="s">
        <v>489</v>
      </c>
      <c r="F244" s="26" t="s">
        <v>1982</v>
      </c>
      <c r="G244" s="82" t="s">
        <v>14</v>
      </c>
      <c r="H244" s="82" t="s">
        <v>7</v>
      </c>
      <c r="I244" s="82">
        <v>2</v>
      </c>
    </row>
    <row r="245" spans="2:9" ht="14.5" hidden="1" x14ac:dyDescent="0.35">
      <c r="B245" s="93" t="str">
        <f t="shared" si="17"/>
        <v>Gaul Wall</v>
      </c>
      <c r="E245" s="27" t="s">
        <v>679</v>
      </c>
      <c r="F245" s="26" t="s">
        <v>2008</v>
      </c>
      <c r="G245" s="82" t="s">
        <v>14</v>
      </c>
      <c r="H245" s="82" t="s">
        <v>7</v>
      </c>
      <c r="I245" s="82">
        <v>2</v>
      </c>
    </row>
    <row r="246" spans="2:9" ht="14.5" hidden="1" x14ac:dyDescent="0.35">
      <c r="B246" s="93" t="str">
        <f t="shared" si="17"/>
        <v>Gaul Wall</v>
      </c>
      <c r="E246" s="27" t="s">
        <v>680</v>
      </c>
      <c r="F246" s="26" t="s">
        <v>2008</v>
      </c>
      <c r="G246" s="82" t="s">
        <v>14</v>
      </c>
      <c r="H246" s="82" t="s">
        <v>7</v>
      </c>
      <c r="I246" s="82">
        <v>2</v>
      </c>
    </row>
    <row r="247" spans="2:9" ht="14.5" hidden="1" x14ac:dyDescent="0.35">
      <c r="B247" s="93" t="str">
        <f t="shared" si="17"/>
        <v>Gaul Wall</v>
      </c>
      <c r="E247" s="27" t="s">
        <v>681</v>
      </c>
      <c r="F247" s="26" t="s">
        <v>2013</v>
      </c>
      <c r="G247" s="82" t="s">
        <v>14</v>
      </c>
      <c r="H247" s="82" t="s">
        <v>7</v>
      </c>
      <c r="I247">
        <v>2</v>
      </c>
    </row>
    <row r="248" spans="2:9" ht="14.5" hidden="1" x14ac:dyDescent="0.35">
      <c r="B248" s="93" t="str">
        <f t="shared" si="17"/>
        <v>Gaul Wall</v>
      </c>
      <c r="E248" s="27" t="s">
        <v>682</v>
      </c>
      <c r="F248" s="26" t="s">
        <v>2008</v>
      </c>
      <c r="G248" s="82" t="s">
        <v>14</v>
      </c>
      <c r="H248" s="82" t="s">
        <v>7</v>
      </c>
      <c r="I248" s="82">
        <v>2</v>
      </c>
    </row>
    <row r="249" spans="2:9" ht="14.5" hidden="1" x14ac:dyDescent="0.35">
      <c r="B249" s="93" t="str">
        <f t="shared" si="17"/>
        <v>Gaul Wall</v>
      </c>
      <c r="E249" s="27" t="s">
        <v>683</v>
      </c>
      <c r="F249" s="26" t="s">
        <v>1983</v>
      </c>
      <c r="G249" s="82" t="s">
        <v>14</v>
      </c>
      <c r="H249" s="82" t="s">
        <v>7</v>
      </c>
      <c r="I249" s="82">
        <v>2</v>
      </c>
    </row>
    <row r="250" spans="2:9" ht="14.5" hidden="1" x14ac:dyDescent="0.35">
      <c r="B250" s="93" t="str">
        <f t="shared" si="17"/>
        <v>Gaul Wall</v>
      </c>
      <c r="E250" s="27" t="s">
        <v>684</v>
      </c>
      <c r="F250" s="26" t="s">
        <v>1989</v>
      </c>
      <c r="G250" s="82" t="s">
        <v>14</v>
      </c>
      <c r="H250" s="82" t="s">
        <v>7</v>
      </c>
      <c r="I250" s="82">
        <v>2</v>
      </c>
    </row>
    <row r="251" spans="2:9" ht="14.5" hidden="1" x14ac:dyDescent="0.35">
      <c r="B251" s="93" t="str">
        <f t="shared" si="17"/>
        <v>Gaul Wall</v>
      </c>
      <c r="E251" s="27" t="s">
        <v>685</v>
      </c>
      <c r="F251" s="26" t="s">
        <v>1983</v>
      </c>
      <c r="G251" s="82" t="s">
        <v>14</v>
      </c>
      <c r="H251" s="82" t="s">
        <v>7</v>
      </c>
      <c r="I251" s="82">
        <v>2</v>
      </c>
    </row>
    <row r="252" spans="2:9" ht="14.5" hidden="1" x14ac:dyDescent="0.35">
      <c r="B252" s="93" t="str">
        <f t="shared" si="17"/>
        <v>Gaul Wall</v>
      </c>
      <c r="E252" s="27" t="s">
        <v>686</v>
      </c>
      <c r="F252" s="26" t="s">
        <v>1983</v>
      </c>
      <c r="G252" s="82" t="s">
        <v>14</v>
      </c>
      <c r="H252" s="82" t="s">
        <v>7</v>
      </c>
      <c r="I252" s="82">
        <v>2</v>
      </c>
    </row>
    <row r="253" spans="2:9" ht="14.5" hidden="1" x14ac:dyDescent="0.35">
      <c r="B253" s="93" t="str">
        <f t="shared" si="17"/>
        <v>Gaul Wall</v>
      </c>
      <c r="E253" s="27" t="s">
        <v>687</v>
      </c>
      <c r="F253" s="26" t="s">
        <v>1983</v>
      </c>
      <c r="G253" s="82" t="s">
        <v>14</v>
      </c>
      <c r="H253" s="82" t="s">
        <v>7</v>
      </c>
      <c r="I253" s="82">
        <v>2</v>
      </c>
    </row>
    <row r="254" spans="2:9" ht="14.5" hidden="1" x14ac:dyDescent="0.35">
      <c r="B254" s="93" t="str">
        <f t="shared" si="17"/>
        <v>Gaul Wall</v>
      </c>
      <c r="E254" s="27" t="s">
        <v>688</v>
      </c>
      <c r="F254" s="26" t="s">
        <v>2016</v>
      </c>
      <c r="G254" s="82" t="s">
        <v>14</v>
      </c>
      <c r="H254" s="82" t="s">
        <v>7</v>
      </c>
      <c r="I254" s="82">
        <v>2</v>
      </c>
    </row>
    <row r="255" spans="2:9" ht="14.5" hidden="1" x14ac:dyDescent="0.35">
      <c r="B255" s="93" t="str">
        <f t="shared" si="17"/>
        <v>Gaul Wall</v>
      </c>
      <c r="E255" s="27" t="s">
        <v>689</v>
      </c>
      <c r="F255" s="26" t="s">
        <v>1985</v>
      </c>
      <c r="G255" s="82" t="s">
        <v>14</v>
      </c>
      <c r="H255" s="82" t="s">
        <v>7</v>
      </c>
      <c r="I255" s="82">
        <v>2</v>
      </c>
    </row>
    <row r="256" spans="2:9" ht="14.5" hidden="1" x14ac:dyDescent="0.35">
      <c r="B256" s="93" t="str">
        <f t="shared" si="17"/>
        <v>Gaul Wall</v>
      </c>
      <c r="E256" s="27" t="s">
        <v>690</v>
      </c>
      <c r="F256" s="26" t="s">
        <v>1976</v>
      </c>
      <c r="G256" s="82" t="s">
        <v>14</v>
      </c>
      <c r="H256" s="82" t="s">
        <v>7</v>
      </c>
      <c r="I256" s="82">
        <v>2</v>
      </c>
    </row>
    <row r="257" spans="2:9" ht="14.5" hidden="1" x14ac:dyDescent="0.35">
      <c r="B257" s="93" t="str">
        <f t="shared" si="17"/>
        <v>Gaul Wall</v>
      </c>
      <c r="E257" s="27" t="s">
        <v>691</v>
      </c>
      <c r="F257" s="26" t="s">
        <v>1982</v>
      </c>
      <c r="G257" s="82" t="s">
        <v>14</v>
      </c>
      <c r="H257" s="82" t="s">
        <v>7</v>
      </c>
      <c r="I257" s="82">
        <v>2</v>
      </c>
    </row>
    <row r="258" spans="2:9" ht="14.5" hidden="1" x14ac:dyDescent="0.35">
      <c r="B258" s="93" t="str">
        <f t="shared" si="17"/>
        <v>Gaul Wall</v>
      </c>
      <c r="E258" s="27" t="s">
        <v>692</v>
      </c>
      <c r="F258" s="26" t="s">
        <v>2013</v>
      </c>
      <c r="G258" s="82" t="s">
        <v>14</v>
      </c>
      <c r="H258" s="82" t="s">
        <v>7</v>
      </c>
      <c r="I258" s="82">
        <v>2</v>
      </c>
    </row>
    <row r="259" spans="2:9" ht="14.5" x14ac:dyDescent="0.35">
      <c r="B259" s="93" t="str">
        <f t="shared" si="17"/>
        <v>Gaul Wall</v>
      </c>
      <c r="E259" s="27" t="s">
        <v>693</v>
      </c>
      <c r="F259" s="26" t="s">
        <v>1982</v>
      </c>
      <c r="G259" s="82" t="s">
        <v>14</v>
      </c>
      <c r="H259" s="82" t="s">
        <v>14</v>
      </c>
      <c r="I259" s="82">
        <f>0</f>
        <v>0</v>
      </c>
    </row>
    <row r="260" spans="2:9" ht="14.5" x14ac:dyDescent="0.35">
      <c r="B260" s="93" t="str">
        <f t="shared" si="17"/>
        <v>Gaul Wall</v>
      </c>
      <c r="E260" s="27" t="s">
        <v>694</v>
      </c>
      <c r="F260" s="26" t="s">
        <v>1994</v>
      </c>
      <c r="G260" s="82" t="s">
        <v>14</v>
      </c>
      <c r="H260" s="82" t="s">
        <v>14</v>
      </c>
      <c r="I260" s="82">
        <f>0</f>
        <v>0</v>
      </c>
    </row>
    <row r="261" spans="2:9" ht="14.5" x14ac:dyDescent="0.35">
      <c r="B261" s="93" t="str">
        <f t="shared" si="17"/>
        <v>Gaul Wall</v>
      </c>
      <c r="E261" s="27" t="s">
        <v>695</v>
      </c>
      <c r="F261" s="26" t="s">
        <v>1983</v>
      </c>
      <c r="G261" s="82" t="s">
        <v>14</v>
      </c>
      <c r="H261" s="82" t="s">
        <v>14</v>
      </c>
      <c r="I261" s="82">
        <f>0</f>
        <v>0</v>
      </c>
    </row>
    <row r="262" spans="2:9" ht="14.5" x14ac:dyDescent="0.35">
      <c r="B262" s="93" t="str">
        <f t="shared" si="17"/>
        <v>Gaul Wall</v>
      </c>
      <c r="E262" s="27" t="s">
        <v>696</v>
      </c>
      <c r="F262" s="26" t="s">
        <v>1976</v>
      </c>
      <c r="G262" s="82" t="s">
        <v>14</v>
      </c>
      <c r="H262" s="82" t="s">
        <v>14</v>
      </c>
      <c r="I262" s="82">
        <f>0</f>
        <v>0</v>
      </c>
    </row>
    <row r="263" spans="2:9" ht="14.5" x14ac:dyDescent="0.35">
      <c r="B263" s="93" t="str">
        <f t="shared" si="17"/>
        <v>Gaul Wall</v>
      </c>
      <c r="E263" s="27" t="s">
        <v>613</v>
      </c>
      <c r="F263" s="26" t="s">
        <v>2010</v>
      </c>
      <c r="G263" s="82" t="s">
        <v>14</v>
      </c>
      <c r="H263" s="82" t="s">
        <v>14</v>
      </c>
      <c r="I263" s="82">
        <f>0</f>
        <v>0</v>
      </c>
    </row>
    <row r="264" spans="2:9" ht="14.5" x14ac:dyDescent="0.35">
      <c r="B264" s="93" t="str">
        <f t="shared" si="17"/>
        <v>Gaul Wall</v>
      </c>
      <c r="E264" s="27" t="s">
        <v>697</v>
      </c>
      <c r="F264" s="26" t="s">
        <v>1982</v>
      </c>
      <c r="G264" s="82" t="s">
        <v>14</v>
      </c>
      <c r="H264" s="82" t="s">
        <v>14</v>
      </c>
      <c r="I264" s="82">
        <f>0</f>
        <v>0</v>
      </c>
    </row>
    <row r="265" spans="2:9" ht="14.5" x14ac:dyDescent="0.35">
      <c r="B265" s="93" t="str">
        <f t="shared" si="17"/>
        <v>Gaul Wall</v>
      </c>
      <c r="E265" s="27" t="s">
        <v>698</v>
      </c>
      <c r="F265" s="26" t="s">
        <v>1980</v>
      </c>
      <c r="G265" s="82" t="s">
        <v>14</v>
      </c>
      <c r="H265" s="82" t="s">
        <v>14</v>
      </c>
      <c r="I265" s="82">
        <f>0</f>
        <v>0</v>
      </c>
    </row>
    <row r="266" spans="2:9" ht="14.5" hidden="1" x14ac:dyDescent="0.35">
      <c r="B266" s="91" t="s">
        <v>55</v>
      </c>
      <c r="C266" s="27">
        <v>49.426549000000001</v>
      </c>
      <c r="D266" s="27">
        <v>-2.6689539999999998</v>
      </c>
    </row>
    <row r="267" spans="2:9" ht="14.5" x14ac:dyDescent="0.35">
      <c r="B267" s="93" t="str">
        <f>"Bicycle Wall"</f>
        <v>Bicycle Wall</v>
      </c>
      <c r="E267" s="27" t="s">
        <v>699</v>
      </c>
      <c r="F267" s="26" t="s">
        <v>1976</v>
      </c>
      <c r="G267" t="s">
        <v>29</v>
      </c>
      <c r="H267" t="s">
        <v>14</v>
      </c>
      <c r="I267">
        <f>0</f>
        <v>0</v>
      </c>
    </row>
    <row r="268" spans="2:9" x14ac:dyDescent="0.3">
      <c r="B268" s="93" t="str">
        <f t="shared" ref="B268:B277" si="18">"Bicycle Wall"</f>
        <v>Bicycle Wall</v>
      </c>
      <c r="E268" s="60" t="s">
        <v>700</v>
      </c>
      <c r="F268" s="26" t="s">
        <v>1982</v>
      </c>
      <c r="G268" s="82" t="s">
        <v>29</v>
      </c>
      <c r="H268" s="82" t="s">
        <v>14</v>
      </c>
      <c r="I268" s="98">
        <f>0</f>
        <v>0</v>
      </c>
    </row>
    <row r="269" spans="2:9" x14ac:dyDescent="0.3">
      <c r="B269" s="93" t="str">
        <f t="shared" si="18"/>
        <v>Bicycle Wall</v>
      </c>
      <c r="E269" s="28" t="s">
        <v>701</v>
      </c>
      <c r="F269" s="26" t="s">
        <v>1982</v>
      </c>
      <c r="G269" s="82" t="s">
        <v>29</v>
      </c>
      <c r="H269" s="82" t="s">
        <v>14</v>
      </c>
      <c r="I269" s="98">
        <f>0</f>
        <v>0</v>
      </c>
    </row>
    <row r="270" spans="2:9" ht="14.5" x14ac:dyDescent="0.35">
      <c r="B270" s="93" t="str">
        <f t="shared" si="18"/>
        <v>Bicycle Wall</v>
      </c>
      <c r="E270" s="27" t="s">
        <v>702</v>
      </c>
      <c r="F270" s="26" t="s">
        <v>1982</v>
      </c>
      <c r="G270" s="82" t="s">
        <v>29</v>
      </c>
      <c r="H270" s="82" t="s">
        <v>14</v>
      </c>
      <c r="I270" s="98">
        <f>0</f>
        <v>0</v>
      </c>
    </row>
    <row r="271" spans="2:9" ht="14.5" x14ac:dyDescent="0.35">
      <c r="B271" s="93" t="str">
        <f t="shared" si="18"/>
        <v>Bicycle Wall</v>
      </c>
      <c r="E271" s="27" t="s">
        <v>703</v>
      </c>
      <c r="F271" s="26" t="s">
        <v>1982</v>
      </c>
      <c r="G271" s="82" t="s">
        <v>29</v>
      </c>
      <c r="H271" s="82" t="s">
        <v>14</v>
      </c>
      <c r="I271" s="98">
        <f>0</f>
        <v>0</v>
      </c>
    </row>
    <row r="272" spans="2:9" ht="14.5" x14ac:dyDescent="0.35">
      <c r="B272" s="93" t="str">
        <f t="shared" si="18"/>
        <v>Bicycle Wall</v>
      </c>
      <c r="E272" s="27" t="s">
        <v>704</v>
      </c>
      <c r="F272" s="26" t="s">
        <v>1982</v>
      </c>
      <c r="G272" s="82" t="s">
        <v>29</v>
      </c>
      <c r="H272" s="82" t="s">
        <v>14</v>
      </c>
      <c r="I272" s="98">
        <f>0</f>
        <v>0</v>
      </c>
    </row>
    <row r="273" spans="2:9" ht="14.5" x14ac:dyDescent="0.35">
      <c r="B273" s="93" t="str">
        <f t="shared" si="18"/>
        <v>Bicycle Wall</v>
      </c>
      <c r="E273" s="27" t="s">
        <v>705</v>
      </c>
      <c r="F273" s="26" t="s">
        <v>1978</v>
      </c>
      <c r="G273" s="82" t="s">
        <v>29</v>
      </c>
      <c r="H273" s="82" t="s">
        <v>14</v>
      </c>
      <c r="I273" s="98">
        <f>0</f>
        <v>0</v>
      </c>
    </row>
    <row r="274" spans="2:9" ht="14.5" x14ac:dyDescent="0.35">
      <c r="B274" s="93" t="str">
        <f t="shared" si="18"/>
        <v>Bicycle Wall</v>
      </c>
      <c r="E274" s="27" t="s">
        <v>706</v>
      </c>
      <c r="F274" s="26" t="s">
        <v>1976</v>
      </c>
      <c r="G274" s="82" t="s">
        <v>29</v>
      </c>
      <c r="H274" s="82" t="s">
        <v>14</v>
      </c>
      <c r="I274" s="98">
        <f>0</f>
        <v>0</v>
      </c>
    </row>
    <row r="275" spans="2:9" ht="14.5" x14ac:dyDescent="0.35">
      <c r="B275" s="93" t="str">
        <f t="shared" si="18"/>
        <v>Bicycle Wall</v>
      </c>
      <c r="E275" s="27" t="s">
        <v>707</v>
      </c>
      <c r="F275" s="26" t="s">
        <v>1985</v>
      </c>
      <c r="G275" s="82" t="s">
        <v>29</v>
      </c>
      <c r="H275" s="82" t="s">
        <v>14</v>
      </c>
      <c r="I275" s="98">
        <f>0</f>
        <v>0</v>
      </c>
    </row>
    <row r="276" spans="2:9" ht="14.5" x14ac:dyDescent="0.35">
      <c r="B276" s="93" t="str">
        <f t="shared" si="18"/>
        <v>Bicycle Wall</v>
      </c>
      <c r="E276" s="27" t="s">
        <v>708</v>
      </c>
      <c r="F276" s="26" t="s">
        <v>1995</v>
      </c>
      <c r="G276" s="82" t="s">
        <v>29</v>
      </c>
      <c r="H276" s="82" t="s">
        <v>14</v>
      </c>
      <c r="I276" s="98">
        <f>0</f>
        <v>0</v>
      </c>
    </row>
    <row r="277" spans="2:9" ht="14.5" x14ac:dyDescent="0.35">
      <c r="B277" s="93" t="str">
        <f t="shared" si="18"/>
        <v>Bicycle Wall</v>
      </c>
      <c r="E277" s="27" t="s">
        <v>709</v>
      </c>
      <c r="F277" s="26" t="s">
        <v>2008</v>
      </c>
      <c r="G277" s="82" t="s">
        <v>29</v>
      </c>
      <c r="H277" s="82" t="s">
        <v>14</v>
      </c>
      <c r="I277" s="98">
        <f>0</f>
        <v>0</v>
      </c>
    </row>
    <row r="278" spans="2:9" ht="14.5" hidden="1" x14ac:dyDescent="0.35">
      <c r="B278" s="91" t="s">
        <v>57</v>
      </c>
      <c r="C278" s="27">
        <v>49.425924000000002</v>
      </c>
      <c r="D278" s="27">
        <v>-2.6685789999999998</v>
      </c>
    </row>
    <row r="279" spans="2:9" ht="14.5" hidden="1" x14ac:dyDescent="0.35">
      <c r="B279" s="93" t="str">
        <f>"Hanois Cliff"</f>
        <v>Hanois Cliff</v>
      </c>
      <c r="E279" s="27" t="s">
        <v>710</v>
      </c>
      <c r="F279" s="26" t="s">
        <v>1978</v>
      </c>
      <c r="G279" t="s">
        <v>14</v>
      </c>
      <c r="H279" t="s">
        <v>7</v>
      </c>
      <c r="I279">
        <v>1</v>
      </c>
    </row>
    <row r="280" spans="2:9" hidden="1" x14ac:dyDescent="0.3">
      <c r="B280" s="93" t="str">
        <f t="shared" ref="B280:B298" si="19">"Hanois Cliff"</f>
        <v>Hanois Cliff</v>
      </c>
      <c r="E280" s="60" t="s">
        <v>711</v>
      </c>
      <c r="F280" s="26" t="s">
        <v>1980</v>
      </c>
      <c r="G280" s="82" t="s">
        <v>14</v>
      </c>
      <c r="H280" s="82" t="s">
        <v>7</v>
      </c>
      <c r="I280" s="82">
        <v>1</v>
      </c>
    </row>
    <row r="281" spans="2:9" hidden="1" x14ac:dyDescent="0.3">
      <c r="B281" s="93" t="str">
        <f t="shared" si="19"/>
        <v>Hanois Cliff</v>
      </c>
      <c r="E281" s="28" t="s">
        <v>712</v>
      </c>
      <c r="F281" s="26" t="s">
        <v>1991</v>
      </c>
      <c r="G281" s="82" t="s">
        <v>14</v>
      </c>
      <c r="H281" s="82" t="s">
        <v>7</v>
      </c>
      <c r="I281" s="82">
        <v>1</v>
      </c>
    </row>
    <row r="282" spans="2:9" ht="14.5" hidden="1" x14ac:dyDescent="0.35">
      <c r="B282" s="93" t="str">
        <f t="shared" si="19"/>
        <v>Hanois Cliff</v>
      </c>
      <c r="E282" s="27" t="s">
        <v>713</v>
      </c>
      <c r="F282" s="26" t="s">
        <v>1983</v>
      </c>
      <c r="G282" s="82" t="s">
        <v>14</v>
      </c>
      <c r="H282" s="82" t="s">
        <v>7</v>
      </c>
      <c r="I282" s="82">
        <v>1</v>
      </c>
    </row>
    <row r="283" spans="2:9" ht="14.5" hidden="1" x14ac:dyDescent="0.35">
      <c r="B283" s="93" t="str">
        <f t="shared" si="19"/>
        <v>Hanois Cliff</v>
      </c>
      <c r="E283" s="27" t="s">
        <v>714</v>
      </c>
      <c r="F283" s="26" t="s">
        <v>1977</v>
      </c>
      <c r="G283" s="82" t="s">
        <v>14</v>
      </c>
      <c r="H283" s="82" t="s">
        <v>7</v>
      </c>
      <c r="I283" s="82">
        <v>1</v>
      </c>
    </row>
    <row r="284" spans="2:9" ht="14.5" hidden="1" x14ac:dyDescent="0.35">
      <c r="B284" s="93" t="str">
        <f t="shared" si="19"/>
        <v>Hanois Cliff</v>
      </c>
      <c r="E284" s="27" t="s">
        <v>715</v>
      </c>
      <c r="F284" s="26" t="s">
        <v>2017</v>
      </c>
      <c r="G284" s="82" t="s">
        <v>14</v>
      </c>
      <c r="H284" s="82" t="s">
        <v>7</v>
      </c>
      <c r="I284" s="82">
        <v>1</v>
      </c>
    </row>
    <row r="285" spans="2:9" ht="14.5" hidden="1" x14ac:dyDescent="0.35">
      <c r="B285" s="93" t="str">
        <f t="shared" si="19"/>
        <v>Hanois Cliff</v>
      </c>
      <c r="E285" s="27" t="s">
        <v>716</v>
      </c>
      <c r="F285" s="26" t="s">
        <v>1983</v>
      </c>
      <c r="G285" s="82" t="s">
        <v>14</v>
      </c>
      <c r="H285" s="82" t="s">
        <v>7</v>
      </c>
      <c r="I285" s="82">
        <v>1</v>
      </c>
    </row>
    <row r="286" spans="2:9" ht="14.5" hidden="1" x14ac:dyDescent="0.35">
      <c r="B286" s="93" t="str">
        <f t="shared" si="19"/>
        <v>Hanois Cliff</v>
      </c>
      <c r="E286" s="27" t="s">
        <v>717</v>
      </c>
      <c r="F286" s="26" t="s">
        <v>1988</v>
      </c>
      <c r="G286" s="82" t="s">
        <v>14</v>
      </c>
      <c r="H286" s="82" t="s">
        <v>7</v>
      </c>
      <c r="I286" s="82">
        <v>1</v>
      </c>
    </row>
    <row r="287" spans="2:9" ht="14.5" hidden="1" x14ac:dyDescent="0.35">
      <c r="B287" s="93" t="str">
        <f t="shared" si="19"/>
        <v>Hanois Cliff</v>
      </c>
      <c r="E287" s="27" t="s">
        <v>718</v>
      </c>
      <c r="F287" s="26" t="s">
        <v>1983</v>
      </c>
      <c r="G287" s="82" t="s">
        <v>14</v>
      </c>
      <c r="H287" s="82" t="s">
        <v>7</v>
      </c>
      <c r="I287" s="82">
        <v>1</v>
      </c>
    </row>
    <row r="288" spans="2:9" ht="14.5" hidden="1" x14ac:dyDescent="0.35">
      <c r="B288" s="93" t="str">
        <f t="shared" si="19"/>
        <v>Hanois Cliff</v>
      </c>
      <c r="E288" s="27" t="s">
        <v>506</v>
      </c>
      <c r="F288" s="26" t="s">
        <v>1985</v>
      </c>
      <c r="G288" s="82" t="s">
        <v>14</v>
      </c>
      <c r="H288" s="82" t="s">
        <v>7</v>
      </c>
      <c r="I288" s="82">
        <v>1</v>
      </c>
    </row>
    <row r="289" spans="2:9" ht="14.5" x14ac:dyDescent="0.35">
      <c r="B289" s="93" t="str">
        <f t="shared" si="19"/>
        <v>Hanois Cliff</v>
      </c>
      <c r="E289" s="27" t="s">
        <v>719</v>
      </c>
      <c r="F289" s="26" t="s">
        <v>1980</v>
      </c>
      <c r="G289" t="s">
        <v>14</v>
      </c>
      <c r="H289" t="s">
        <v>14</v>
      </c>
      <c r="I289">
        <f>0</f>
        <v>0</v>
      </c>
    </row>
    <row r="290" spans="2:9" ht="14.5" x14ac:dyDescent="0.35">
      <c r="B290" s="93" t="str">
        <f t="shared" si="19"/>
        <v>Hanois Cliff</v>
      </c>
      <c r="E290" s="27" t="s">
        <v>720</v>
      </c>
      <c r="F290" s="26" t="s">
        <v>1994</v>
      </c>
      <c r="G290" s="82" t="s">
        <v>14</v>
      </c>
      <c r="H290" s="82" t="s">
        <v>14</v>
      </c>
      <c r="I290" s="82">
        <f>0</f>
        <v>0</v>
      </c>
    </row>
    <row r="291" spans="2:9" ht="14.5" x14ac:dyDescent="0.35">
      <c r="B291" s="93" t="str">
        <f t="shared" si="19"/>
        <v>Hanois Cliff</v>
      </c>
      <c r="E291" s="27" t="s">
        <v>721</v>
      </c>
      <c r="F291" s="26" t="s">
        <v>1978</v>
      </c>
      <c r="G291" s="82" t="s">
        <v>14</v>
      </c>
      <c r="H291" s="82" t="s">
        <v>14</v>
      </c>
      <c r="I291" s="82">
        <f>0</f>
        <v>0</v>
      </c>
    </row>
    <row r="292" spans="2:9" ht="14.5" x14ac:dyDescent="0.35">
      <c r="B292" s="93" t="str">
        <f t="shared" si="19"/>
        <v>Hanois Cliff</v>
      </c>
      <c r="E292" s="27" t="s">
        <v>722</v>
      </c>
      <c r="F292" s="26" t="s">
        <v>2021</v>
      </c>
      <c r="G292" s="82" t="s">
        <v>14</v>
      </c>
      <c r="H292" s="82" t="s">
        <v>14</v>
      </c>
      <c r="I292" s="82">
        <f>0</f>
        <v>0</v>
      </c>
    </row>
    <row r="293" spans="2:9" ht="14.5" x14ac:dyDescent="0.35">
      <c r="B293" s="93" t="str">
        <f t="shared" si="19"/>
        <v>Hanois Cliff</v>
      </c>
      <c r="E293" s="27" t="s">
        <v>723</v>
      </c>
      <c r="F293" s="26" t="s">
        <v>1982</v>
      </c>
      <c r="G293" s="82" t="s">
        <v>14</v>
      </c>
      <c r="H293" s="82" t="s">
        <v>14</v>
      </c>
      <c r="I293" s="82">
        <f>0</f>
        <v>0</v>
      </c>
    </row>
    <row r="294" spans="2:9" ht="14.5" x14ac:dyDescent="0.35">
      <c r="B294" s="93" t="str">
        <f t="shared" si="19"/>
        <v>Hanois Cliff</v>
      </c>
      <c r="E294" s="27" t="s">
        <v>724</v>
      </c>
      <c r="F294" s="26" t="s">
        <v>2022</v>
      </c>
      <c r="G294" s="82" t="s">
        <v>14</v>
      </c>
      <c r="H294" s="82" t="s">
        <v>14</v>
      </c>
      <c r="I294" s="82">
        <f>0</f>
        <v>0</v>
      </c>
    </row>
    <row r="295" spans="2:9" ht="14.5" x14ac:dyDescent="0.35">
      <c r="B295" s="93" t="str">
        <f t="shared" si="19"/>
        <v>Hanois Cliff</v>
      </c>
      <c r="E295" s="27" t="s">
        <v>725</v>
      </c>
      <c r="F295" s="26" t="s">
        <v>2023</v>
      </c>
      <c r="G295" s="82" t="s">
        <v>14</v>
      </c>
      <c r="H295" s="82" t="s">
        <v>14</v>
      </c>
      <c r="I295" s="82">
        <f>0</f>
        <v>0</v>
      </c>
    </row>
    <row r="296" spans="2:9" ht="14.5" x14ac:dyDescent="0.35">
      <c r="B296" s="93" t="str">
        <f t="shared" si="19"/>
        <v>Hanois Cliff</v>
      </c>
      <c r="E296" s="27" t="s">
        <v>726</v>
      </c>
      <c r="F296" s="26" t="s">
        <v>1977</v>
      </c>
      <c r="G296" s="82" t="s">
        <v>14</v>
      </c>
      <c r="H296" s="82" t="s">
        <v>14</v>
      </c>
      <c r="I296" s="82">
        <f>0</f>
        <v>0</v>
      </c>
    </row>
    <row r="297" spans="2:9" ht="14.5" x14ac:dyDescent="0.35">
      <c r="B297" s="93" t="str">
        <f t="shared" si="19"/>
        <v>Hanois Cliff</v>
      </c>
      <c r="E297" s="27" t="s">
        <v>727</v>
      </c>
      <c r="F297" s="26" t="s">
        <v>1989</v>
      </c>
      <c r="G297" s="82" t="s">
        <v>14</v>
      </c>
      <c r="H297" s="82" t="s">
        <v>14</v>
      </c>
      <c r="I297" s="82">
        <f>0</f>
        <v>0</v>
      </c>
    </row>
    <row r="298" spans="2:9" ht="14.5" x14ac:dyDescent="0.35">
      <c r="B298" s="93" t="str">
        <f t="shared" si="19"/>
        <v>Hanois Cliff</v>
      </c>
      <c r="E298" s="27" t="s">
        <v>728</v>
      </c>
      <c r="F298" s="26" t="s">
        <v>1980</v>
      </c>
      <c r="G298" s="82" t="s">
        <v>14</v>
      </c>
      <c r="H298" s="82" t="s">
        <v>14</v>
      </c>
      <c r="I298" s="82">
        <f>0</f>
        <v>0</v>
      </c>
    </row>
    <row r="299" spans="2:9" ht="14.5" hidden="1" x14ac:dyDescent="0.35">
      <c r="B299" s="91" t="s">
        <v>59</v>
      </c>
      <c r="C299" s="27">
        <v>49.425687000000003</v>
      </c>
      <c r="D299" s="27">
        <v>-2.6684540000000001</v>
      </c>
    </row>
    <row r="300" spans="2:9" ht="14.5" hidden="1" x14ac:dyDescent="0.35">
      <c r="B300" s="93" t="str">
        <f>"Liberator Gully"</f>
        <v>Liberator Gully</v>
      </c>
      <c r="E300" s="27" t="s">
        <v>729</v>
      </c>
      <c r="F300" s="26" t="s">
        <v>1980</v>
      </c>
      <c r="G300" t="s">
        <v>14</v>
      </c>
      <c r="H300" t="s">
        <v>7</v>
      </c>
      <c r="I300">
        <v>1</v>
      </c>
    </row>
    <row r="301" spans="2:9" hidden="1" x14ac:dyDescent="0.3">
      <c r="B301" s="93" t="str">
        <f t="shared" ref="B301:B308" si="20">"Liberator Gully"</f>
        <v>Liberator Gully</v>
      </c>
      <c r="E301" s="60" t="s">
        <v>730</v>
      </c>
      <c r="F301" s="26" t="s">
        <v>1982</v>
      </c>
      <c r="G301" s="82" t="s">
        <v>14</v>
      </c>
      <c r="H301" s="82" t="s">
        <v>7</v>
      </c>
      <c r="I301" s="82">
        <v>1</v>
      </c>
    </row>
    <row r="302" spans="2:9" hidden="1" x14ac:dyDescent="0.3">
      <c r="B302" s="93" t="str">
        <f t="shared" si="20"/>
        <v>Liberator Gully</v>
      </c>
      <c r="E302" s="28" t="s">
        <v>731</v>
      </c>
      <c r="F302" s="26" t="s">
        <v>1980</v>
      </c>
      <c r="G302" s="82" t="s">
        <v>14</v>
      </c>
      <c r="H302" s="82" t="s">
        <v>7</v>
      </c>
      <c r="I302" s="82">
        <v>1</v>
      </c>
    </row>
    <row r="303" spans="2:9" ht="14.5" hidden="1" x14ac:dyDescent="0.35">
      <c r="B303" s="93" t="str">
        <f t="shared" si="20"/>
        <v>Liberator Gully</v>
      </c>
      <c r="E303" s="27" t="s">
        <v>732</v>
      </c>
      <c r="F303" s="26" t="s">
        <v>1989</v>
      </c>
      <c r="G303" s="82" t="s">
        <v>14</v>
      </c>
      <c r="H303" s="82" t="s">
        <v>7</v>
      </c>
      <c r="I303" s="82">
        <v>1</v>
      </c>
    </row>
    <row r="304" spans="2:9" ht="14.5" hidden="1" x14ac:dyDescent="0.35">
      <c r="B304" s="93" t="str">
        <f t="shared" si="20"/>
        <v>Liberator Gully</v>
      </c>
      <c r="E304" s="27" t="s">
        <v>733</v>
      </c>
      <c r="F304" s="26" t="s">
        <v>1991</v>
      </c>
      <c r="G304" s="82" t="s">
        <v>14</v>
      </c>
      <c r="H304" s="82" t="s">
        <v>7</v>
      </c>
      <c r="I304" s="82">
        <v>1</v>
      </c>
    </row>
    <row r="305" spans="2:9" ht="14.5" hidden="1" x14ac:dyDescent="0.35">
      <c r="B305" s="93" t="str">
        <f t="shared" si="20"/>
        <v>Liberator Gully</v>
      </c>
      <c r="E305" s="27" t="s">
        <v>734</v>
      </c>
      <c r="F305" s="26" t="s">
        <v>1978</v>
      </c>
      <c r="G305" s="82" t="s">
        <v>14</v>
      </c>
      <c r="H305" s="82" t="s">
        <v>7</v>
      </c>
      <c r="I305" s="82">
        <v>1</v>
      </c>
    </row>
    <row r="306" spans="2:9" ht="14.5" hidden="1" x14ac:dyDescent="0.35">
      <c r="B306" s="93" t="str">
        <f t="shared" si="20"/>
        <v>Liberator Gully</v>
      </c>
      <c r="E306" s="27" t="s">
        <v>735</v>
      </c>
      <c r="F306" s="26" t="s">
        <v>1994</v>
      </c>
      <c r="G306" s="82" t="s">
        <v>14</v>
      </c>
      <c r="H306" s="82" t="s">
        <v>7</v>
      </c>
      <c r="I306" s="82">
        <v>1</v>
      </c>
    </row>
    <row r="307" spans="2:9" ht="14.5" hidden="1" x14ac:dyDescent="0.35">
      <c r="B307" s="93" t="str">
        <f t="shared" si="20"/>
        <v>Liberator Gully</v>
      </c>
      <c r="E307" s="27" t="s">
        <v>736</v>
      </c>
      <c r="F307" s="26" t="s">
        <v>1976</v>
      </c>
      <c r="G307" s="82" t="s">
        <v>14</v>
      </c>
      <c r="H307" s="82" t="s">
        <v>7</v>
      </c>
      <c r="I307" s="82">
        <v>1</v>
      </c>
    </row>
    <row r="308" spans="2:9" ht="14.5" x14ac:dyDescent="0.35">
      <c r="B308" s="93" t="str">
        <f t="shared" si="20"/>
        <v>Liberator Gully</v>
      </c>
      <c r="E308" s="27" t="s">
        <v>737</v>
      </c>
      <c r="F308" s="26" t="s">
        <v>2013</v>
      </c>
      <c r="G308" t="s">
        <v>14</v>
      </c>
      <c r="H308" t="s">
        <v>14</v>
      </c>
      <c r="I308">
        <v>0</v>
      </c>
    </row>
    <row r="309" spans="2:9" ht="14.5" hidden="1" x14ac:dyDescent="0.35">
      <c r="B309" s="91" t="s">
        <v>61</v>
      </c>
      <c r="C309" s="27">
        <v>49.425041999999998</v>
      </c>
      <c r="D309" s="27">
        <v>-2.6676820000000001</v>
      </c>
    </row>
    <row r="310" spans="2:9" ht="14.5" x14ac:dyDescent="0.35">
      <c r="B310" s="93" t="str">
        <f>"Excalibur Buttress"</f>
        <v>Excalibur Buttress</v>
      </c>
      <c r="E310" s="27" t="s">
        <v>738</v>
      </c>
      <c r="F310" s="26" t="s">
        <v>2016</v>
      </c>
      <c r="G310" t="s">
        <v>14</v>
      </c>
      <c r="H310" t="s">
        <v>14</v>
      </c>
      <c r="I310">
        <f>0</f>
        <v>0</v>
      </c>
    </row>
    <row r="311" spans="2:9" x14ac:dyDescent="0.3">
      <c r="B311" s="93" t="str">
        <f t="shared" ref="B311:B339" si="21">"Excalibur Buttress"</f>
        <v>Excalibur Buttress</v>
      </c>
      <c r="E311" s="60" t="s">
        <v>739</v>
      </c>
      <c r="F311" s="26" t="s">
        <v>1977</v>
      </c>
      <c r="G311" s="82" t="s">
        <v>14</v>
      </c>
      <c r="H311" s="82" t="s">
        <v>14</v>
      </c>
      <c r="I311" s="82">
        <f>0</f>
        <v>0</v>
      </c>
    </row>
    <row r="312" spans="2:9" x14ac:dyDescent="0.3">
      <c r="B312" s="93" t="str">
        <f t="shared" si="21"/>
        <v>Excalibur Buttress</v>
      </c>
      <c r="E312" s="28" t="s">
        <v>740</v>
      </c>
      <c r="F312" s="26" t="s">
        <v>1976</v>
      </c>
      <c r="G312" s="82" t="s">
        <v>14</v>
      </c>
      <c r="H312" s="82" t="s">
        <v>14</v>
      </c>
      <c r="I312" s="82">
        <f>0</f>
        <v>0</v>
      </c>
    </row>
    <row r="313" spans="2:9" ht="14.5" x14ac:dyDescent="0.35">
      <c r="B313" s="93" t="str">
        <f t="shared" si="21"/>
        <v>Excalibur Buttress</v>
      </c>
      <c r="E313" s="27" t="s">
        <v>741</v>
      </c>
      <c r="F313" s="26" t="s">
        <v>1991</v>
      </c>
      <c r="G313" s="82" t="s">
        <v>14</v>
      </c>
      <c r="H313" s="82" t="s">
        <v>14</v>
      </c>
      <c r="I313" s="82">
        <f>0</f>
        <v>0</v>
      </c>
    </row>
    <row r="314" spans="2:9" ht="14.5" x14ac:dyDescent="0.35">
      <c r="B314" s="93" t="str">
        <f t="shared" si="21"/>
        <v>Excalibur Buttress</v>
      </c>
      <c r="E314" s="27" t="s">
        <v>489</v>
      </c>
      <c r="F314" s="26" t="s">
        <v>2024</v>
      </c>
      <c r="G314" s="82" t="s">
        <v>14</v>
      </c>
      <c r="H314" s="82" t="s">
        <v>14</v>
      </c>
      <c r="I314" s="82">
        <f>0</f>
        <v>0</v>
      </c>
    </row>
    <row r="315" spans="2:9" ht="14.5" x14ac:dyDescent="0.35">
      <c r="B315" s="93" t="str">
        <f t="shared" si="21"/>
        <v>Excalibur Buttress</v>
      </c>
      <c r="E315" s="27" t="s">
        <v>742</v>
      </c>
      <c r="F315" s="26" t="s">
        <v>1998</v>
      </c>
      <c r="G315" s="82" t="s">
        <v>14</v>
      </c>
      <c r="H315" s="82" t="s">
        <v>14</v>
      </c>
      <c r="I315" s="82">
        <f>0</f>
        <v>0</v>
      </c>
    </row>
    <row r="316" spans="2:9" ht="14.5" x14ac:dyDescent="0.35">
      <c r="B316" s="93" t="str">
        <f t="shared" si="21"/>
        <v>Excalibur Buttress</v>
      </c>
      <c r="E316" s="27" t="s">
        <v>743</v>
      </c>
      <c r="F316" s="26" t="s">
        <v>2025</v>
      </c>
      <c r="G316" s="82" t="s">
        <v>14</v>
      </c>
      <c r="H316" s="82" t="s">
        <v>14</v>
      </c>
      <c r="I316" s="82">
        <f>0</f>
        <v>0</v>
      </c>
    </row>
    <row r="317" spans="2:9" ht="14.5" x14ac:dyDescent="0.35">
      <c r="B317" s="93" t="str">
        <f t="shared" si="21"/>
        <v>Excalibur Buttress</v>
      </c>
      <c r="E317" s="27" t="s">
        <v>744</v>
      </c>
      <c r="F317" s="26" t="s">
        <v>1998</v>
      </c>
      <c r="G317" s="82" t="s">
        <v>14</v>
      </c>
      <c r="H317" s="82" t="s">
        <v>14</v>
      </c>
      <c r="I317" s="82">
        <f>0</f>
        <v>0</v>
      </c>
    </row>
    <row r="318" spans="2:9" ht="14.5" x14ac:dyDescent="0.35">
      <c r="B318" s="93" t="str">
        <f t="shared" si="21"/>
        <v>Excalibur Buttress</v>
      </c>
      <c r="E318" s="27" t="s">
        <v>745</v>
      </c>
      <c r="F318" s="26" t="s">
        <v>2001</v>
      </c>
      <c r="G318" s="82" t="s">
        <v>14</v>
      </c>
      <c r="H318" s="82" t="s">
        <v>14</v>
      </c>
      <c r="I318" s="82">
        <f>0</f>
        <v>0</v>
      </c>
    </row>
    <row r="319" spans="2:9" ht="14.5" x14ac:dyDescent="0.35">
      <c r="B319" s="93" t="str">
        <f t="shared" si="21"/>
        <v>Excalibur Buttress</v>
      </c>
      <c r="E319" s="27" t="s">
        <v>746</v>
      </c>
      <c r="F319" s="26" t="s">
        <v>1977</v>
      </c>
      <c r="G319" s="82" t="s">
        <v>14</v>
      </c>
      <c r="H319" s="82" t="s">
        <v>14</v>
      </c>
      <c r="I319" s="82">
        <f>0</f>
        <v>0</v>
      </c>
    </row>
    <row r="320" spans="2:9" ht="14.5" hidden="1" x14ac:dyDescent="0.35">
      <c r="B320" s="93" t="str">
        <f t="shared" si="21"/>
        <v>Excalibur Buttress</v>
      </c>
      <c r="E320" s="27" t="s">
        <v>747</v>
      </c>
      <c r="F320" s="26" t="s">
        <v>2026</v>
      </c>
      <c r="G320" s="82" t="s">
        <v>14</v>
      </c>
      <c r="H320" s="82" t="s">
        <v>7</v>
      </c>
      <c r="I320" s="82">
        <v>1</v>
      </c>
    </row>
    <row r="321" spans="2:9" ht="14.5" hidden="1" x14ac:dyDescent="0.35">
      <c r="B321" s="93" t="str">
        <f t="shared" si="21"/>
        <v>Excalibur Buttress</v>
      </c>
      <c r="E321" s="27" t="s">
        <v>748</v>
      </c>
      <c r="F321" s="26" t="s">
        <v>1994</v>
      </c>
      <c r="G321" s="82" t="s">
        <v>14</v>
      </c>
      <c r="H321" s="82" t="s">
        <v>7</v>
      </c>
      <c r="I321" s="82">
        <v>1</v>
      </c>
    </row>
    <row r="322" spans="2:9" ht="14.5" hidden="1" x14ac:dyDescent="0.35">
      <c r="B322" s="93" t="str">
        <f t="shared" si="21"/>
        <v>Excalibur Buttress</v>
      </c>
      <c r="E322" s="27" t="s">
        <v>749</v>
      </c>
      <c r="F322" s="26" t="s">
        <v>2001</v>
      </c>
      <c r="G322" s="82" t="s">
        <v>14</v>
      </c>
      <c r="H322" s="82" t="s">
        <v>7</v>
      </c>
      <c r="I322" s="82">
        <v>1</v>
      </c>
    </row>
    <row r="323" spans="2:9" ht="14.5" hidden="1" x14ac:dyDescent="0.35">
      <c r="B323" s="93" t="str">
        <f t="shared" si="21"/>
        <v>Excalibur Buttress</v>
      </c>
      <c r="E323" s="27" t="s">
        <v>750</v>
      </c>
      <c r="F323" s="26" t="s">
        <v>2008</v>
      </c>
      <c r="G323" s="82" t="s">
        <v>14</v>
      </c>
      <c r="H323" s="82" t="s">
        <v>7</v>
      </c>
      <c r="I323" s="82">
        <v>1</v>
      </c>
    </row>
    <row r="324" spans="2:9" ht="14.5" hidden="1" x14ac:dyDescent="0.35">
      <c r="B324" s="93" t="str">
        <f t="shared" si="21"/>
        <v>Excalibur Buttress</v>
      </c>
      <c r="E324" s="27" t="s">
        <v>751</v>
      </c>
      <c r="F324" s="26" t="s">
        <v>1983</v>
      </c>
      <c r="G324" s="82" t="s">
        <v>14</v>
      </c>
      <c r="H324" s="82" t="s">
        <v>7</v>
      </c>
      <c r="I324" s="82">
        <v>1</v>
      </c>
    </row>
    <row r="325" spans="2:9" ht="14.5" hidden="1" x14ac:dyDescent="0.35">
      <c r="B325" s="93" t="str">
        <f t="shared" si="21"/>
        <v>Excalibur Buttress</v>
      </c>
      <c r="E325" s="27" t="s">
        <v>752</v>
      </c>
      <c r="F325" s="26" t="s">
        <v>1977</v>
      </c>
      <c r="G325" s="82" t="s">
        <v>14</v>
      </c>
      <c r="H325" s="82" t="s">
        <v>7</v>
      </c>
      <c r="I325" s="82">
        <v>1</v>
      </c>
    </row>
    <row r="326" spans="2:9" ht="14.5" hidden="1" x14ac:dyDescent="0.35">
      <c r="B326" s="93" t="str">
        <f t="shared" si="21"/>
        <v>Excalibur Buttress</v>
      </c>
      <c r="E326" s="27" t="s">
        <v>753</v>
      </c>
      <c r="F326" s="26" t="s">
        <v>2008</v>
      </c>
      <c r="G326" s="82" t="s">
        <v>14</v>
      </c>
      <c r="H326" s="82" t="s">
        <v>7</v>
      </c>
      <c r="I326" s="82">
        <v>1</v>
      </c>
    </row>
    <row r="327" spans="2:9" ht="14.5" hidden="1" x14ac:dyDescent="0.35">
      <c r="B327" s="93" t="str">
        <f t="shared" si="21"/>
        <v>Excalibur Buttress</v>
      </c>
      <c r="E327" s="27" t="s">
        <v>754</v>
      </c>
      <c r="F327" s="26" t="s">
        <v>1994</v>
      </c>
      <c r="G327" s="82" t="s">
        <v>14</v>
      </c>
      <c r="H327" s="82" t="s">
        <v>7</v>
      </c>
      <c r="I327" s="82">
        <v>1</v>
      </c>
    </row>
    <row r="328" spans="2:9" ht="14.5" hidden="1" x14ac:dyDescent="0.35">
      <c r="B328" s="93" t="str">
        <f t="shared" si="21"/>
        <v>Excalibur Buttress</v>
      </c>
      <c r="E328" s="27" t="s">
        <v>755</v>
      </c>
      <c r="F328" s="26" t="s">
        <v>1983</v>
      </c>
      <c r="G328" s="82" t="s">
        <v>14</v>
      </c>
      <c r="H328" s="82" t="s">
        <v>7</v>
      </c>
      <c r="I328" s="82">
        <v>1</v>
      </c>
    </row>
    <row r="329" spans="2:9" ht="14.5" hidden="1" x14ac:dyDescent="0.35">
      <c r="B329" s="93" t="str">
        <f t="shared" si="21"/>
        <v>Excalibur Buttress</v>
      </c>
      <c r="E329" s="27" t="s">
        <v>756</v>
      </c>
      <c r="F329" s="26" t="s">
        <v>1980</v>
      </c>
      <c r="G329" s="82" t="s">
        <v>14</v>
      </c>
      <c r="H329" s="82" t="s">
        <v>7</v>
      </c>
      <c r="I329" s="82">
        <v>1</v>
      </c>
    </row>
    <row r="330" spans="2:9" ht="14.5" hidden="1" x14ac:dyDescent="0.35">
      <c r="B330" s="93" t="str">
        <f t="shared" si="21"/>
        <v>Excalibur Buttress</v>
      </c>
      <c r="E330" s="27" t="s">
        <v>757</v>
      </c>
      <c r="F330" s="26" t="s">
        <v>2008</v>
      </c>
      <c r="G330" s="82" t="s">
        <v>14</v>
      </c>
      <c r="H330" s="82" t="s">
        <v>7</v>
      </c>
      <c r="I330" s="82">
        <v>1</v>
      </c>
    </row>
    <row r="331" spans="2:9" ht="14.5" hidden="1" x14ac:dyDescent="0.35">
      <c r="B331" s="93" t="str">
        <f t="shared" si="21"/>
        <v>Excalibur Buttress</v>
      </c>
      <c r="E331" s="27" t="s">
        <v>758</v>
      </c>
      <c r="F331" s="26" t="s">
        <v>1978</v>
      </c>
      <c r="G331" s="82" t="s">
        <v>14</v>
      </c>
      <c r="H331" s="82" t="s">
        <v>7</v>
      </c>
      <c r="I331" s="82">
        <v>1</v>
      </c>
    </row>
    <row r="332" spans="2:9" ht="14.5" hidden="1" x14ac:dyDescent="0.35">
      <c r="B332" s="93" t="str">
        <f t="shared" si="21"/>
        <v>Excalibur Buttress</v>
      </c>
      <c r="E332" s="27" t="s">
        <v>759</v>
      </c>
      <c r="F332" s="26" t="s">
        <v>1995</v>
      </c>
      <c r="G332" s="82" t="s">
        <v>14</v>
      </c>
      <c r="H332" s="82" t="s">
        <v>7</v>
      </c>
      <c r="I332" s="82">
        <v>1</v>
      </c>
    </row>
    <row r="333" spans="2:9" ht="14.5" hidden="1" x14ac:dyDescent="0.35">
      <c r="B333" s="93" t="str">
        <f t="shared" si="21"/>
        <v>Excalibur Buttress</v>
      </c>
      <c r="E333" s="27" t="s">
        <v>760</v>
      </c>
      <c r="F333" s="26" t="s">
        <v>1978</v>
      </c>
      <c r="G333" s="82" t="s">
        <v>14</v>
      </c>
      <c r="H333" s="82" t="s">
        <v>7</v>
      </c>
      <c r="I333" s="82">
        <v>1</v>
      </c>
    </row>
    <row r="334" spans="2:9" ht="14.5" hidden="1" x14ac:dyDescent="0.35">
      <c r="B334" s="93" t="str">
        <f t="shared" si="21"/>
        <v>Excalibur Buttress</v>
      </c>
      <c r="E334" s="27" t="s">
        <v>761</v>
      </c>
      <c r="F334" s="26" t="s">
        <v>1978</v>
      </c>
      <c r="G334" s="82" t="s">
        <v>14</v>
      </c>
      <c r="H334" s="82" t="s">
        <v>7</v>
      </c>
      <c r="I334" s="82">
        <v>1</v>
      </c>
    </row>
    <row r="335" spans="2:9" ht="14.5" hidden="1" x14ac:dyDescent="0.35">
      <c r="B335" s="93" t="str">
        <f t="shared" si="21"/>
        <v>Excalibur Buttress</v>
      </c>
      <c r="E335" s="27" t="s">
        <v>762</v>
      </c>
      <c r="F335" s="26" t="s">
        <v>1985</v>
      </c>
      <c r="G335" s="82" t="s">
        <v>14</v>
      </c>
      <c r="H335" s="82" t="s">
        <v>7</v>
      </c>
      <c r="I335" s="82">
        <v>1</v>
      </c>
    </row>
    <row r="336" spans="2:9" ht="14.5" hidden="1" x14ac:dyDescent="0.35">
      <c r="B336" s="93" t="str">
        <f t="shared" si="21"/>
        <v>Excalibur Buttress</v>
      </c>
      <c r="E336" s="27" t="s">
        <v>763</v>
      </c>
      <c r="F336" s="26" t="s">
        <v>1976</v>
      </c>
      <c r="G336" s="82" t="s">
        <v>14</v>
      </c>
      <c r="H336" s="82" t="s">
        <v>7</v>
      </c>
      <c r="I336" s="82">
        <v>1</v>
      </c>
    </row>
    <row r="337" spans="1:9" ht="14.5" hidden="1" x14ac:dyDescent="0.35">
      <c r="B337" s="93" t="str">
        <f t="shared" si="21"/>
        <v>Excalibur Buttress</v>
      </c>
      <c r="E337" s="27" t="s">
        <v>764</v>
      </c>
      <c r="F337" s="26" t="s">
        <v>1976</v>
      </c>
      <c r="G337" s="82" t="s">
        <v>14</v>
      </c>
      <c r="H337" s="82" t="s">
        <v>7</v>
      </c>
      <c r="I337" s="82">
        <v>1</v>
      </c>
    </row>
    <row r="338" spans="1:9" ht="14.5" hidden="1" x14ac:dyDescent="0.35">
      <c r="B338" s="93" t="str">
        <f t="shared" si="21"/>
        <v>Excalibur Buttress</v>
      </c>
      <c r="E338" s="27" t="s">
        <v>765</v>
      </c>
      <c r="F338" s="26" t="s">
        <v>1990</v>
      </c>
      <c r="G338" s="82" t="s">
        <v>14</v>
      </c>
      <c r="H338" s="82" t="s">
        <v>7</v>
      </c>
      <c r="I338" s="82">
        <v>1</v>
      </c>
    </row>
    <row r="339" spans="1:9" ht="14.5" hidden="1" x14ac:dyDescent="0.35">
      <c r="B339" s="93" t="str">
        <f t="shared" si="21"/>
        <v>Excalibur Buttress</v>
      </c>
      <c r="E339" s="27" t="s">
        <v>766</v>
      </c>
      <c r="F339" s="26" t="s">
        <v>1990</v>
      </c>
      <c r="G339" s="82" t="s">
        <v>14</v>
      </c>
      <c r="H339" s="82" t="s">
        <v>7</v>
      </c>
      <c r="I339" s="82">
        <v>1</v>
      </c>
    </row>
    <row r="340" spans="1:9" ht="14.5" hidden="1" x14ac:dyDescent="0.35">
      <c r="A340" s="26" t="s">
        <v>63</v>
      </c>
      <c r="B340" s="91" t="s">
        <v>64</v>
      </c>
      <c r="C340" s="27">
        <v>49.425173999999998</v>
      </c>
      <c r="D340" s="27">
        <v>-2.6668069999999999</v>
      </c>
    </row>
    <row r="341" spans="1:9" ht="14.5" hidden="1" x14ac:dyDescent="0.35">
      <c r="B341" s="93" t="str">
        <f>"West Face"</f>
        <v>West Face</v>
      </c>
      <c r="E341" s="27" t="s">
        <v>767</v>
      </c>
      <c r="F341" s="26" t="s">
        <v>1978</v>
      </c>
      <c r="G341" t="s">
        <v>10</v>
      </c>
      <c r="H341" t="s">
        <v>11</v>
      </c>
      <c r="I341">
        <v>1.5</v>
      </c>
    </row>
    <row r="342" spans="1:9" hidden="1" x14ac:dyDescent="0.3">
      <c r="B342" s="93" t="str">
        <f t="shared" ref="B342:B344" si="22">"West Face"</f>
        <v>West Face</v>
      </c>
      <c r="E342" s="60" t="s">
        <v>768</v>
      </c>
      <c r="F342" s="26" t="s">
        <v>2004</v>
      </c>
      <c r="G342" s="82" t="s">
        <v>10</v>
      </c>
      <c r="H342" s="82" t="s">
        <v>11</v>
      </c>
      <c r="I342" s="82">
        <v>1.5</v>
      </c>
    </row>
    <row r="343" spans="1:9" hidden="1" x14ac:dyDescent="0.3">
      <c r="B343" s="93" t="str">
        <f t="shared" si="22"/>
        <v>West Face</v>
      </c>
      <c r="E343" s="28" t="s">
        <v>769</v>
      </c>
      <c r="F343" s="26" t="s">
        <v>2020</v>
      </c>
      <c r="G343" s="82" t="s">
        <v>10</v>
      </c>
      <c r="H343" s="82" t="s">
        <v>11</v>
      </c>
      <c r="I343" s="82">
        <v>1.5</v>
      </c>
    </row>
    <row r="344" spans="1:9" ht="14.5" hidden="1" x14ac:dyDescent="0.35">
      <c r="B344" s="93" t="str">
        <f t="shared" si="22"/>
        <v>West Face</v>
      </c>
      <c r="E344" s="27" t="s">
        <v>770</v>
      </c>
      <c r="F344" s="26" t="s">
        <v>2006</v>
      </c>
      <c r="G344" s="82" t="s">
        <v>10</v>
      </c>
      <c r="H344" s="82" t="s">
        <v>11</v>
      </c>
      <c r="I344" s="82">
        <v>1.5</v>
      </c>
    </row>
    <row r="345" spans="1:9" ht="14.5" hidden="1" x14ac:dyDescent="0.35">
      <c r="B345" s="91" t="s">
        <v>66</v>
      </c>
      <c r="C345" s="27">
        <v>49.424818999999999</v>
      </c>
      <c r="D345" s="27">
        <v>-2.6643289999999999</v>
      </c>
    </row>
    <row r="346" spans="1:9" ht="14.5" hidden="1" x14ac:dyDescent="0.35">
      <c r="B346" s="93" t="str">
        <f>"Gull Cliff"</f>
        <v>Gull Cliff</v>
      </c>
      <c r="E346" s="27" t="s">
        <v>771</v>
      </c>
      <c r="F346" s="26" t="s">
        <v>1976</v>
      </c>
      <c r="G346" t="s">
        <v>14</v>
      </c>
      <c r="H346" t="s">
        <v>24</v>
      </c>
      <c r="I346">
        <f>1</f>
        <v>1</v>
      </c>
    </row>
    <row r="347" spans="1:9" ht="14.5" hidden="1" x14ac:dyDescent="0.35">
      <c r="B347" s="93" t="str">
        <f t="shared" ref="B347:B371" si="23">"Gull Cliff"</f>
        <v>Gull Cliff</v>
      </c>
      <c r="E347" s="27" t="s">
        <v>772</v>
      </c>
      <c r="F347" s="26" t="s">
        <v>2008</v>
      </c>
      <c r="G347" s="82" t="s">
        <v>14</v>
      </c>
      <c r="H347" s="82" t="s">
        <v>24</v>
      </c>
      <c r="I347" s="82">
        <f>1</f>
        <v>1</v>
      </c>
    </row>
    <row r="348" spans="1:9" ht="14.5" hidden="1" x14ac:dyDescent="0.35">
      <c r="B348" s="93" t="str">
        <f t="shared" si="23"/>
        <v>Gull Cliff</v>
      </c>
      <c r="E348" s="27" t="s">
        <v>613</v>
      </c>
      <c r="F348" s="26" t="s">
        <v>2010</v>
      </c>
      <c r="G348" s="82" t="s">
        <v>14</v>
      </c>
      <c r="H348" s="82" t="s">
        <v>24</v>
      </c>
      <c r="I348" s="82">
        <f>1</f>
        <v>1</v>
      </c>
    </row>
    <row r="349" spans="1:9" ht="14.5" hidden="1" x14ac:dyDescent="0.35">
      <c r="B349" s="93" t="str">
        <f t="shared" si="23"/>
        <v>Gull Cliff</v>
      </c>
      <c r="E349" s="27" t="s">
        <v>773</v>
      </c>
      <c r="F349" s="26" t="s">
        <v>1980</v>
      </c>
      <c r="G349" s="82" t="s">
        <v>14</v>
      </c>
      <c r="H349" s="82" t="s">
        <v>24</v>
      </c>
      <c r="I349" s="82">
        <f>1</f>
        <v>1</v>
      </c>
    </row>
    <row r="350" spans="1:9" ht="14.5" hidden="1" x14ac:dyDescent="0.35">
      <c r="B350" s="93" t="str">
        <f t="shared" si="23"/>
        <v>Gull Cliff</v>
      </c>
      <c r="E350" s="27" t="s">
        <v>774</v>
      </c>
      <c r="F350" s="26" t="s">
        <v>1997</v>
      </c>
      <c r="G350" s="82" t="s">
        <v>14</v>
      </c>
      <c r="H350" s="82" t="s">
        <v>24</v>
      </c>
      <c r="I350" s="82">
        <f>1</f>
        <v>1</v>
      </c>
    </row>
    <row r="351" spans="1:9" ht="14.5" hidden="1" x14ac:dyDescent="0.35">
      <c r="B351" s="93" t="str">
        <f t="shared" si="23"/>
        <v>Gull Cliff</v>
      </c>
      <c r="E351" s="27" t="s">
        <v>775</v>
      </c>
      <c r="F351" s="26" t="s">
        <v>1982</v>
      </c>
      <c r="G351" s="82" t="s">
        <v>14</v>
      </c>
      <c r="H351" s="82" t="s">
        <v>24</v>
      </c>
      <c r="I351" s="82">
        <f>1</f>
        <v>1</v>
      </c>
    </row>
    <row r="352" spans="1:9" ht="14.5" hidden="1" x14ac:dyDescent="0.35">
      <c r="B352" s="93" t="str">
        <f t="shared" si="23"/>
        <v>Gull Cliff</v>
      </c>
      <c r="E352" s="27" t="s">
        <v>776</v>
      </c>
      <c r="F352" s="26" t="s">
        <v>1982</v>
      </c>
      <c r="G352" s="82" t="s">
        <v>14</v>
      </c>
      <c r="H352" s="82" t="s">
        <v>24</v>
      </c>
      <c r="I352" s="82">
        <f>1</f>
        <v>1</v>
      </c>
    </row>
    <row r="353" spans="2:9" ht="14.5" hidden="1" x14ac:dyDescent="0.35">
      <c r="B353" s="93" t="str">
        <f t="shared" si="23"/>
        <v>Gull Cliff</v>
      </c>
      <c r="E353" s="27" t="s">
        <v>777</v>
      </c>
      <c r="F353" s="26" t="s">
        <v>2013</v>
      </c>
      <c r="G353" s="82" t="s">
        <v>14</v>
      </c>
      <c r="H353" s="82" t="s">
        <v>24</v>
      </c>
      <c r="I353" s="82">
        <f>1</f>
        <v>1</v>
      </c>
    </row>
    <row r="354" spans="2:9" ht="14.5" hidden="1" x14ac:dyDescent="0.35">
      <c r="B354" s="93" t="str">
        <f t="shared" si="23"/>
        <v>Gull Cliff</v>
      </c>
      <c r="E354" s="27" t="s">
        <v>778</v>
      </c>
      <c r="F354" s="26" t="s">
        <v>1977</v>
      </c>
      <c r="G354" s="82" t="s">
        <v>14</v>
      </c>
      <c r="H354" s="82" t="s">
        <v>24</v>
      </c>
      <c r="I354" s="82">
        <f>1</f>
        <v>1</v>
      </c>
    </row>
    <row r="355" spans="2:9" s="68" customFormat="1" ht="14.5" hidden="1" x14ac:dyDescent="0.35">
      <c r="B355" s="93" t="str">
        <f t="shared" si="23"/>
        <v>Gull Cliff</v>
      </c>
      <c r="C355" s="64"/>
      <c r="D355" s="64"/>
      <c r="E355" s="27" t="s">
        <v>2027</v>
      </c>
      <c r="F355" s="26" t="s">
        <v>1989</v>
      </c>
      <c r="G355" s="82" t="s">
        <v>14</v>
      </c>
      <c r="H355" s="82" t="s">
        <v>24</v>
      </c>
      <c r="I355" s="82">
        <f>1</f>
        <v>1</v>
      </c>
    </row>
    <row r="356" spans="2:9" ht="14.5" hidden="1" x14ac:dyDescent="0.35">
      <c r="B356" s="93" t="str">
        <f t="shared" si="23"/>
        <v>Gull Cliff</v>
      </c>
      <c r="E356" s="27" t="s">
        <v>779</v>
      </c>
      <c r="F356" s="26" t="s">
        <v>1976</v>
      </c>
      <c r="G356" s="82" t="s">
        <v>14</v>
      </c>
      <c r="H356" s="82" t="s">
        <v>24</v>
      </c>
      <c r="I356" s="82">
        <f>1</f>
        <v>1</v>
      </c>
    </row>
    <row r="357" spans="2:9" ht="14.5" hidden="1" x14ac:dyDescent="0.35">
      <c r="B357" s="93" t="str">
        <f t="shared" si="23"/>
        <v>Gull Cliff</v>
      </c>
      <c r="E357" s="27" t="s">
        <v>780</v>
      </c>
      <c r="F357" s="26" t="s">
        <v>1978</v>
      </c>
      <c r="G357" s="82" t="s">
        <v>14</v>
      </c>
      <c r="H357" s="82" t="s">
        <v>24</v>
      </c>
      <c r="I357" s="82">
        <f>1</f>
        <v>1</v>
      </c>
    </row>
    <row r="358" spans="2:9" ht="14.5" hidden="1" x14ac:dyDescent="0.35">
      <c r="B358" s="93" t="str">
        <f t="shared" si="23"/>
        <v>Gull Cliff</v>
      </c>
      <c r="E358" s="27" t="s">
        <v>781</v>
      </c>
      <c r="F358" s="26" t="s">
        <v>1976</v>
      </c>
      <c r="G358" s="82" t="s">
        <v>14</v>
      </c>
      <c r="H358" s="82" t="s">
        <v>24</v>
      </c>
      <c r="I358" s="82">
        <f>1</f>
        <v>1</v>
      </c>
    </row>
    <row r="359" spans="2:9" ht="14.5" hidden="1" x14ac:dyDescent="0.35">
      <c r="B359" s="93" t="str">
        <f t="shared" si="23"/>
        <v>Gull Cliff</v>
      </c>
      <c r="E359" s="27" t="s">
        <v>782</v>
      </c>
      <c r="F359" s="26" t="s">
        <v>1982</v>
      </c>
      <c r="G359" s="82" t="s">
        <v>14</v>
      </c>
      <c r="H359" s="82" t="s">
        <v>24</v>
      </c>
      <c r="I359" s="82">
        <f>1</f>
        <v>1</v>
      </c>
    </row>
    <row r="360" spans="2:9" ht="14.5" x14ac:dyDescent="0.35">
      <c r="B360" s="93" t="str">
        <f t="shared" si="23"/>
        <v>Gull Cliff</v>
      </c>
      <c r="E360" s="27" t="s">
        <v>783</v>
      </c>
      <c r="F360" s="26" t="s">
        <v>2004</v>
      </c>
      <c r="G360" s="82" t="s">
        <v>14</v>
      </c>
      <c r="H360" s="82" t="s">
        <v>14</v>
      </c>
      <c r="I360" s="82">
        <f>0</f>
        <v>0</v>
      </c>
    </row>
    <row r="361" spans="2:9" ht="14.5" x14ac:dyDescent="0.35">
      <c r="B361" s="93" t="str">
        <f t="shared" si="23"/>
        <v>Gull Cliff</v>
      </c>
      <c r="E361" s="27" t="s">
        <v>784</v>
      </c>
      <c r="F361" s="26" t="s">
        <v>1976</v>
      </c>
      <c r="G361" s="82" t="s">
        <v>14</v>
      </c>
      <c r="H361" s="82" t="s">
        <v>14</v>
      </c>
      <c r="I361" s="82">
        <f>0</f>
        <v>0</v>
      </c>
    </row>
    <row r="362" spans="2:9" ht="14.5" x14ac:dyDescent="0.35">
      <c r="B362" s="93" t="str">
        <f t="shared" si="23"/>
        <v>Gull Cliff</v>
      </c>
      <c r="E362" s="27" t="s">
        <v>785</v>
      </c>
      <c r="F362" s="26" t="s">
        <v>1991</v>
      </c>
      <c r="G362" s="82" t="s">
        <v>14</v>
      </c>
      <c r="H362" s="82" t="s">
        <v>14</v>
      </c>
      <c r="I362" s="82">
        <f>0</f>
        <v>0</v>
      </c>
    </row>
    <row r="363" spans="2:9" ht="14.5" x14ac:dyDescent="0.35">
      <c r="B363" s="93" t="str">
        <f t="shared" si="23"/>
        <v>Gull Cliff</v>
      </c>
      <c r="E363" s="27" t="s">
        <v>786</v>
      </c>
      <c r="F363" s="26" t="s">
        <v>2008</v>
      </c>
      <c r="G363" s="82" t="s">
        <v>14</v>
      </c>
      <c r="H363" s="82" t="s">
        <v>14</v>
      </c>
      <c r="I363" s="82">
        <f>0</f>
        <v>0</v>
      </c>
    </row>
    <row r="364" spans="2:9" ht="14.5" x14ac:dyDescent="0.35">
      <c r="B364" s="93" t="str">
        <f t="shared" si="23"/>
        <v>Gull Cliff</v>
      </c>
      <c r="E364" s="27" t="s">
        <v>787</v>
      </c>
      <c r="F364" s="26" t="s">
        <v>1977</v>
      </c>
      <c r="G364" s="82" t="s">
        <v>14</v>
      </c>
      <c r="H364" s="82" t="s">
        <v>14</v>
      </c>
      <c r="I364" s="82">
        <f>0</f>
        <v>0</v>
      </c>
    </row>
    <row r="365" spans="2:9" ht="14.5" x14ac:dyDescent="0.35">
      <c r="B365" s="93" t="str">
        <f t="shared" si="23"/>
        <v>Gull Cliff</v>
      </c>
      <c r="E365" s="27" t="s">
        <v>788</v>
      </c>
      <c r="F365" s="26" t="s">
        <v>1978</v>
      </c>
      <c r="G365" s="82" t="s">
        <v>14</v>
      </c>
      <c r="H365" s="82" t="s">
        <v>14</v>
      </c>
      <c r="I365" s="82">
        <f>0</f>
        <v>0</v>
      </c>
    </row>
    <row r="366" spans="2:9" ht="14.5" x14ac:dyDescent="0.35">
      <c r="B366" s="93" t="str">
        <f t="shared" si="23"/>
        <v>Gull Cliff</v>
      </c>
      <c r="E366" s="27" t="s">
        <v>789</v>
      </c>
      <c r="F366" s="26" t="s">
        <v>1978</v>
      </c>
      <c r="G366" s="82" t="s">
        <v>14</v>
      </c>
      <c r="H366" s="82" t="s">
        <v>14</v>
      </c>
      <c r="I366" s="82">
        <f>0</f>
        <v>0</v>
      </c>
    </row>
    <row r="367" spans="2:9" ht="14.5" x14ac:dyDescent="0.35">
      <c r="B367" s="93" t="str">
        <f t="shared" si="23"/>
        <v>Gull Cliff</v>
      </c>
      <c r="E367" s="27" t="s">
        <v>790</v>
      </c>
      <c r="F367" s="26" t="s">
        <v>1978</v>
      </c>
      <c r="G367" s="82" t="s">
        <v>14</v>
      </c>
      <c r="H367" s="82" t="s">
        <v>14</v>
      </c>
      <c r="I367" s="82">
        <f>0</f>
        <v>0</v>
      </c>
    </row>
    <row r="368" spans="2:9" ht="14.5" x14ac:dyDescent="0.35">
      <c r="B368" s="93" t="str">
        <f t="shared" si="23"/>
        <v>Gull Cliff</v>
      </c>
      <c r="E368" s="27" t="s">
        <v>791</v>
      </c>
      <c r="F368" s="26" t="s">
        <v>1976</v>
      </c>
      <c r="G368" s="82" t="s">
        <v>14</v>
      </c>
      <c r="H368" s="82" t="s">
        <v>14</v>
      </c>
      <c r="I368" s="82">
        <f>0</f>
        <v>0</v>
      </c>
    </row>
    <row r="369" spans="1:9" ht="14.5" x14ac:dyDescent="0.35">
      <c r="B369" s="93" t="str">
        <f t="shared" si="23"/>
        <v>Gull Cliff</v>
      </c>
      <c r="E369" s="27" t="s">
        <v>792</v>
      </c>
      <c r="F369" s="26" t="s">
        <v>1989</v>
      </c>
      <c r="G369" s="82" t="s">
        <v>14</v>
      </c>
      <c r="H369" s="82" t="s">
        <v>14</v>
      </c>
      <c r="I369" s="82">
        <f>0</f>
        <v>0</v>
      </c>
    </row>
    <row r="370" spans="1:9" ht="14.5" x14ac:dyDescent="0.35">
      <c r="B370" s="93" t="str">
        <f t="shared" si="23"/>
        <v>Gull Cliff</v>
      </c>
      <c r="E370" s="27" t="s">
        <v>793</v>
      </c>
      <c r="F370" s="26" t="s">
        <v>1977</v>
      </c>
      <c r="G370" s="82" t="s">
        <v>14</v>
      </c>
      <c r="H370" s="82" t="s">
        <v>14</v>
      </c>
      <c r="I370" s="82">
        <f>0</f>
        <v>0</v>
      </c>
    </row>
    <row r="371" spans="1:9" ht="14.5" x14ac:dyDescent="0.35">
      <c r="B371" s="93" t="str">
        <f t="shared" si="23"/>
        <v>Gull Cliff</v>
      </c>
      <c r="E371" s="27" t="s">
        <v>794</v>
      </c>
      <c r="F371" s="26" t="s">
        <v>1985</v>
      </c>
      <c r="G371" s="82" t="s">
        <v>14</v>
      </c>
      <c r="H371" s="82" t="s">
        <v>14</v>
      </c>
      <c r="I371" s="82">
        <f>0</f>
        <v>0</v>
      </c>
    </row>
    <row r="372" spans="1:9" ht="14.5" hidden="1" x14ac:dyDescent="0.35">
      <c r="B372" s="91" t="s">
        <v>68</v>
      </c>
      <c r="C372" s="27">
        <v>49.424562000000002</v>
      </c>
      <c r="D372" s="27">
        <v>-2.6643289999999999</v>
      </c>
    </row>
    <row r="373" spans="1:9" ht="14.5" x14ac:dyDescent="0.35">
      <c r="B373" s="93" t="str">
        <f>"Cave Wall"</f>
        <v>Cave Wall</v>
      </c>
      <c r="E373" s="27" t="s">
        <v>795</v>
      </c>
      <c r="F373" s="26" t="s">
        <v>1988</v>
      </c>
      <c r="G373" t="s">
        <v>14</v>
      </c>
      <c r="H373" t="s">
        <v>14</v>
      </c>
      <c r="I373">
        <f>0</f>
        <v>0</v>
      </c>
    </row>
    <row r="374" spans="1:9" x14ac:dyDescent="0.3">
      <c r="B374" s="93" t="str">
        <f t="shared" ref="B374:B381" si="24">"Cave Wall"</f>
        <v>Cave Wall</v>
      </c>
      <c r="E374" s="60" t="s">
        <v>796</v>
      </c>
      <c r="F374" s="26" t="s">
        <v>2008</v>
      </c>
      <c r="G374" s="82" t="s">
        <v>14</v>
      </c>
      <c r="H374" s="82" t="s">
        <v>14</v>
      </c>
      <c r="I374" s="82">
        <f>0</f>
        <v>0</v>
      </c>
    </row>
    <row r="375" spans="1:9" x14ac:dyDescent="0.3">
      <c r="B375" s="93" t="str">
        <f t="shared" si="24"/>
        <v>Cave Wall</v>
      </c>
      <c r="E375" s="28" t="s">
        <v>797</v>
      </c>
      <c r="F375" s="26" t="s">
        <v>1991</v>
      </c>
      <c r="G375" s="82" t="s">
        <v>14</v>
      </c>
      <c r="H375" s="82" t="s">
        <v>14</v>
      </c>
      <c r="I375" s="82">
        <f>0</f>
        <v>0</v>
      </c>
    </row>
    <row r="376" spans="1:9" ht="14.5" x14ac:dyDescent="0.35">
      <c r="B376" s="93" t="str">
        <f t="shared" si="24"/>
        <v>Cave Wall</v>
      </c>
      <c r="E376" s="27" t="s">
        <v>798</v>
      </c>
      <c r="F376" s="26" t="s">
        <v>2015</v>
      </c>
      <c r="G376" s="82" t="s">
        <v>14</v>
      </c>
      <c r="H376" s="82" t="s">
        <v>14</v>
      </c>
      <c r="I376" s="82">
        <f>0</f>
        <v>0</v>
      </c>
    </row>
    <row r="377" spans="1:9" ht="14.5" x14ac:dyDescent="0.35">
      <c r="B377" s="93" t="str">
        <f t="shared" si="24"/>
        <v>Cave Wall</v>
      </c>
      <c r="E377" s="27" t="s">
        <v>799</v>
      </c>
      <c r="F377" s="26" t="s">
        <v>2014</v>
      </c>
      <c r="G377" s="82" t="s">
        <v>14</v>
      </c>
      <c r="H377" s="82" t="s">
        <v>14</v>
      </c>
      <c r="I377" s="82">
        <f>0</f>
        <v>0</v>
      </c>
    </row>
    <row r="378" spans="1:9" ht="14.5" hidden="1" x14ac:dyDescent="0.35">
      <c r="B378" s="93" t="str">
        <f t="shared" si="24"/>
        <v>Cave Wall</v>
      </c>
      <c r="E378" s="27" t="s">
        <v>800</v>
      </c>
      <c r="F378" s="26" t="s">
        <v>1991</v>
      </c>
      <c r="G378" s="82" t="s">
        <v>10</v>
      </c>
      <c r="H378" s="82" t="s">
        <v>11</v>
      </c>
      <c r="I378">
        <f>1</f>
        <v>1</v>
      </c>
    </row>
    <row r="379" spans="1:9" ht="14.5" hidden="1" x14ac:dyDescent="0.35">
      <c r="B379" s="93" t="str">
        <f t="shared" si="24"/>
        <v>Cave Wall</v>
      </c>
      <c r="E379" s="27" t="s">
        <v>801</v>
      </c>
      <c r="F379" s="26" t="s">
        <v>1983</v>
      </c>
      <c r="G379" s="82" t="s">
        <v>10</v>
      </c>
      <c r="H379" s="82" t="s">
        <v>11</v>
      </c>
      <c r="I379" s="82">
        <f>1</f>
        <v>1</v>
      </c>
    </row>
    <row r="380" spans="1:9" ht="14.5" hidden="1" x14ac:dyDescent="0.35">
      <c r="B380" s="93" t="str">
        <f t="shared" si="24"/>
        <v>Cave Wall</v>
      </c>
      <c r="E380" s="27" t="s">
        <v>802</v>
      </c>
      <c r="F380" s="26" t="s">
        <v>1976</v>
      </c>
      <c r="G380" s="82" t="s">
        <v>10</v>
      </c>
      <c r="H380" s="82" t="s">
        <v>11</v>
      </c>
      <c r="I380" s="82">
        <f>1</f>
        <v>1</v>
      </c>
    </row>
    <row r="381" spans="1:9" ht="14.5" hidden="1" x14ac:dyDescent="0.35">
      <c r="B381" s="93" t="str">
        <f t="shared" si="24"/>
        <v>Cave Wall</v>
      </c>
      <c r="E381" s="27" t="s">
        <v>803</v>
      </c>
      <c r="F381" s="26" t="s">
        <v>2001</v>
      </c>
      <c r="G381" s="82" t="s">
        <v>10</v>
      </c>
      <c r="H381" s="82" t="s">
        <v>11</v>
      </c>
      <c r="I381" s="82">
        <f>1</f>
        <v>1</v>
      </c>
    </row>
    <row r="382" spans="1:9" ht="14.5" hidden="1" x14ac:dyDescent="0.35">
      <c r="A382" s="26" t="s">
        <v>70</v>
      </c>
      <c r="B382" s="91" t="s">
        <v>71</v>
      </c>
      <c r="C382" s="27">
        <v>49.424208</v>
      </c>
      <c r="D382" s="27">
        <v>-2.6642039999999998</v>
      </c>
    </row>
    <row r="383" spans="1:9" ht="14.5" x14ac:dyDescent="0.35">
      <c r="B383" s="93" t="str">
        <f>"Gull Zawn"</f>
        <v>Gull Zawn</v>
      </c>
      <c r="E383" s="27" t="s">
        <v>804</v>
      </c>
      <c r="F383" s="26" t="s">
        <v>1991</v>
      </c>
      <c r="G383" t="s">
        <v>29</v>
      </c>
      <c r="H383" t="s">
        <v>7</v>
      </c>
      <c r="I383">
        <f>0</f>
        <v>0</v>
      </c>
    </row>
    <row r="384" spans="1:9" x14ac:dyDescent="0.3">
      <c r="B384" s="93" t="str">
        <f t="shared" ref="B384:B446" si="25">"Gull Zawn"</f>
        <v>Gull Zawn</v>
      </c>
      <c r="E384" s="60" t="s">
        <v>805</v>
      </c>
      <c r="F384" s="26" t="s">
        <v>1998</v>
      </c>
      <c r="G384" s="82" t="s">
        <v>29</v>
      </c>
      <c r="H384" s="82" t="s">
        <v>7</v>
      </c>
      <c r="I384" s="82">
        <f>0</f>
        <v>0</v>
      </c>
    </row>
    <row r="385" spans="2:9" x14ac:dyDescent="0.3">
      <c r="B385" s="93" t="str">
        <f t="shared" si="25"/>
        <v>Gull Zawn</v>
      </c>
      <c r="E385" s="28" t="s">
        <v>806</v>
      </c>
      <c r="F385" s="26" t="s">
        <v>1979</v>
      </c>
      <c r="G385" s="82" t="s">
        <v>29</v>
      </c>
      <c r="H385" s="82" t="s">
        <v>7</v>
      </c>
      <c r="I385" s="82">
        <f>0</f>
        <v>0</v>
      </c>
    </row>
    <row r="386" spans="2:9" ht="14.5" x14ac:dyDescent="0.35">
      <c r="B386" s="93" t="str">
        <f t="shared" si="25"/>
        <v>Gull Zawn</v>
      </c>
      <c r="E386" s="27" t="s">
        <v>807</v>
      </c>
      <c r="F386" s="26" t="s">
        <v>1994</v>
      </c>
      <c r="G386" s="82" t="s">
        <v>29</v>
      </c>
      <c r="H386" s="82" t="s">
        <v>7</v>
      </c>
      <c r="I386" s="82">
        <f>0</f>
        <v>0</v>
      </c>
    </row>
    <row r="387" spans="2:9" ht="14.5" x14ac:dyDescent="0.35">
      <c r="B387" s="93" t="str">
        <f t="shared" si="25"/>
        <v>Gull Zawn</v>
      </c>
      <c r="E387" s="27" t="s">
        <v>808</v>
      </c>
      <c r="F387" s="26" t="s">
        <v>2006</v>
      </c>
      <c r="G387" s="82" t="s">
        <v>29</v>
      </c>
      <c r="H387" s="82" t="s">
        <v>7</v>
      </c>
      <c r="I387" s="82">
        <f>0</f>
        <v>0</v>
      </c>
    </row>
    <row r="388" spans="2:9" ht="14.5" x14ac:dyDescent="0.35">
      <c r="B388" s="93" t="str">
        <f t="shared" si="25"/>
        <v>Gull Zawn</v>
      </c>
      <c r="E388" s="27" t="s">
        <v>809</v>
      </c>
      <c r="F388" s="26" t="s">
        <v>1977</v>
      </c>
      <c r="G388" s="82" t="s">
        <v>29</v>
      </c>
      <c r="H388" s="82" t="s">
        <v>7</v>
      </c>
      <c r="I388" s="82">
        <f>0</f>
        <v>0</v>
      </c>
    </row>
    <row r="389" spans="2:9" ht="14.5" x14ac:dyDescent="0.35">
      <c r="B389" s="93" t="str">
        <f t="shared" si="25"/>
        <v>Gull Zawn</v>
      </c>
      <c r="E389" s="27" t="s">
        <v>810</v>
      </c>
      <c r="F389" s="26" t="s">
        <v>2013</v>
      </c>
      <c r="G389" s="82" t="s">
        <v>29</v>
      </c>
      <c r="H389" s="82" t="s">
        <v>7</v>
      </c>
      <c r="I389" s="82">
        <f>0</f>
        <v>0</v>
      </c>
    </row>
    <row r="390" spans="2:9" ht="14.5" x14ac:dyDescent="0.35">
      <c r="B390" s="93" t="str">
        <f t="shared" si="25"/>
        <v>Gull Zawn</v>
      </c>
      <c r="E390" s="27" t="s">
        <v>811</v>
      </c>
      <c r="F390" s="26" t="s">
        <v>2017</v>
      </c>
      <c r="G390" s="82" t="s">
        <v>29</v>
      </c>
      <c r="H390" s="82" t="s">
        <v>7</v>
      </c>
      <c r="I390" s="82">
        <f>0</f>
        <v>0</v>
      </c>
    </row>
    <row r="391" spans="2:9" ht="14.5" x14ac:dyDescent="0.35">
      <c r="B391" s="93" t="str">
        <f t="shared" si="25"/>
        <v>Gull Zawn</v>
      </c>
      <c r="E391" s="27" t="s">
        <v>812</v>
      </c>
      <c r="F391" s="26" t="s">
        <v>1980</v>
      </c>
      <c r="G391" s="82" t="s">
        <v>29</v>
      </c>
      <c r="H391" s="82" t="s">
        <v>7</v>
      </c>
      <c r="I391" s="82">
        <f>0</f>
        <v>0</v>
      </c>
    </row>
    <row r="392" spans="2:9" ht="14.5" x14ac:dyDescent="0.35">
      <c r="B392" s="93" t="str">
        <f t="shared" si="25"/>
        <v>Gull Zawn</v>
      </c>
      <c r="E392" s="27" t="s">
        <v>813</v>
      </c>
      <c r="F392" s="26" t="s">
        <v>1985</v>
      </c>
      <c r="G392" s="82" t="s">
        <v>29</v>
      </c>
      <c r="H392" s="82" t="s">
        <v>7</v>
      </c>
      <c r="I392" s="82">
        <f>0</f>
        <v>0</v>
      </c>
    </row>
    <row r="393" spans="2:9" ht="14.5" x14ac:dyDescent="0.35">
      <c r="B393" s="93" t="str">
        <f t="shared" si="25"/>
        <v>Gull Zawn</v>
      </c>
      <c r="E393" s="27" t="s">
        <v>814</v>
      </c>
      <c r="F393" s="26" t="s">
        <v>2009</v>
      </c>
      <c r="G393" s="82" t="s">
        <v>29</v>
      </c>
      <c r="H393" s="82" t="s">
        <v>7</v>
      </c>
      <c r="I393" s="82">
        <f>0</f>
        <v>0</v>
      </c>
    </row>
    <row r="394" spans="2:9" ht="14.5" x14ac:dyDescent="0.35">
      <c r="B394" s="93" t="str">
        <f t="shared" si="25"/>
        <v>Gull Zawn</v>
      </c>
      <c r="E394" s="27" t="s">
        <v>815</v>
      </c>
      <c r="F394" s="26" t="s">
        <v>1978</v>
      </c>
      <c r="G394" s="82" t="s">
        <v>29</v>
      </c>
      <c r="H394" s="82" t="s">
        <v>7</v>
      </c>
      <c r="I394" s="82">
        <f>0</f>
        <v>0</v>
      </c>
    </row>
    <row r="395" spans="2:9" ht="14.5" x14ac:dyDescent="0.35">
      <c r="B395" s="93" t="str">
        <f t="shared" si="25"/>
        <v>Gull Zawn</v>
      </c>
      <c r="E395" s="27" t="s">
        <v>816</v>
      </c>
      <c r="F395" s="26" t="s">
        <v>1983</v>
      </c>
      <c r="G395" s="82" t="s">
        <v>29</v>
      </c>
      <c r="H395" s="82" t="s">
        <v>7</v>
      </c>
      <c r="I395" s="82">
        <f>0</f>
        <v>0</v>
      </c>
    </row>
    <row r="396" spans="2:9" ht="14.5" x14ac:dyDescent="0.35">
      <c r="B396" s="93" t="str">
        <f t="shared" si="25"/>
        <v>Gull Zawn</v>
      </c>
      <c r="E396" s="27" t="s">
        <v>817</v>
      </c>
      <c r="F396" s="26" t="s">
        <v>1977</v>
      </c>
      <c r="G396" s="82" t="s">
        <v>29</v>
      </c>
      <c r="H396" s="82" t="s">
        <v>7</v>
      </c>
      <c r="I396" s="82">
        <f>0</f>
        <v>0</v>
      </c>
    </row>
    <row r="397" spans="2:9" ht="14.5" x14ac:dyDescent="0.35">
      <c r="B397" s="93" t="str">
        <f t="shared" si="25"/>
        <v>Gull Zawn</v>
      </c>
      <c r="E397" s="27" t="s">
        <v>818</v>
      </c>
      <c r="F397" s="26" t="s">
        <v>1981</v>
      </c>
      <c r="G397" s="82" t="s">
        <v>29</v>
      </c>
      <c r="H397" s="82" t="s">
        <v>7</v>
      </c>
      <c r="I397" s="82">
        <f>0</f>
        <v>0</v>
      </c>
    </row>
    <row r="398" spans="2:9" ht="14.5" x14ac:dyDescent="0.35">
      <c r="B398" s="93" t="str">
        <f t="shared" si="25"/>
        <v>Gull Zawn</v>
      </c>
      <c r="E398" s="27" t="s">
        <v>819</v>
      </c>
      <c r="F398" s="26" t="s">
        <v>2008</v>
      </c>
      <c r="G398" s="82" t="s">
        <v>29</v>
      </c>
      <c r="H398" s="82" t="s">
        <v>7</v>
      </c>
      <c r="I398" s="82">
        <f>0</f>
        <v>0</v>
      </c>
    </row>
    <row r="399" spans="2:9" ht="14.5" x14ac:dyDescent="0.35">
      <c r="B399" s="93" t="str">
        <f t="shared" si="25"/>
        <v>Gull Zawn</v>
      </c>
      <c r="E399" s="27" t="s">
        <v>820</v>
      </c>
      <c r="F399" s="26" t="s">
        <v>1988</v>
      </c>
      <c r="G399" s="82" t="s">
        <v>29</v>
      </c>
      <c r="H399" s="82" t="s">
        <v>7</v>
      </c>
      <c r="I399" s="82">
        <f>0</f>
        <v>0</v>
      </c>
    </row>
    <row r="400" spans="2:9" ht="14.5" x14ac:dyDescent="0.35">
      <c r="B400" s="93" t="str">
        <f t="shared" si="25"/>
        <v>Gull Zawn</v>
      </c>
      <c r="E400" s="27" t="s">
        <v>821</v>
      </c>
      <c r="F400" s="26" t="s">
        <v>2008</v>
      </c>
      <c r="G400" s="82" t="s">
        <v>29</v>
      </c>
      <c r="H400" s="82" t="s">
        <v>7</v>
      </c>
      <c r="I400" s="82">
        <f>0</f>
        <v>0</v>
      </c>
    </row>
    <row r="401" spans="2:9" ht="14.5" x14ac:dyDescent="0.35">
      <c r="B401" s="93" t="str">
        <f t="shared" si="25"/>
        <v>Gull Zawn</v>
      </c>
      <c r="E401" s="27" t="s">
        <v>822</v>
      </c>
      <c r="F401" s="26" t="s">
        <v>1992</v>
      </c>
      <c r="G401" s="82" t="s">
        <v>29</v>
      </c>
      <c r="H401" s="82" t="s">
        <v>7</v>
      </c>
      <c r="I401" s="82">
        <f>0</f>
        <v>0</v>
      </c>
    </row>
    <row r="402" spans="2:9" ht="14.5" x14ac:dyDescent="0.35">
      <c r="B402" s="93" t="str">
        <f t="shared" si="25"/>
        <v>Gull Zawn</v>
      </c>
      <c r="E402" s="27" t="s">
        <v>823</v>
      </c>
      <c r="F402" s="26" t="s">
        <v>2001</v>
      </c>
      <c r="G402" s="82" t="s">
        <v>29</v>
      </c>
      <c r="H402" s="82" t="s">
        <v>7</v>
      </c>
      <c r="I402" s="82">
        <f>0</f>
        <v>0</v>
      </c>
    </row>
    <row r="403" spans="2:9" ht="14.5" x14ac:dyDescent="0.35">
      <c r="B403" s="93" t="str">
        <f t="shared" si="25"/>
        <v>Gull Zawn</v>
      </c>
      <c r="E403" s="27" t="s">
        <v>824</v>
      </c>
      <c r="F403" s="26" t="s">
        <v>2001</v>
      </c>
      <c r="G403" s="82" t="s">
        <v>29</v>
      </c>
      <c r="H403" s="82" t="s">
        <v>7</v>
      </c>
      <c r="I403" s="82">
        <f>0</f>
        <v>0</v>
      </c>
    </row>
    <row r="404" spans="2:9" ht="14.5" x14ac:dyDescent="0.35">
      <c r="B404" s="93" t="str">
        <f t="shared" si="25"/>
        <v>Gull Zawn</v>
      </c>
      <c r="E404" s="27" t="s">
        <v>825</v>
      </c>
      <c r="F404" s="26" t="s">
        <v>2008</v>
      </c>
      <c r="G404" s="82" t="s">
        <v>29</v>
      </c>
      <c r="H404" s="82" t="s">
        <v>7</v>
      </c>
      <c r="I404" s="82">
        <f>0</f>
        <v>0</v>
      </c>
    </row>
    <row r="405" spans="2:9" ht="14.5" x14ac:dyDescent="0.35">
      <c r="B405" s="93" t="str">
        <f t="shared" si="25"/>
        <v>Gull Zawn</v>
      </c>
      <c r="E405" s="27" t="s">
        <v>826</v>
      </c>
      <c r="F405" s="26" t="s">
        <v>1977</v>
      </c>
      <c r="G405" s="82" t="s">
        <v>29</v>
      </c>
      <c r="H405" s="82" t="s">
        <v>7</v>
      </c>
      <c r="I405" s="82">
        <f>0</f>
        <v>0</v>
      </c>
    </row>
    <row r="406" spans="2:9" ht="14.5" x14ac:dyDescent="0.35">
      <c r="B406" s="93" t="str">
        <f t="shared" si="25"/>
        <v>Gull Zawn</v>
      </c>
      <c r="E406" s="27" t="s">
        <v>827</v>
      </c>
      <c r="F406" s="26" t="s">
        <v>1992</v>
      </c>
      <c r="G406" s="82" t="s">
        <v>29</v>
      </c>
      <c r="H406" s="82" t="s">
        <v>7</v>
      </c>
      <c r="I406" s="82">
        <f>0</f>
        <v>0</v>
      </c>
    </row>
    <row r="407" spans="2:9" ht="14.5" x14ac:dyDescent="0.35">
      <c r="B407" s="93" t="str">
        <f t="shared" si="25"/>
        <v>Gull Zawn</v>
      </c>
      <c r="E407" s="27" t="s">
        <v>828</v>
      </c>
      <c r="F407" s="26" t="s">
        <v>1992</v>
      </c>
      <c r="G407" s="82" t="s">
        <v>29</v>
      </c>
      <c r="H407" s="82" t="s">
        <v>7</v>
      </c>
      <c r="I407" s="82">
        <f>0</f>
        <v>0</v>
      </c>
    </row>
    <row r="408" spans="2:9" ht="14.5" x14ac:dyDescent="0.35">
      <c r="B408" s="93" t="str">
        <f t="shared" si="25"/>
        <v>Gull Zawn</v>
      </c>
      <c r="E408" s="27" t="s">
        <v>829</v>
      </c>
      <c r="F408" s="26" t="s">
        <v>1992</v>
      </c>
      <c r="G408" s="82" t="s">
        <v>29</v>
      </c>
      <c r="H408" s="82" t="s">
        <v>7</v>
      </c>
      <c r="I408" s="82">
        <f>0</f>
        <v>0</v>
      </c>
    </row>
    <row r="409" spans="2:9" ht="14.5" x14ac:dyDescent="0.35">
      <c r="B409" s="93" t="str">
        <f t="shared" si="25"/>
        <v>Gull Zawn</v>
      </c>
      <c r="E409" s="27" t="s">
        <v>830</v>
      </c>
      <c r="F409" s="26" t="s">
        <v>2028</v>
      </c>
      <c r="G409" s="82" t="s">
        <v>29</v>
      </c>
      <c r="H409" s="82" t="s">
        <v>7</v>
      </c>
      <c r="I409" s="82">
        <f>0</f>
        <v>0</v>
      </c>
    </row>
    <row r="410" spans="2:9" s="68" customFormat="1" ht="14.5" x14ac:dyDescent="0.35">
      <c r="B410" s="93" t="str">
        <f t="shared" si="25"/>
        <v>Gull Zawn</v>
      </c>
      <c r="C410" s="64"/>
      <c r="D410" s="64"/>
      <c r="E410" s="27" t="s">
        <v>2029</v>
      </c>
      <c r="F410" s="26" t="s">
        <v>2030</v>
      </c>
      <c r="G410" s="82" t="s">
        <v>29</v>
      </c>
      <c r="H410" s="82" t="s">
        <v>7</v>
      </c>
      <c r="I410" s="82">
        <f>0</f>
        <v>0</v>
      </c>
    </row>
    <row r="411" spans="2:9" ht="14.5" x14ac:dyDescent="0.35">
      <c r="B411" s="93" t="str">
        <f t="shared" si="25"/>
        <v>Gull Zawn</v>
      </c>
      <c r="E411" s="27" t="s">
        <v>831</v>
      </c>
      <c r="F411" s="26" t="s">
        <v>2001</v>
      </c>
      <c r="G411" s="82" t="s">
        <v>29</v>
      </c>
      <c r="H411" s="82" t="s">
        <v>7</v>
      </c>
      <c r="I411" s="82">
        <f>0</f>
        <v>0</v>
      </c>
    </row>
    <row r="412" spans="2:9" ht="14.5" x14ac:dyDescent="0.35">
      <c r="B412" s="93" t="str">
        <f t="shared" si="25"/>
        <v>Gull Zawn</v>
      </c>
      <c r="E412" s="27" t="s">
        <v>832</v>
      </c>
      <c r="F412" s="26" t="s">
        <v>1985</v>
      </c>
      <c r="G412" t="s">
        <v>14</v>
      </c>
      <c r="H412" t="s">
        <v>14</v>
      </c>
      <c r="I412">
        <f>0</f>
        <v>0</v>
      </c>
    </row>
    <row r="413" spans="2:9" ht="14.5" x14ac:dyDescent="0.35">
      <c r="B413" s="93" t="str">
        <f t="shared" si="25"/>
        <v>Gull Zawn</v>
      </c>
      <c r="E413" s="27" t="s">
        <v>833</v>
      </c>
      <c r="F413" s="26" t="s">
        <v>1976</v>
      </c>
      <c r="G413" s="82" t="s">
        <v>14</v>
      </c>
      <c r="H413" s="82" t="s">
        <v>14</v>
      </c>
      <c r="I413" s="82">
        <f>0</f>
        <v>0</v>
      </c>
    </row>
    <row r="414" spans="2:9" ht="14.5" x14ac:dyDescent="0.35">
      <c r="B414" s="93" t="str">
        <f t="shared" si="25"/>
        <v>Gull Zawn</v>
      </c>
      <c r="E414" s="27" t="s">
        <v>834</v>
      </c>
      <c r="F414" s="26" t="s">
        <v>2001</v>
      </c>
      <c r="G414" s="82" t="s">
        <v>14</v>
      </c>
      <c r="H414" s="82" t="s">
        <v>14</v>
      </c>
      <c r="I414" s="82">
        <f>0</f>
        <v>0</v>
      </c>
    </row>
    <row r="415" spans="2:9" ht="14.5" x14ac:dyDescent="0.35">
      <c r="B415" s="93" t="str">
        <f t="shared" si="25"/>
        <v>Gull Zawn</v>
      </c>
      <c r="E415" s="27" t="s">
        <v>835</v>
      </c>
      <c r="F415" s="26" t="s">
        <v>2001</v>
      </c>
      <c r="G415" s="82" t="s">
        <v>14</v>
      </c>
      <c r="H415" s="82" t="s">
        <v>14</v>
      </c>
      <c r="I415" s="82">
        <f>0</f>
        <v>0</v>
      </c>
    </row>
    <row r="416" spans="2:9" ht="14.5" x14ac:dyDescent="0.35">
      <c r="B416" s="93" t="str">
        <f t="shared" si="25"/>
        <v>Gull Zawn</v>
      </c>
      <c r="E416" s="27" t="s">
        <v>836</v>
      </c>
      <c r="F416" s="26" t="s">
        <v>2024</v>
      </c>
      <c r="G416" s="82" t="s">
        <v>14</v>
      </c>
      <c r="H416" s="82" t="s">
        <v>14</v>
      </c>
      <c r="I416" s="82">
        <f>0</f>
        <v>0</v>
      </c>
    </row>
    <row r="417" spans="2:9" ht="14.5" x14ac:dyDescent="0.35">
      <c r="B417" s="93" t="str">
        <f t="shared" si="25"/>
        <v>Gull Zawn</v>
      </c>
      <c r="E417" s="27" t="s">
        <v>837</v>
      </c>
      <c r="F417" s="26" t="s">
        <v>2008</v>
      </c>
      <c r="G417" s="82" t="s">
        <v>14</v>
      </c>
      <c r="H417" s="82" t="s">
        <v>14</v>
      </c>
      <c r="I417" s="82">
        <f>0</f>
        <v>0</v>
      </c>
    </row>
    <row r="418" spans="2:9" ht="14.5" x14ac:dyDescent="0.35">
      <c r="B418" s="93" t="str">
        <f t="shared" si="25"/>
        <v>Gull Zawn</v>
      </c>
      <c r="E418" s="27" t="s">
        <v>838</v>
      </c>
      <c r="F418" s="26" t="s">
        <v>2014</v>
      </c>
      <c r="G418" s="82" t="s">
        <v>14</v>
      </c>
      <c r="H418" s="82" t="s">
        <v>14</v>
      </c>
      <c r="I418" s="82">
        <f>0</f>
        <v>0</v>
      </c>
    </row>
    <row r="419" spans="2:9" ht="14.5" x14ac:dyDescent="0.35">
      <c r="B419" s="93" t="str">
        <f t="shared" si="25"/>
        <v>Gull Zawn</v>
      </c>
      <c r="E419" s="27" t="s">
        <v>839</v>
      </c>
      <c r="F419" s="26" t="s">
        <v>2003</v>
      </c>
      <c r="G419" s="82" t="s">
        <v>14</v>
      </c>
      <c r="H419" s="82" t="s">
        <v>14</v>
      </c>
      <c r="I419" s="82">
        <f>0</f>
        <v>0</v>
      </c>
    </row>
    <row r="420" spans="2:9" ht="14.5" x14ac:dyDescent="0.35">
      <c r="B420" s="93" t="str">
        <f t="shared" si="25"/>
        <v>Gull Zawn</v>
      </c>
      <c r="E420" s="27" t="s">
        <v>840</v>
      </c>
      <c r="F420" s="26" t="s">
        <v>2016</v>
      </c>
      <c r="G420" s="82" t="s">
        <v>14</v>
      </c>
      <c r="H420" s="82" t="s">
        <v>14</v>
      </c>
      <c r="I420" s="82">
        <f>0</f>
        <v>0</v>
      </c>
    </row>
    <row r="421" spans="2:9" ht="14.5" x14ac:dyDescent="0.35">
      <c r="B421" s="93" t="str">
        <f t="shared" si="25"/>
        <v>Gull Zawn</v>
      </c>
      <c r="E421" s="27" t="s">
        <v>841</v>
      </c>
      <c r="F421" s="26" t="s">
        <v>2014</v>
      </c>
      <c r="G421" s="82" t="s">
        <v>14</v>
      </c>
      <c r="H421" s="82" t="s">
        <v>14</v>
      </c>
      <c r="I421" s="82">
        <f>0</f>
        <v>0</v>
      </c>
    </row>
    <row r="422" spans="2:9" ht="14.5" x14ac:dyDescent="0.35">
      <c r="B422" s="93" t="str">
        <f t="shared" si="25"/>
        <v>Gull Zawn</v>
      </c>
      <c r="E422" s="27" t="s">
        <v>842</v>
      </c>
      <c r="F422" s="26" t="s">
        <v>2000</v>
      </c>
      <c r="G422" s="82" t="s">
        <v>14</v>
      </c>
      <c r="H422" s="82" t="s">
        <v>14</v>
      </c>
      <c r="I422" s="82">
        <f>0</f>
        <v>0</v>
      </c>
    </row>
    <row r="423" spans="2:9" ht="14.5" x14ac:dyDescent="0.35">
      <c r="B423" s="93" t="str">
        <f t="shared" si="25"/>
        <v>Gull Zawn</v>
      </c>
      <c r="E423" s="27" t="s">
        <v>843</v>
      </c>
      <c r="F423" s="26" t="s">
        <v>1977</v>
      </c>
      <c r="G423" s="82" t="s">
        <v>14</v>
      </c>
      <c r="H423" s="82" t="s">
        <v>14</v>
      </c>
      <c r="I423" s="82">
        <f>0</f>
        <v>0</v>
      </c>
    </row>
    <row r="424" spans="2:9" ht="14.5" x14ac:dyDescent="0.35">
      <c r="B424" s="93" t="str">
        <f t="shared" si="25"/>
        <v>Gull Zawn</v>
      </c>
      <c r="E424" s="27" t="s">
        <v>844</v>
      </c>
      <c r="F424" s="26" t="s">
        <v>1977</v>
      </c>
      <c r="G424" s="82" t="s">
        <v>14</v>
      </c>
      <c r="H424" s="82" t="s">
        <v>14</v>
      </c>
      <c r="I424" s="82">
        <f>0</f>
        <v>0</v>
      </c>
    </row>
    <row r="425" spans="2:9" ht="14.5" x14ac:dyDescent="0.35">
      <c r="B425" s="93" t="str">
        <f t="shared" si="25"/>
        <v>Gull Zawn</v>
      </c>
      <c r="E425" s="27" t="s">
        <v>845</v>
      </c>
      <c r="F425" s="26" t="s">
        <v>2031</v>
      </c>
      <c r="G425" s="82" t="s">
        <v>29</v>
      </c>
      <c r="H425" s="82" t="s">
        <v>7</v>
      </c>
      <c r="I425" s="82">
        <f>0</f>
        <v>0</v>
      </c>
    </row>
    <row r="426" spans="2:9" ht="14.5" x14ac:dyDescent="0.35">
      <c r="B426" s="93" t="str">
        <f t="shared" si="25"/>
        <v>Gull Zawn</v>
      </c>
      <c r="E426" s="27" t="s">
        <v>846</v>
      </c>
      <c r="F426" s="26" t="s">
        <v>2016</v>
      </c>
      <c r="G426" s="82" t="s">
        <v>29</v>
      </c>
      <c r="H426" s="82" t="s">
        <v>7</v>
      </c>
      <c r="I426" s="82">
        <f>0</f>
        <v>0</v>
      </c>
    </row>
    <row r="427" spans="2:9" ht="14.5" x14ac:dyDescent="0.35">
      <c r="B427" s="93" t="str">
        <f t="shared" si="25"/>
        <v>Gull Zawn</v>
      </c>
      <c r="E427" s="27" t="s">
        <v>847</v>
      </c>
      <c r="F427" s="26" t="s">
        <v>2003</v>
      </c>
      <c r="G427" s="82" t="s">
        <v>29</v>
      </c>
      <c r="H427" s="82" t="s">
        <v>7</v>
      </c>
      <c r="I427" s="82">
        <f>0</f>
        <v>0</v>
      </c>
    </row>
    <row r="428" spans="2:9" ht="14.5" x14ac:dyDescent="0.35">
      <c r="B428" s="93" t="str">
        <f t="shared" si="25"/>
        <v>Gull Zawn</v>
      </c>
      <c r="E428" s="27" t="s">
        <v>848</v>
      </c>
      <c r="F428" s="26" t="s">
        <v>2024</v>
      </c>
      <c r="G428" s="82" t="s">
        <v>29</v>
      </c>
      <c r="H428" s="82" t="s">
        <v>7</v>
      </c>
      <c r="I428" s="82">
        <f>0</f>
        <v>0</v>
      </c>
    </row>
    <row r="429" spans="2:9" ht="14.5" x14ac:dyDescent="0.35">
      <c r="B429" s="93" t="str">
        <f t="shared" si="25"/>
        <v>Gull Zawn</v>
      </c>
      <c r="E429" s="27" t="s">
        <v>849</v>
      </c>
      <c r="F429" s="26" t="s">
        <v>2015</v>
      </c>
      <c r="G429" s="82" t="s">
        <v>29</v>
      </c>
      <c r="H429" s="82" t="s">
        <v>7</v>
      </c>
      <c r="I429" s="82">
        <f>0</f>
        <v>0</v>
      </c>
    </row>
    <row r="430" spans="2:9" ht="14.5" x14ac:dyDescent="0.35">
      <c r="B430" s="93" t="str">
        <f t="shared" si="25"/>
        <v>Gull Zawn</v>
      </c>
      <c r="E430" s="27" t="s">
        <v>850</v>
      </c>
      <c r="F430" s="26" t="s">
        <v>2008</v>
      </c>
      <c r="G430" s="82" t="s">
        <v>29</v>
      </c>
      <c r="H430" s="82" t="s">
        <v>7</v>
      </c>
      <c r="I430" s="82">
        <f>0</f>
        <v>0</v>
      </c>
    </row>
    <row r="431" spans="2:9" ht="14.5" x14ac:dyDescent="0.35">
      <c r="B431" s="93" t="str">
        <f t="shared" si="25"/>
        <v>Gull Zawn</v>
      </c>
      <c r="E431" s="27" t="s">
        <v>851</v>
      </c>
      <c r="F431" s="26" t="s">
        <v>1989</v>
      </c>
      <c r="G431" s="82" t="s">
        <v>29</v>
      </c>
      <c r="H431" s="82" t="s">
        <v>7</v>
      </c>
      <c r="I431" s="82">
        <f>0</f>
        <v>0</v>
      </c>
    </row>
    <row r="432" spans="2:9" ht="14.5" x14ac:dyDescent="0.35">
      <c r="B432" s="93" t="str">
        <f t="shared" si="25"/>
        <v>Gull Zawn</v>
      </c>
      <c r="E432" s="27" t="s">
        <v>852</v>
      </c>
      <c r="F432" s="26" t="s">
        <v>2017</v>
      </c>
      <c r="G432" s="82" t="s">
        <v>29</v>
      </c>
      <c r="H432" s="82" t="s">
        <v>7</v>
      </c>
      <c r="I432" s="82">
        <f>0</f>
        <v>0</v>
      </c>
    </row>
    <row r="433" spans="2:9" ht="14.5" x14ac:dyDescent="0.35">
      <c r="B433" s="93" t="str">
        <f t="shared" si="25"/>
        <v>Gull Zawn</v>
      </c>
      <c r="E433" s="27" t="s">
        <v>853</v>
      </c>
      <c r="F433" s="26" t="s">
        <v>2008</v>
      </c>
      <c r="G433" s="82" t="s">
        <v>29</v>
      </c>
      <c r="H433" s="82" t="s">
        <v>7</v>
      </c>
      <c r="I433" s="82">
        <f>0</f>
        <v>0</v>
      </c>
    </row>
    <row r="434" spans="2:9" ht="14.5" x14ac:dyDescent="0.35">
      <c r="B434" s="93" t="str">
        <f t="shared" si="25"/>
        <v>Gull Zawn</v>
      </c>
      <c r="E434" s="27" t="s">
        <v>854</v>
      </c>
      <c r="F434" s="26" t="s">
        <v>1983</v>
      </c>
      <c r="G434" s="82" t="s">
        <v>29</v>
      </c>
      <c r="H434" s="82" t="s">
        <v>7</v>
      </c>
      <c r="I434" s="82">
        <f>0</f>
        <v>0</v>
      </c>
    </row>
    <row r="435" spans="2:9" ht="14.5" x14ac:dyDescent="0.35">
      <c r="B435" s="93" t="str">
        <f t="shared" si="25"/>
        <v>Gull Zawn</v>
      </c>
      <c r="E435" s="27" t="s">
        <v>855</v>
      </c>
      <c r="F435" s="26" t="s">
        <v>1977</v>
      </c>
      <c r="G435" s="82" t="s">
        <v>29</v>
      </c>
      <c r="H435" s="82" t="s">
        <v>7</v>
      </c>
      <c r="I435" s="82">
        <f>0</f>
        <v>0</v>
      </c>
    </row>
    <row r="436" spans="2:9" ht="14.5" x14ac:dyDescent="0.35">
      <c r="B436" s="93" t="str">
        <f t="shared" si="25"/>
        <v>Gull Zawn</v>
      </c>
      <c r="E436" s="27" t="s">
        <v>856</v>
      </c>
      <c r="F436" s="26" t="s">
        <v>1978</v>
      </c>
      <c r="G436" s="82" t="s">
        <v>29</v>
      </c>
      <c r="H436" s="82" t="s">
        <v>7</v>
      </c>
      <c r="I436" s="82">
        <f>0</f>
        <v>0</v>
      </c>
    </row>
    <row r="437" spans="2:9" ht="14.5" x14ac:dyDescent="0.35">
      <c r="B437" s="93" t="str">
        <f t="shared" si="25"/>
        <v>Gull Zawn</v>
      </c>
      <c r="E437" s="27" t="s">
        <v>857</v>
      </c>
      <c r="F437" s="26" t="s">
        <v>1976</v>
      </c>
      <c r="G437" s="82" t="s">
        <v>29</v>
      </c>
      <c r="H437" s="82" t="s">
        <v>7</v>
      </c>
      <c r="I437" s="82">
        <f>0</f>
        <v>0</v>
      </c>
    </row>
    <row r="438" spans="2:9" ht="14.5" x14ac:dyDescent="0.35">
      <c r="B438" s="93" t="str">
        <f t="shared" si="25"/>
        <v>Gull Zawn</v>
      </c>
      <c r="E438" s="27" t="s">
        <v>858</v>
      </c>
      <c r="F438" s="26" t="s">
        <v>2008</v>
      </c>
      <c r="G438" s="82" t="s">
        <v>29</v>
      </c>
      <c r="H438" s="82" t="s">
        <v>7</v>
      </c>
      <c r="I438" s="82">
        <f>0</f>
        <v>0</v>
      </c>
    </row>
    <row r="439" spans="2:9" ht="14.5" x14ac:dyDescent="0.35">
      <c r="B439" s="93" t="str">
        <f t="shared" si="25"/>
        <v>Gull Zawn</v>
      </c>
      <c r="E439" s="27" t="s">
        <v>859</v>
      </c>
      <c r="F439" s="26" t="s">
        <v>1983</v>
      </c>
      <c r="G439" s="82" t="s">
        <v>29</v>
      </c>
      <c r="H439" s="82" t="s">
        <v>7</v>
      </c>
      <c r="I439" s="82">
        <f>0</f>
        <v>0</v>
      </c>
    </row>
    <row r="440" spans="2:9" ht="14.5" x14ac:dyDescent="0.35">
      <c r="B440" s="93" t="str">
        <f t="shared" si="25"/>
        <v>Gull Zawn</v>
      </c>
      <c r="E440" s="27" t="s">
        <v>860</v>
      </c>
      <c r="F440" s="26" t="s">
        <v>1982</v>
      </c>
      <c r="G440" s="82" t="s">
        <v>29</v>
      </c>
      <c r="H440" s="82" t="s">
        <v>7</v>
      </c>
      <c r="I440" s="82">
        <f>0</f>
        <v>0</v>
      </c>
    </row>
    <row r="441" spans="2:9" ht="14.5" x14ac:dyDescent="0.35">
      <c r="B441" s="93" t="str">
        <f t="shared" si="25"/>
        <v>Gull Zawn</v>
      </c>
      <c r="E441" s="27" t="s">
        <v>861</v>
      </c>
      <c r="F441" s="26" t="s">
        <v>1983</v>
      </c>
      <c r="G441" s="82" t="s">
        <v>29</v>
      </c>
      <c r="H441" s="82" t="s">
        <v>7</v>
      </c>
      <c r="I441" s="82">
        <f>0</f>
        <v>0</v>
      </c>
    </row>
    <row r="442" spans="2:9" ht="14.5" x14ac:dyDescent="0.35">
      <c r="B442" s="93" t="str">
        <f t="shared" si="25"/>
        <v>Gull Zawn</v>
      </c>
      <c r="E442" s="27" t="s">
        <v>862</v>
      </c>
      <c r="F442" s="26" t="s">
        <v>1982</v>
      </c>
      <c r="G442" s="82" t="s">
        <v>29</v>
      </c>
      <c r="H442" s="82" t="s">
        <v>7</v>
      </c>
      <c r="I442" s="82">
        <f>0</f>
        <v>0</v>
      </c>
    </row>
    <row r="443" spans="2:9" ht="14.5" x14ac:dyDescent="0.35">
      <c r="B443" s="93" t="str">
        <f t="shared" si="25"/>
        <v>Gull Zawn</v>
      </c>
      <c r="E443" s="27" t="s">
        <v>863</v>
      </c>
      <c r="F443" s="26" t="s">
        <v>2032</v>
      </c>
      <c r="G443" s="82" t="s">
        <v>29</v>
      </c>
      <c r="H443" s="82" t="s">
        <v>7</v>
      </c>
      <c r="I443" s="82">
        <f>0</f>
        <v>0</v>
      </c>
    </row>
    <row r="444" spans="2:9" ht="14.5" x14ac:dyDescent="0.35">
      <c r="B444" s="93" t="str">
        <f t="shared" si="25"/>
        <v>Gull Zawn</v>
      </c>
      <c r="E444" s="27" t="s">
        <v>864</v>
      </c>
      <c r="F444" s="26" t="s">
        <v>1985</v>
      </c>
      <c r="G444" s="82" t="s">
        <v>29</v>
      </c>
      <c r="H444" s="82" t="s">
        <v>7</v>
      </c>
      <c r="I444" s="82">
        <f>0</f>
        <v>0</v>
      </c>
    </row>
    <row r="445" spans="2:9" ht="14.5" x14ac:dyDescent="0.35">
      <c r="B445" s="93" t="str">
        <f t="shared" si="25"/>
        <v>Gull Zawn</v>
      </c>
      <c r="E445" s="27" t="s">
        <v>865</v>
      </c>
      <c r="F445" s="26" t="s">
        <v>1997</v>
      </c>
      <c r="G445" s="82" t="s">
        <v>29</v>
      </c>
      <c r="H445" s="82" t="s">
        <v>7</v>
      </c>
      <c r="I445" s="82">
        <f>0</f>
        <v>0</v>
      </c>
    </row>
    <row r="446" spans="2:9" ht="14.5" x14ac:dyDescent="0.35">
      <c r="B446" s="93" t="str">
        <f t="shared" si="25"/>
        <v>Gull Zawn</v>
      </c>
      <c r="E446" s="27" t="s">
        <v>866</v>
      </c>
      <c r="F446" s="26" t="s">
        <v>1980</v>
      </c>
      <c r="G446" s="82" t="s">
        <v>29</v>
      </c>
      <c r="H446" s="82" t="s">
        <v>7</v>
      </c>
      <c r="I446" s="82">
        <f>0</f>
        <v>0</v>
      </c>
    </row>
    <row r="447" spans="2:9" ht="14.5" hidden="1" x14ac:dyDescent="0.35">
      <c r="B447" s="91" t="s">
        <v>73</v>
      </c>
      <c r="C447" s="27">
        <v>49.423799000000002</v>
      </c>
      <c r="D447" s="27">
        <v>-2.6640790000000001</v>
      </c>
    </row>
    <row r="448" spans="2:9" ht="14.5" x14ac:dyDescent="0.35">
      <c r="B448" s="93" t="str">
        <f>"Gull Stack"</f>
        <v>Gull Stack</v>
      </c>
      <c r="E448" s="27" t="s">
        <v>867</v>
      </c>
      <c r="F448" t="s">
        <v>1976</v>
      </c>
      <c r="G448" t="s">
        <v>14</v>
      </c>
      <c r="H448" t="s">
        <v>11</v>
      </c>
      <c r="I448">
        <v>0</v>
      </c>
    </row>
    <row r="449" spans="2:9" x14ac:dyDescent="0.3">
      <c r="B449" s="93" t="str">
        <f t="shared" ref="B449:B459" si="26">"Gull Stack"</f>
        <v>Gull Stack</v>
      </c>
      <c r="E449" s="60" t="s">
        <v>868</v>
      </c>
      <c r="F449" t="s">
        <v>2020</v>
      </c>
      <c r="G449" s="82" t="s">
        <v>14</v>
      </c>
      <c r="H449" s="98" t="s">
        <v>11</v>
      </c>
      <c r="I449" s="98">
        <v>0</v>
      </c>
    </row>
    <row r="450" spans="2:9" x14ac:dyDescent="0.3">
      <c r="B450" s="93" t="str">
        <f t="shared" si="26"/>
        <v>Gull Stack</v>
      </c>
      <c r="E450" s="28" t="s">
        <v>869</v>
      </c>
      <c r="F450" t="s">
        <v>1976</v>
      </c>
      <c r="G450" s="82" t="s">
        <v>14</v>
      </c>
      <c r="H450" s="98" t="s">
        <v>11</v>
      </c>
      <c r="I450" s="98">
        <v>0</v>
      </c>
    </row>
    <row r="451" spans="2:9" ht="14.5" x14ac:dyDescent="0.35">
      <c r="B451" s="93" t="str">
        <f t="shared" si="26"/>
        <v>Gull Stack</v>
      </c>
      <c r="E451" s="27" t="s">
        <v>870</v>
      </c>
      <c r="F451" t="s">
        <v>2033</v>
      </c>
      <c r="G451" s="82" t="s">
        <v>14</v>
      </c>
      <c r="H451" s="98" t="s">
        <v>11</v>
      </c>
      <c r="I451" s="98">
        <v>0</v>
      </c>
    </row>
    <row r="452" spans="2:9" ht="14.5" x14ac:dyDescent="0.35">
      <c r="B452" s="93" t="str">
        <f t="shared" si="26"/>
        <v>Gull Stack</v>
      </c>
      <c r="E452" s="27" t="s">
        <v>871</v>
      </c>
      <c r="F452" t="s">
        <v>1995</v>
      </c>
      <c r="G452" s="82" t="s">
        <v>14</v>
      </c>
      <c r="H452" s="98" t="s">
        <v>11</v>
      </c>
      <c r="I452" s="98">
        <v>0</v>
      </c>
    </row>
    <row r="453" spans="2:9" ht="14.5" x14ac:dyDescent="0.35">
      <c r="B453" s="93" t="str">
        <f t="shared" si="26"/>
        <v>Gull Stack</v>
      </c>
      <c r="E453" s="27" t="s">
        <v>872</v>
      </c>
      <c r="F453" t="s">
        <v>2017</v>
      </c>
      <c r="G453" s="82" t="s">
        <v>14</v>
      </c>
      <c r="H453" s="98" t="s">
        <v>11</v>
      </c>
      <c r="I453" s="98">
        <v>0</v>
      </c>
    </row>
    <row r="454" spans="2:9" ht="14.5" x14ac:dyDescent="0.35">
      <c r="B454" s="93" t="str">
        <f t="shared" si="26"/>
        <v>Gull Stack</v>
      </c>
      <c r="E454" s="27" t="s">
        <v>873</v>
      </c>
      <c r="F454" t="s">
        <v>1985</v>
      </c>
      <c r="G454" s="82" t="s">
        <v>14</v>
      </c>
      <c r="H454" s="98" t="s">
        <v>11</v>
      </c>
      <c r="I454" s="98">
        <v>0</v>
      </c>
    </row>
    <row r="455" spans="2:9" ht="14.5" x14ac:dyDescent="0.35">
      <c r="B455" s="93" t="str">
        <f t="shared" si="26"/>
        <v>Gull Stack</v>
      </c>
      <c r="E455" s="27" t="s">
        <v>874</v>
      </c>
      <c r="F455" t="s">
        <v>2034</v>
      </c>
      <c r="G455" s="82" t="s">
        <v>14</v>
      </c>
      <c r="H455" s="98" t="s">
        <v>11</v>
      </c>
      <c r="I455" s="98">
        <v>0</v>
      </c>
    </row>
    <row r="456" spans="2:9" ht="14.5" x14ac:dyDescent="0.35">
      <c r="B456" s="93" t="str">
        <f t="shared" si="26"/>
        <v>Gull Stack</v>
      </c>
      <c r="E456" s="27" t="s">
        <v>875</v>
      </c>
      <c r="F456" t="s">
        <v>1976</v>
      </c>
      <c r="G456" s="82" t="s">
        <v>14</v>
      </c>
      <c r="H456" s="98" t="s">
        <v>11</v>
      </c>
      <c r="I456" s="98">
        <v>0</v>
      </c>
    </row>
    <row r="457" spans="2:9" ht="14.5" x14ac:dyDescent="0.35">
      <c r="B457" s="93" t="str">
        <f t="shared" si="26"/>
        <v>Gull Stack</v>
      </c>
      <c r="E457" s="27" t="s">
        <v>876</v>
      </c>
      <c r="F457" t="s">
        <v>1977</v>
      </c>
      <c r="G457" s="82" t="s">
        <v>14</v>
      </c>
      <c r="H457" s="98" t="s">
        <v>11</v>
      </c>
      <c r="I457" s="98">
        <v>0</v>
      </c>
    </row>
    <row r="458" spans="2:9" ht="14.5" x14ac:dyDescent="0.35">
      <c r="B458" s="93" t="str">
        <f t="shared" si="26"/>
        <v>Gull Stack</v>
      </c>
      <c r="E458" s="27" t="s">
        <v>877</v>
      </c>
      <c r="F458" t="s">
        <v>1977</v>
      </c>
      <c r="G458" s="82" t="s">
        <v>14</v>
      </c>
      <c r="H458" s="98" t="s">
        <v>11</v>
      </c>
      <c r="I458" s="98">
        <v>0</v>
      </c>
    </row>
    <row r="459" spans="2:9" ht="14.5" x14ac:dyDescent="0.35">
      <c r="B459" s="93" t="str">
        <f t="shared" si="26"/>
        <v>Gull Stack</v>
      </c>
      <c r="E459" s="27" t="s">
        <v>878</v>
      </c>
      <c r="F459" t="s">
        <v>2007</v>
      </c>
      <c r="G459" s="82" t="s">
        <v>14</v>
      </c>
      <c r="H459" s="98" t="s">
        <v>11</v>
      </c>
      <c r="I459" s="98">
        <v>0</v>
      </c>
    </row>
    <row r="460" spans="2:9" ht="14.5" hidden="1" x14ac:dyDescent="0.35">
      <c r="B460" s="91" t="s">
        <v>75</v>
      </c>
      <c r="C460" s="27">
        <v>49.423937000000002</v>
      </c>
      <c r="D460" s="27">
        <v>-2.6633070000000001</v>
      </c>
    </row>
    <row r="461" spans="2:9" ht="14.5" hidden="1" x14ac:dyDescent="0.35">
      <c r="B461" s="93" t="str">
        <f>"Mole Wall"</f>
        <v>Mole Wall</v>
      </c>
      <c r="E461" s="27" t="s">
        <v>879</v>
      </c>
      <c r="F461" t="s">
        <v>2008</v>
      </c>
      <c r="G461" t="s">
        <v>10</v>
      </c>
      <c r="H461" t="s">
        <v>11</v>
      </c>
      <c r="I461">
        <v>1</v>
      </c>
    </row>
    <row r="462" spans="2:9" hidden="1" x14ac:dyDescent="0.3">
      <c r="B462" s="93" t="str">
        <f t="shared" ref="B462:B476" si="27">"Mole Wall"</f>
        <v>Mole Wall</v>
      </c>
      <c r="E462" s="60" t="s">
        <v>880</v>
      </c>
      <c r="F462" t="s">
        <v>1992</v>
      </c>
      <c r="G462" s="82" t="s">
        <v>10</v>
      </c>
      <c r="H462" s="82" t="s">
        <v>11</v>
      </c>
      <c r="I462" s="82">
        <v>1</v>
      </c>
    </row>
    <row r="463" spans="2:9" hidden="1" x14ac:dyDescent="0.3">
      <c r="B463" s="93" t="str">
        <f t="shared" si="27"/>
        <v>Mole Wall</v>
      </c>
      <c r="E463" s="28" t="s">
        <v>881</v>
      </c>
      <c r="F463" t="s">
        <v>1976</v>
      </c>
      <c r="G463" s="82" t="s">
        <v>10</v>
      </c>
      <c r="H463" s="82" t="s">
        <v>11</v>
      </c>
      <c r="I463" s="82">
        <v>1</v>
      </c>
    </row>
    <row r="464" spans="2:9" ht="14.5" hidden="1" x14ac:dyDescent="0.35">
      <c r="B464" s="93" t="str">
        <f t="shared" si="27"/>
        <v>Mole Wall</v>
      </c>
      <c r="E464" s="27" t="s">
        <v>882</v>
      </c>
      <c r="F464" t="s">
        <v>1985</v>
      </c>
      <c r="G464" s="82" t="s">
        <v>10</v>
      </c>
      <c r="H464" s="82" t="s">
        <v>11</v>
      </c>
      <c r="I464" s="82">
        <v>1</v>
      </c>
    </row>
    <row r="465" spans="2:9" ht="14.5" hidden="1" x14ac:dyDescent="0.35">
      <c r="B465" s="93" t="str">
        <f t="shared" si="27"/>
        <v>Mole Wall</v>
      </c>
      <c r="E465" s="27" t="s">
        <v>883</v>
      </c>
      <c r="F465" t="s">
        <v>2017</v>
      </c>
      <c r="G465" s="82" t="s">
        <v>10</v>
      </c>
      <c r="H465" s="82" t="s">
        <v>11</v>
      </c>
      <c r="I465" s="82">
        <v>1</v>
      </c>
    </row>
    <row r="466" spans="2:9" ht="14.5" x14ac:dyDescent="0.35">
      <c r="B466" s="93" t="str">
        <f t="shared" si="27"/>
        <v>Mole Wall</v>
      </c>
      <c r="E466" s="27" t="s">
        <v>884</v>
      </c>
      <c r="F466" t="s">
        <v>1983</v>
      </c>
      <c r="G466" s="26" t="s">
        <v>14</v>
      </c>
      <c r="H466" s="82" t="s">
        <v>11</v>
      </c>
      <c r="I466" s="82">
        <f>0</f>
        <v>0</v>
      </c>
    </row>
    <row r="467" spans="2:9" ht="14.5" x14ac:dyDescent="0.35">
      <c r="B467" s="93" t="str">
        <f t="shared" si="27"/>
        <v>Mole Wall</v>
      </c>
      <c r="E467" s="27" t="s">
        <v>885</v>
      </c>
      <c r="F467" t="s">
        <v>2008</v>
      </c>
      <c r="G467" s="26" t="s">
        <v>14</v>
      </c>
      <c r="H467" s="82" t="s">
        <v>11</v>
      </c>
      <c r="I467" s="82">
        <f>0</f>
        <v>0</v>
      </c>
    </row>
    <row r="468" spans="2:9" ht="14.5" x14ac:dyDescent="0.35">
      <c r="B468" s="93" t="str">
        <f t="shared" si="27"/>
        <v>Mole Wall</v>
      </c>
      <c r="E468" s="27" t="s">
        <v>886</v>
      </c>
      <c r="F468" t="s">
        <v>2003</v>
      </c>
      <c r="G468" s="26" t="s">
        <v>14</v>
      </c>
      <c r="H468" s="82" t="s">
        <v>11</v>
      </c>
      <c r="I468" s="82">
        <f>0</f>
        <v>0</v>
      </c>
    </row>
    <row r="469" spans="2:9" ht="14.5" x14ac:dyDescent="0.35">
      <c r="B469" s="93" t="str">
        <f t="shared" si="27"/>
        <v>Mole Wall</v>
      </c>
      <c r="E469" s="27" t="s">
        <v>887</v>
      </c>
      <c r="F469" t="s">
        <v>2017</v>
      </c>
      <c r="G469" s="26" t="s">
        <v>14</v>
      </c>
      <c r="H469" s="82" t="s">
        <v>11</v>
      </c>
      <c r="I469" s="82">
        <f>0</f>
        <v>0</v>
      </c>
    </row>
    <row r="470" spans="2:9" ht="14.5" x14ac:dyDescent="0.35">
      <c r="B470" s="93" t="str">
        <f t="shared" si="27"/>
        <v>Mole Wall</v>
      </c>
      <c r="E470" s="27" t="s">
        <v>888</v>
      </c>
      <c r="F470" t="s">
        <v>2025</v>
      </c>
      <c r="G470" s="26" t="s">
        <v>14</v>
      </c>
      <c r="H470" s="82" t="s">
        <v>11</v>
      </c>
      <c r="I470" s="82">
        <f>0</f>
        <v>0</v>
      </c>
    </row>
    <row r="471" spans="2:9" ht="14.5" x14ac:dyDescent="0.35">
      <c r="B471" s="93" t="str">
        <f t="shared" si="27"/>
        <v>Mole Wall</v>
      </c>
      <c r="E471" s="27" t="s">
        <v>889</v>
      </c>
      <c r="F471" t="s">
        <v>1977</v>
      </c>
      <c r="G471" s="26" t="s">
        <v>14</v>
      </c>
      <c r="H471" s="82" t="s">
        <v>11</v>
      </c>
      <c r="I471" s="82">
        <f>0</f>
        <v>0</v>
      </c>
    </row>
    <row r="472" spans="2:9" ht="14.5" x14ac:dyDescent="0.35">
      <c r="B472" s="93" t="str">
        <f t="shared" si="27"/>
        <v>Mole Wall</v>
      </c>
      <c r="E472" s="27" t="s">
        <v>890</v>
      </c>
      <c r="F472" t="s">
        <v>2035</v>
      </c>
      <c r="G472" s="82" t="s">
        <v>14</v>
      </c>
      <c r="H472" s="82" t="s">
        <v>14</v>
      </c>
      <c r="I472" s="82">
        <f>0</f>
        <v>0</v>
      </c>
    </row>
    <row r="473" spans="2:9" ht="14.5" x14ac:dyDescent="0.35">
      <c r="B473" s="93" t="str">
        <f t="shared" si="27"/>
        <v>Mole Wall</v>
      </c>
      <c r="E473" s="27" t="s">
        <v>891</v>
      </c>
      <c r="F473" t="s">
        <v>2024</v>
      </c>
      <c r="G473" s="82" t="s">
        <v>14</v>
      </c>
      <c r="H473" s="82" t="s">
        <v>14</v>
      </c>
      <c r="I473" s="82">
        <f>0</f>
        <v>0</v>
      </c>
    </row>
    <row r="474" spans="2:9" ht="14.5" x14ac:dyDescent="0.35">
      <c r="B474" s="93" t="str">
        <f t="shared" si="27"/>
        <v>Mole Wall</v>
      </c>
      <c r="E474" s="27" t="s">
        <v>892</v>
      </c>
      <c r="F474" t="s">
        <v>1994</v>
      </c>
      <c r="G474" s="82" t="s">
        <v>14</v>
      </c>
      <c r="H474" s="82" t="s">
        <v>14</v>
      </c>
      <c r="I474" s="82">
        <f>0</f>
        <v>0</v>
      </c>
    </row>
    <row r="475" spans="2:9" ht="14.5" x14ac:dyDescent="0.35">
      <c r="B475" s="93" t="str">
        <f t="shared" si="27"/>
        <v>Mole Wall</v>
      </c>
      <c r="E475" s="27" t="s">
        <v>893</v>
      </c>
      <c r="F475" t="s">
        <v>1977</v>
      </c>
      <c r="G475" s="82" t="s">
        <v>14</v>
      </c>
      <c r="H475" s="82" t="s">
        <v>14</v>
      </c>
      <c r="I475" s="82">
        <f>0</f>
        <v>0</v>
      </c>
    </row>
    <row r="476" spans="2:9" ht="14.5" x14ac:dyDescent="0.35">
      <c r="B476" s="93" t="str">
        <f t="shared" si="27"/>
        <v>Mole Wall</v>
      </c>
      <c r="E476" s="27" t="s">
        <v>894</v>
      </c>
      <c r="F476" t="s">
        <v>1976</v>
      </c>
      <c r="G476" s="82" t="s">
        <v>14</v>
      </c>
      <c r="H476" s="82" t="s">
        <v>14</v>
      </c>
      <c r="I476" s="82">
        <f>0</f>
        <v>0</v>
      </c>
    </row>
    <row r="477" spans="2:9" ht="14.5" hidden="1" x14ac:dyDescent="0.35">
      <c r="B477" s="91" t="s">
        <v>77</v>
      </c>
      <c r="C477" s="27">
        <v>49.424450999999998</v>
      </c>
      <c r="D477" s="27">
        <v>-2.6630790000000002</v>
      </c>
    </row>
    <row r="478" spans="2:9" ht="14.5" x14ac:dyDescent="0.35">
      <c r="B478" s="93" t="str">
        <f>"La Congrelle"</f>
        <v>La Congrelle</v>
      </c>
      <c r="E478" s="59" t="s">
        <v>895</v>
      </c>
      <c r="F478" t="s">
        <v>2016</v>
      </c>
      <c r="G478" t="s">
        <v>14</v>
      </c>
      <c r="H478" t="s">
        <v>11</v>
      </c>
      <c r="I478">
        <v>0</v>
      </c>
    </row>
    <row r="479" spans="2:9" x14ac:dyDescent="0.3">
      <c r="B479" s="93" t="str">
        <f t="shared" ref="B479:B536" si="28">"La Congrelle"</f>
        <v>La Congrelle</v>
      </c>
      <c r="E479" s="60" t="s">
        <v>896</v>
      </c>
      <c r="F479" t="s">
        <v>1977</v>
      </c>
      <c r="G479" s="82" t="s">
        <v>14</v>
      </c>
      <c r="H479" s="82" t="s">
        <v>11</v>
      </c>
      <c r="I479" s="98">
        <v>0</v>
      </c>
    </row>
    <row r="480" spans="2:9" x14ac:dyDescent="0.3">
      <c r="B480" s="93" t="str">
        <f t="shared" si="28"/>
        <v>La Congrelle</v>
      </c>
      <c r="E480" s="28" t="s">
        <v>897</v>
      </c>
      <c r="F480" t="s">
        <v>2013</v>
      </c>
      <c r="G480" s="82" t="s">
        <v>14</v>
      </c>
      <c r="H480" s="82" t="s">
        <v>11</v>
      </c>
      <c r="I480" s="98">
        <v>0</v>
      </c>
    </row>
    <row r="481" spans="2:10" ht="14.5" x14ac:dyDescent="0.35">
      <c r="B481" s="93" t="str">
        <f t="shared" si="28"/>
        <v>La Congrelle</v>
      </c>
      <c r="E481" s="27" t="s">
        <v>898</v>
      </c>
      <c r="F481" t="s">
        <v>1985</v>
      </c>
      <c r="G481" s="82" t="s">
        <v>14</v>
      </c>
      <c r="H481" s="82" t="s">
        <v>11</v>
      </c>
      <c r="I481" s="98">
        <v>0</v>
      </c>
    </row>
    <row r="482" spans="2:10" ht="14.5" x14ac:dyDescent="0.35">
      <c r="B482" s="93" t="str">
        <f t="shared" si="28"/>
        <v>La Congrelle</v>
      </c>
      <c r="E482" s="27" t="s">
        <v>899</v>
      </c>
      <c r="F482" t="s">
        <v>1985</v>
      </c>
      <c r="G482" s="82" t="s">
        <v>14</v>
      </c>
      <c r="H482" s="82" t="s">
        <v>11</v>
      </c>
      <c r="I482" s="98">
        <v>0</v>
      </c>
    </row>
    <row r="483" spans="2:10" ht="14.5" x14ac:dyDescent="0.35">
      <c r="B483" s="93" t="str">
        <f t="shared" si="28"/>
        <v>La Congrelle</v>
      </c>
      <c r="E483" s="27" t="s">
        <v>900</v>
      </c>
      <c r="F483" t="s">
        <v>2016</v>
      </c>
      <c r="G483" s="82" t="s">
        <v>14</v>
      </c>
      <c r="H483" s="82" t="s">
        <v>11</v>
      </c>
      <c r="I483" s="98">
        <v>0</v>
      </c>
    </row>
    <row r="484" spans="2:10" ht="14.5" x14ac:dyDescent="0.35">
      <c r="B484" s="93" t="str">
        <f t="shared" si="28"/>
        <v>La Congrelle</v>
      </c>
      <c r="E484" s="27" t="s">
        <v>901</v>
      </c>
      <c r="F484" t="s">
        <v>1977</v>
      </c>
      <c r="G484" s="82" t="s">
        <v>14</v>
      </c>
      <c r="H484" s="82" t="s">
        <v>11</v>
      </c>
      <c r="I484" s="98">
        <v>0</v>
      </c>
    </row>
    <row r="485" spans="2:10" ht="14.5" x14ac:dyDescent="0.35">
      <c r="B485" s="93" t="str">
        <f t="shared" si="28"/>
        <v>La Congrelle</v>
      </c>
      <c r="E485" s="27" t="s">
        <v>902</v>
      </c>
      <c r="F485" t="s">
        <v>1976</v>
      </c>
      <c r="G485" s="82" t="s">
        <v>14</v>
      </c>
      <c r="H485" s="82" t="s">
        <v>11</v>
      </c>
      <c r="I485" s="98">
        <v>0</v>
      </c>
    </row>
    <row r="486" spans="2:10" ht="14.5" x14ac:dyDescent="0.35">
      <c r="B486" s="93" t="str">
        <f t="shared" si="28"/>
        <v>La Congrelle</v>
      </c>
      <c r="E486" s="27" t="s">
        <v>903</v>
      </c>
      <c r="F486" t="s">
        <v>1994</v>
      </c>
      <c r="G486" s="82" t="s">
        <v>14</v>
      </c>
      <c r="H486" s="82" t="s">
        <v>11</v>
      </c>
      <c r="I486" s="98">
        <v>0</v>
      </c>
    </row>
    <row r="487" spans="2:10" ht="14.5" x14ac:dyDescent="0.35">
      <c r="B487" s="93" t="str">
        <f t="shared" si="28"/>
        <v>La Congrelle</v>
      </c>
      <c r="E487" s="27" t="s">
        <v>904</v>
      </c>
      <c r="F487" t="s">
        <v>1977</v>
      </c>
      <c r="G487" s="82" t="s">
        <v>14</v>
      </c>
      <c r="H487" s="82" t="s">
        <v>11</v>
      </c>
      <c r="I487" s="98">
        <v>0</v>
      </c>
    </row>
    <row r="488" spans="2:10" ht="14.5" x14ac:dyDescent="0.35">
      <c r="B488" s="93" t="str">
        <f t="shared" si="28"/>
        <v>La Congrelle</v>
      </c>
      <c r="E488" s="27" t="s">
        <v>905</v>
      </c>
      <c r="F488" t="s">
        <v>1983</v>
      </c>
      <c r="G488" s="82" t="s">
        <v>14</v>
      </c>
      <c r="H488" s="82" t="s">
        <v>11</v>
      </c>
      <c r="I488" s="98">
        <v>0</v>
      </c>
    </row>
    <row r="489" spans="2:10" ht="14.5" x14ac:dyDescent="0.35">
      <c r="B489" s="93" t="str">
        <f t="shared" si="28"/>
        <v>La Congrelle</v>
      </c>
      <c r="E489" s="27" t="s">
        <v>906</v>
      </c>
      <c r="F489" t="s">
        <v>1977</v>
      </c>
      <c r="G489" s="82" t="s">
        <v>14</v>
      </c>
      <c r="H489" s="82" t="s">
        <v>11</v>
      </c>
      <c r="I489" s="98">
        <v>0</v>
      </c>
      <c r="J489" s="97"/>
    </row>
    <row r="490" spans="2:10" ht="14.5" x14ac:dyDescent="0.35">
      <c r="B490" s="93" t="str">
        <f t="shared" si="28"/>
        <v>La Congrelle</v>
      </c>
      <c r="E490" s="27" t="s">
        <v>907</v>
      </c>
      <c r="F490" t="s">
        <v>1982</v>
      </c>
      <c r="G490" s="82" t="s">
        <v>14</v>
      </c>
      <c r="H490" s="82" t="s">
        <v>11</v>
      </c>
      <c r="I490" s="98">
        <v>0</v>
      </c>
      <c r="J490" s="97"/>
    </row>
    <row r="491" spans="2:10" ht="14.5" x14ac:dyDescent="0.35">
      <c r="B491" s="93" t="str">
        <f t="shared" si="28"/>
        <v>La Congrelle</v>
      </c>
      <c r="E491" s="27" t="s">
        <v>908</v>
      </c>
      <c r="F491" t="s">
        <v>1978</v>
      </c>
      <c r="G491" s="82" t="s">
        <v>14</v>
      </c>
      <c r="H491" s="82" t="s">
        <v>11</v>
      </c>
      <c r="I491" s="98">
        <v>0</v>
      </c>
      <c r="J491" s="97"/>
    </row>
    <row r="492" spans="2:10" ht="14.5" x14ac:dyDescent="0.35">
      <c r="B492" s="93" t="str">
        <f t="shared" si="28"/>
        <v>La Congrelle</v>
      </c>
      <c r="E492" s="27" t="s">
        <v>909</v>
      </c>
      <c r="F492" t="s">
        <v>1988</v>
      </c>
      <c r="G492" s="82" t="s">
        <v>14</v>
      </c>
      <c r="H492" s="82" t="s">
        <v>11</v>
      </c>
      <c r="I492" s="98">
        <v>0</v>
      </c>
      <c r="J492" s="97"/>
    </row>
    <row r="493" spans="2:10" ht="14.5" x14ac:dyDescent="0.35">
      <c r="B493" s="93" t="str">
        <f t="shared" si="28"/>
        <v>La Congrelle</v>
      </c>
      <c r="E493" s="27" t="s">
        <v>910</v>
      </c>
      <c r="F493" t="s">
        <v>2013</v>
      </c>
      <c r="G493" s="82" t="s">
        <v>14</v>
      </c>
      <c r="H493" s="82" t="s">
        <v>11</v>
      </c>
      <c r="I493" s="98">
        <v>0</v>
      </c>
    </row>
    <row r="494" spans="2:10" ht="14.5" x14ac:dyDescent="0.35">
      <c r="B494" s="93" t="str">
        <f t="shared" si="28"/>
        <v>La Congrelle</v>
      </c>
      <c r="E494" s="27" t="s">
        <v>911</v>
      </c>
      <c r="F494" t="s">
        <v>2008</v>
      </c>
      <c r="G494" s="82" t="s">
        <v>14</v>
      </c>
      <c r="H494" s="82" t="s">
        <v>11</v>
      </c>
      <c r="I494" s="98">
        <v>0</v>
      </c>
      <c r="J494" s="97"/>
    </row>
    <row r="495" spans="2:10" ht="14.5" x14ac:dyDescent="0.35">
      <c r="B495" s="93" t="str">
        <f t="shared" si="28"/>
        <v>La Congrelle</v>
      </c>
      <c r="E495" s="27" t="s">
        <v>912</v>
      </c>
      <c r="F495" t="s">
        <v>1977</v>
      </c>
      <c r="G495" s="82" t="s">
        <v>14</v>
      </c>
      <c r="H495" s="82" t="s">
        <v>11</v>
      </c>
      <c r="I495" s="98">
        <v>0</v>
      </c>
      <c r="J495" s="97"/>
    </row>
    <row r="496" spans="2:10" ht="14.5" x14ac:dyDescent="0.35">
      <c r="B496" s="93" t="str">
        <f t="shared" si="28"/>
        <v>La Congrelle</v>
      </c>
      <c r="E496" s="27" t="s">
        <v>913</v>
      </c>
      <c r="F496" t="s">
        <v>1998</v>
      </c>
      <c r="G496" s="82" t="s">
        <v>14</v>
      </c>
      <c r="H496" s="82" t="s">
        <v>11</v>
      </c>
      <c r="I496" s="98">
        <v>0</v>
      </c>
      <c r="J496" s="97"/>
    </row>
    <row r="497" spans="2:9" ht="14.5" x14ac:dyDescent="0.35">
      <c r="B497" s="93" t="str">
        <f t="shared" si="28"/>
        <v>La Congrelle</v>
      </c>
      <c r="E497" s="27" t="s">
        <v>914</v>
      </c>
      <c r="F497" t="s">
        <v>2014</v>
      </c>
      <c r="G497" s="82" t="s">
        <v>14</v>
      </c>
      <c r="H497" s="82" t="s">
        <v>11</v>
      </c>
      <c r="I497" s="98">
        <v>0</v>
      </c>
    </row>
    <row r="498" spans="2:9" ht="14.5" x14ac:dyDescent="0.35">
      <c r="B498" s="93" t="str">
        <f t="shared" si="28"/>
        <v>La Congrelle</v>
      </c>
      <c r="E498" s="27" t="s">
        <v>915</v>
      </c>
      <c r="F498" t="s">
        <v>2003</v>
      </c>
      <c r="G498" s="82" t="s">
        <v>14</v>
      </c>
      <c r="H498" s="82" t="s">
        <v>11</v>
      </c>
      <c r="I498" s="98">
        <v>0</v>
      </c>
    </row>
    <row r="499" spans="2:9" ht="14.5" x14ac:dyDescent="0.35">
      <c r="B499" s="93" t="str">
        <f t="shared" si="28"/>
        <v>La Congrelle</v>
      </c>
      <c r="E499" s="27" t="s">
        <v>916</v>
      </c>
      <c r="F499" t="s">
        <v>2014</v>
      </c>
      <c r="G499" s="82" t="s">
        <v>14</v>
      </c>
      <c r="H499" s="82" t="s">
        <v>11</v>
      </c>
      <c r="I499" s="98">
        <v>0</v>
      </c>
    </row>
    <row r="500" spans="2:9" ht="14.5" x14ac:dyDescent="0.35">
      <c r="B500" s="93" t="str">
        <f t="shared" si="28"/>
        <v>La Congrelle</v>
      </c>
      <c r="E500" s="27" t="s">
        <v>917</v>
      </c>
      <c r="F500" t="s">
        <v>2025</v>
      </c>
      <c r="G500" s="82" t="s">
        <v>14</v>
      </c>
      <c r="H500" s="82" t="s">
        <v>11</v>
      </c>
      <c r="I500" s="98">
        <v>0</v>
      </c>
    </row>
    <row r="501" spans="2:9" ht="14.5" x14ac:dyDescent="0.35">
      <c r="B501" s="93" t="str">
        <f t="shared" si="28"/>
        <v>La Congrelle</v>
      </c>
      <c r="E501" s="27" t="s">
        <v>918</v>
      </c>
      <c r="F501" t="s">
        <v>2016</v>
      </c>
      <c r="G501" s="82" t="s">
        <v>14</v>
      </c>
      <c r="H501" s="82" t="s">
        <v>11</v>
      </c>
      <c r="I501" s="98">
        <v>0</v>
      </c>
    </row>
    <row r="502" spans="2:9" ht="14.5" x14ac:dyDescent="0.35">
      <c r="B502" s="93" t="str">
        <f t="shared" si="28"/>
        <v>La Congrelle</v>
      </c>
      <c r="E502" s="27" t="s">
        <v>919</v>
      </c>
      <c r="F502" t="s">
        <v>2036</v>
      </c>
      <c r="G502" s="82" t="s">
        <v>14</v>
      </c>
      <c r="H502" s="82" t="s">
        <v>11</v>
      </c>
      <c r="I502" s="98">
        <v>0</v>
      </c>
    </row>
    <row r="503" spans="2:9" ht="14.5" x14ac:dyDescent="0.35">
      <c r="B503" s="93" t="str">
        <f t="shared" si="28"/>
        <v>La Congrelle</v>
      </c>
      <c r="E503" s="27" t="s">
        <v>920</v>
      </c>
      <c r="F503" t="s">
        <v>2015</v>
      </c>
      <c r="G503" s="82" t="s">
        <v>14</v>
      </c>
      <c r="H503" s="82" t="s">
        <v>11</v>
      </c>
      <c r="I503" s="98">
        <v>0</v>
      </c>
    </row>
    <row r="504" spans="2:9" ht="14.5" x14ac:dyDescent="0.35">
      <c r="B504" s="93" t="str">
        <f t="shared" si="28"/>
        <v>La Congrelle</v>
      </c>
      <c r="E504" s="27" t="s">
        <v>921</v>
      </c>
      <c r="F504" t="s">
        <v>2003</v>
      </c>
      <c r="G504" s="82" t="s">
        <v>14</v>
      </c>
      <c r="H504" s="82" t="s">
        <v>11</v>
      </c>
      <c r="I504" s="98">
        <v>0</v>
      </c>
    </row>
    <row r="505" spans="2:9" ht="14.5" x14ac:dyDescent="0.35">
      <c r="B505" s="93" t="str">
        <f t="shared" si="28"/>
        <v>La Congrelle</v>
      </c>
      <c r="E505" s="27" t="s">
        <v>922</v>
      </c>
      <c r="F505" t="s">
        <v>2037</v>
      </c>
      <c r="G505" s="82" t="s">
        <v>14</v>
      </c>
      <c r="H505" s="82" t="s">
        <v>11</v>
      </c>
      <c r="I505" s="98">
        <v>0</v>
      </c>
    </row>
    <row r="506" spans="2:9" ht="14.5" x14ac:dyDescent="0.35">
      <c r="B506" s="93" t="str">
        <f t="shared" si="28"/>
        <v>La Congrelle</v>
      </c>
      <c r="E506" s="27" t="s">
        <v>923</v>
      </c>
      <c r="F506" t="s">
        <v>2007</v>
      </c>
      <c r="G506" s="82" t="s">
        <v>14</v>
      </c>
      <c r="H506" s="82" t="s">
        <v>11</v>
      </c>
      <c r="I506" s="98">
        <v>0</v>
      </c>
    </row>
    <row r="507" spans="2:9" ht="14.5" x14ac:dyDescent="0.35">
      <c r="B507" s="93" t="str">
        <f t="shared" si="28"/>
        <v>La Congrelle</v>
      </c>
      <c r="E507" s="27" t="s">
        <v>924</v>
      </c>
      <c r="F507" t="s">
        <v>1977</v>
      </c>
      <c r="G507" s="82" t="s">
        <v>14</v>
      </c>
      <c r="H507" s="82" t="s">
        <v>11</v>
      </c>
      <c r="I507" s="98">
        <v>0</v>
      </c>
    </row>
    <row r="508" spans="2:9" ht="14.5" x14ac:dyDescent="0.35">
      <c r="B508" s="93" t="str">
        <f t="shared" si="28"/>
        <v>La Congrelle</v>
      </c>
      <c r="E508" s="27" t="s">
        <v>925</v>
      </c>
      <c r="F508" t="s">
        <v>2007</v>
      </c>
      <c r="G508" s="82" t="s">
        <v>14</v>
      </c>
      <c r="H508" s="82" t="s">
        <v>11</v>
      </c>
      <c r="I508" s="98">
        <v>0</v>
      </c>
    </row>
    <row r="509" spans="2:9" ht="14.5" x14ac:dyDescent="0.35">
      <c r="B509" s="93" t="str">
        <f t="shared" si="28"/>
        <v>La Congrelle</v>
      </c>
      <c r="E509" s="27" t="s">
        <v>926</v>
      </c>
      <c r="F509" t="s">
        <v>2013</v>
      </c>
      <c r="G509" s="82" t="s">
        <v>14</v>
      </c>
      <c r="H509" s="82" t="s">
        <v>11</v>
      </c>
      <c r="I509" s="98">
        <v>0</v>
      </c>
    </row>
    <row r="510" spans="2:9" ht="14.5" x14ac:dyDescent="0.35">
      <c r="B510" s="93" t="str">
        <f t="shared" si="28"/>
        <v>La Congrelle</v>
      </c>
      <c r="E510" s="27" t="s">
        <v>927</v>
      </c>
      <c r="F510" t="s">
        <v>2014</v>
      </c>
      <c r="G510" s="82" t="s">
        <v>14</v>
      </c>
      <c r="H510" s="82" t="s">
        <v>11</v>
      </c>
      <c r="I510" s="98">
        <v>0</v>
      </c>
    </row>
    <row r="511" spans="2:9" ht="14.5" x14ac:dyDescent="0.35">
      <c r="B511" s="93" t="str">
        <f t="shared" si="28"/>
        <v>La Congrelle</v>
      </c>
      <c r="E511" s="27" t="s">
        <v>928</v>
      </c>
      <c r="F511" t="s">
        <v>2015</v>
      </c>
      <c r="G511" s="82" t="s">
        <v>14</v>
      </c>
      <c r="H511" s="82" t="s">
        <v>11</v>
      </c>
      <c r="I511" s="98">
        <v>0</v>
      </c>
    </row>
    <row r="512" spans="2:9" ht="14.5" x14ac:dyDescent="0.35">
      <c r="B512" s="93" t="str">
        <f t="shared" si="28"/>
        <v>La Congrelle</v>
      </c>
      <c r="E512" s="27" t="s">
        <v>929</v>
      </c>
      <c r="F512" t="s">
        <v>1983</v>
      </c>
      <c r="G512" s="82" t="s">
        <v>14</v>
      </c>
      <c r="H512" s="82" t="s">
        <v>11</v>
      </c>
      <c r="I512" s="98">
        <v>0</v>
      </c>
    </row>
    <row r="513" spans="2:9" ht="14.5" x14ac:dyDescent="0.35">
      <c r="B513" s="93" t="str">
        <f t="shared" si="28"/>
        <v>La Congrelle</v>
      </c>
      <c r="E513" s="27" t="s">
        <v>930</v>
      </c>
      <c r="F513" t="s">
        <v>1976</v>
      </c>
      <c r="G513" s="82" t="s">
        <v>14</v>
      </c>
      <c r="H513" s="82" t="s">
        <v>11</v>
      </c>
      <c r="I513" s="82">
        <v>0</v>
      </c>
    </row>
    <row r="514" spans="2:9" ht="14.5" hidden="1" x14ac:dyDescent="0.35">
      <c r="B514" s="93" t="str">
        <f t="shared" si="28"/>
        <v>La Congrelle</v>
      </c>
      <c r="E514" s="27" t="s">
        <v>931</v>
      </c>
      <c r="F514" t="s">
        <v>2008</v>
      </c>
      <c r="G514" s="82" t="s">
        <v>10</v>
      </c>
      <c r="H514" s="82" t="s">
        <v>11</v>
      </c>
      <c r="I514" s="82">
        <v>1</v>
      </c>
    </row>
    <row r="515" spans="2:9" ht="14.5" hidden="1" x14ac:dyDescent="0.35">
      <c r="B515" s="93" t="str">
        <f t="shared" si="28"/>
        <v>La Congrelle</v>
      </c>
      <c r="E515" s="27" t="s">
        <v>932</v>
      </c>
      <c r="F515" t="s">
        <v>2008</v>
      </c>
      <c r="G515" s="82" t="s">
        <v>10</v>
      </c>
      <c r="H515" s="82" t="s">
        <v>11</v>
      </c>
      <c r="I515" s="82">
        <v>1</v>
      </c>
    </row>
    <row r="516" spans="2:9" ht="14.5" hidden="1" x14ac:dyDescent="0.35">
      <c r="B516" s="93" t="str">
        <f t="shared" si="28"/>
        <v>La Congrelle</v>
      </c>
      <c r="E516" s="27" t="s">
        <v>933</v>
      </c>
      <c r="F516" t="s">
        <v>1983</v>
      </c>
      <c r="G516" s="82" t="s">
        <v>10</v>
      </c>
      <c r="H516" s="82" t="s">
        <v>11</v>
      </c>
      <c r="I516" s="82">
        <v>1</v>
      </c>
    </row>
    <row r="517" spans="2:9" ht="14.5" hidden="1" x14ac:dyDescent="0.35">
      <c r="B517" s="93" t="str">
        <f t="shared" si="28"/>
        <v>La Congrelle</v>
      </c>
      <c r="E517" s="27" t="s">
        <v>934</v>
      </c>
      <c r="F517" t="s">
        <v>1976</v>
      </c>
      <c r="G517" s="82" t="s">
        <v>10</v>
      </c>
      <c r="H517" s="82" t="s">
        <v>11</v>
      </c>
      <c r="I517" s="82">
        <v>1</v>
      </c>
    </row>
    <row r="518" spans="2:9" ht="14.5" hidden="1" x14ac:dyDescent="0.35">
      <c r="B518" s="93" t="str">
        <f t="shared" si="28"/>
        <v>La Congrelle</v>
      </c>
      <c r="E518" s="27" t="s">
        <v>935</v>
      </c>
      <c r="F518" t="s">
        <v>2006</v>
      </c>
      <c r="G518" s="82" t="s">
        <v>10</v>
      </c>
      <c r="H518" s="82" t="s">
        <v>11</v>
      </c>
      <c r="I518" s="82">
        <v>1</v>
      </c>
    </row>
    <row r="519" spans="2:9" ht="14.5" hidden="1" x14ac:dyDescent="0.35">
      <c r="B519" s="93" t="str">
        <f t="shared" si="28"/>
        <v>La Congrelle</v>
      </c>
      <c r="E519" s="27" t="s">
        <v>936</v>
      </c>
      <c r="F519" t="s">
        <v>2020</v>
      </c>
      <c r="G519" s="82" t="s">
        <v>10</v>
      </c>
      <c r="H519" s="82" t="s">
        <v>11</v>
      </c>
      <c r="I519" s="82">
        <v>1</v>
      </c>
    </row>
    <row r="520" spans="2:9" ht="14.5" hidden="1" x14ac:dyDescent="0.35">
      <c r="B520" s="93" t="str">
        <f t="shared" si="28"/>
        <v>La Congrelle</v>
      </c>
      <c r="E520" s="27" t="s">
        <v>937</v>
      </c>
      <c r="F520" t="s">
        <v>2006</v>
      </c>
      <c r="G520" s="82" t="s">
        <v>10</v>
      </c>
      <c r="H520" s="82" t="s">
        <v>11</v>
      </c>
      <c r="I520" s="82">
        <v>1</v>
      </c>
    </row>
    <row r="521" spans="2:9" ht="14.5" hidden="1" x14ac:dyDescent="0.35">
      <c r="B521" s="93" t="str">
        <f t="shared" si="28"/>
        <v>La Congrelle</v>
      </c>
      <c r="E521" s="27" t="s">
        <v>938</v>
      </c>
      <c r="F521" t="s">
        <v>2009</v>
      </c>
      <c r="G521" s="82" t="s">
        <v>10</v>
      </c>
      <c r="H521" s="82" t="s">
        <v>11</v>
      </c>
      <c r="I521" s="82">
        <v>1</v>
      </c>
    </row>
    <row r="522" spans="2:9" ht="14.5" hidden="1" x14ac:dyDescent="0.35">
      <c r="B522" s="93" t="str">
        <f t="shared" si="28"/>
        <v>La Congrelle</v>
      </c>
      <c r="E522" s="27" t="s">
        <v>939</v>
      </c>
      <c r="F522" t="s">
        <v>1977</v>
      </c>
      <c r="G522" s="82" t="s">
        <v>10</v>
      </c>
      <c r="H522" s="82" t="s">
        <v>11</v>
      </c>
      <c r="I522" s="82">
        <v>1</v>
      </c>
    </row>
    <row r="523" spans="2:9" ht="14.5" hidden="1" x14ac:dyDescent="0.35">
      <c r="B523" s="93" t="str">
        <f t="shared" si="28"/>
        <v>La Congrelle</v>
      </c>
      <c r="E523" s="27" t="s">
        <v>940</v>
      </c>
      <c r="F523" t="s">
        <v>1977</v>
      </c>
      <c r="G523" s="82" t="s">
        <v>10</v>
      </c>
      <c r="H523" s="82" t="s">
        <v>11</v>
      </c>
      <c r="I523" s="82">
        <v>1</v>
      </c>
    </row>
    <row r="524" spans="2:9" ht="14.5" hidden="1" x14ac:dyDescent="0.35">
      <c r="B524" s="93" t="str">
        <f t="shared" si="28"/>
        <v>La Congrelle</v>
      </c>
      <c r="E524" s="27" t="s">
        <v>941</v>
      </c>
      <c r="F524" t="s">
        <v>1977</v>
      </c>
      <c r="G524" s="82" t="s">
        <v>10</v>
      </c>
      <c r="H524" s="82" t="s">
        <v>11</v>
      </c>
      <c r="I524" s="82">
        <v>1</v>
      </c>
    </row>
    <row r="525" spans="2:9" ht="14.5" hidden="1" x14ac:dyDescent="0.35">
      <c r="B525" s="93" t="str">
        <f t="shared" si="28"/>
        <v>La Congrelle</v>
      </c>
      <c r="E525" s="27" t="s">
        <v>942</v>
      </c>
      <c r="F525" t="s">
        <v>1997</v>
      </c>
      <c r="G525" s="82" t="s">
        <v>10</v>
      </c>
      <c r="H525" s="82" t="s">
        <v>11</v>
      </c>
      <c r="I525" s="82">
        <v>1</v>
      </c>
    </row>
    <row r="526" spans="2:9" ht="14.5" hidden="1" x14ac:dyDescent="0.35">
      <c r="B526" s="93" t="str">
        <f t="shared" si="28"/>
        <v>La Congrelle</v>
      </c>
      <c r="E526" s="27" t="s">
        <v>943</v>
      </c>
      <c r="F526" t="s">
        <v>1985</v>
      </c>
      <c r="G526" s="82" t="s">
        <v>10</v>
      </c>
      <c r="H526" s="82" t="s">
        <v>11</v>
      </c>
      <c r="I526" s="82">
        <v>1</v>
      </c>
    </row>
    <row r="527" spans="2:9" ht="14.5" hidden="1" x14ac:dyDescent="0.35">
      <c r="B527" s="93" t="str">
        <f t="shared" si="28"/>
        <v>La Congrelle</v>
      </c>
      <c r="E527" s="27" t="s">
        <v>944</v>
      </c>
      <c r="F527" t="s">
        <v>1985</v>
      </c>
      <c r="G527" s="82" t="s">
        <v>10</v>
      </c>
      <c r="H527" s="82" t="s">
        <v>11</v>
      </c>
      <c r="I527" s="82">
        <v>1</v>
      </c>
    </row>
    <row r="528" spans="2:9" ht="14.5" hidden="1" x14ac:dyDescent="0.35">
      <c r="B528" s="93" t="str">
        <f t="shared" si="28"/>
        <v>La Congrelle</v>
      </c>
      <c r="E528" s="27" t="s">
        <v>945</v>
      </c>
      <c r="F528" t="s">
        <v>2038</v>
      </c>
      <c r="G528" s="82" t="s">
        <v>10</v>
      </c>
      <c r="H528" s="82" t="s">
        <v>11</v>
      </c>
      <c r="I528" s="82">
        <v>1</v>
      </c>
    </row>
    <row r="529" spans="2:9" ht="14.5" hidden="1" x14ac:dyDescent="0.35">
      <c r="B529" s="93" t="str">
        <f t="shared" si="28"/>
        <v>La Congrelle</v>
      </c>
      <c r="E529" s="27" t="s">
        <v>946</v>
      </c>
      <c r="F529" t="s">
        <v>2006</v>
      </c>
      <c r="G529" s="82" t="s">
        <v>10</v>
      </c>
      <c r="H529" s="82" t="s">
        <v>11</v>
      </c>
      <c r="I529" s="82">
        <v>1</v>
      </c>
    </row>
    <row r="530" spans="2:9" ht="14.5" hidden="1" x14ac:dyDescent="0.35">
      <c r="B530" s="93" t="str">
        <f t="shared" si="28"/>
        <v>La Congrelle</v>
      </c>
      <c r="E530" s="27" t="s">
        <v>947</v>
      </c>
      <c r="F530" t="s">
        <v>1976</v>
      </c>
      <c r="G530" s="82" t="s">
        <v>10</v>
      </c>
      <c r="H530" s="82" t="s">
        <v>11</v>
      </c>
      <c r="I530" s="82">
        <v>1</v>
      </c>
    </row>
    <row r="531" spans="2:9" ht="14.5" hidden="1" x14ac:dyDescent="0.35">
      <c r="B531" s="93" t="str">
        <f t="shared" si="28"/>
        <v>La Congrelle</v>
      </c>
      <c r="E531" s="27" t="s">
        <v>948</v>
      </c>
      <c r="F531" t="s">
        <v>2017</v>
      </c>
      <c r="G531" s="82" t="s">
        <v>10</v>
      </c>
      <c r="H531" s="82" t="s">
        <v>11</v>
      </c>
      <c r="I531" s="82">
        <v>1</v>
      </c>
    </row>
    <row r="532" spans="2:9" ht="14.5" hidden="1" x14ac:dyDescent="0.35">
      <c r="B532" s="93" t="str">
        <f t="shared" si="28"/>
        <v>La Congrelle</v>
      </c>
      <c r="E532" s="27" t="s">
        <v>949</v>
      </c>
      <c r="F532" t="s">
        <v>1977</v>
      </c>
      <c r="G532" s="82" t="s">
        <v>10</v>
      </c>
      <c r="H532" s="82" t="s">
        <v>11</v>
      </c>
      <c r="I532" s="82">
        <v>1</v>
      </c>
    </row>
    <row r="533" spans="2:9" ht="14.5" hidden="1" x14ac:dyDescent="0.35">
      <c r="B533" s="93" t="str">
        <f t="shared" si="28"/>
        <v>La Congrelle</v>
      </c>
      <c r="E533" s="27" t="s">
        <v>950</v>
      </c>
      <c r="F533" t="s">
        <v>1983</v>
      </c>
      <c r="G533" s="82" t="s">
        <v>10</v>
      </c>
      <c r="H533" s="82" t="s">
        <v>11</v>
      </c>
      <c r="I533" s="82">
        <v>1</v>
      </c>
    </row>
    <row r="534" spans="2:9" ht="14.5" hidden="1" x14ac:dyDescent="0.35">
      <c r="B534" s="93" t="str">
        <f t="shared" si="28"/>
        <v>La Congrelle</v>
      </c>
      <c r="E534" s="27" t="s">
        <v>951</v>
      </c>
      <c r="F534" t="s">
        <v>1985</v>
      </c>
      <c r="G534" s="82" t="s">
        <v>10</v>
      </c>
      <c r="H534" s="82" t="s">
        <v>11</v>
      </c>
      <c r="I534" s="82">
        <v>1</v>
      </c>
    </row>
    <row r="535" spans="2:9" ht="14.5" hidden="1" x14ac:dyDescent="0.35">
      <c r="B535" s="93" t="str">
        <f t="shared" si="28"/>
        <v>La Congrelle</v>
      </c>
      <c r="E535" s="27" t="s">
        <v>952</v>
      </c>
      <c r="F535" t="s">
        <v>1985</v>
      </c>
      <c r="G535" s="82" t="s">
        <v>10</v>
      </c>
      <c r="H535" s="82" t="s">
        <v>11</v>
      </c>
      <c r="I535" s="82">
        <v>1</v>
      </c>
    </row>
    <row r="536" spans="2:9" ht="14.5" hidden="1" x14ac:dyDescent="0.35">
      <c r="B536" s="93" t="str">
        <f t="shared" si="28"/>
        <v>La Congrelle</v>
      </c>
      <c r="E536" s="27" t="s">
        <v>953</v>
      </c>
      <c r="F536" t="s">
        <v>1983</v>
      </c>
      <c r="G536" s="82" t="s">
        <v>10</v>
      </c>
      <c r="H536" s="82" t="s">
        <v>11</v>
      </c>
      <c r="I536" s="82">
        <v>1</v>
      </c>
    </row>
    <row r="537" spans="2:9" ht="14.5" hidden="1" x14ac:dyDescent="0.35">
      <c r="B537" s="91" t="s">
        <v>79</v>
      </c>
      <c r="C537" s="27">
        <v>49.423811999999998</v>
      </c>
      <c r="D537" s="27">
        <v>-2.6619429999999999</v>
      </c>
    </row>
    <row r="538" spans="2:9" ht="14.5" x14ac:dyDescent="0.35">
      <c r="B538" s="93" t="str">
        <f>"Innominate Point"</f>
        <v>Innominate Point</v>
      </c>
      <c r="E538" s="59" t="s">
        <v>489</v>
      </c>
      <c r="F538" t="s">
        <v>1982</v>
      </c>
      <c r="G538" t="s">
        <v>14</v>
      </c>
      <c r="H538" t="s">
        <v>11</v>
      </c>
      <c r="I538">
        <v>0</v>
      </c>
    </row>
    <row r="539" spans="2:9" x14ac:dyDescent="0.3">
      <c r="B539" s="93" t="str">
        <f t="shared" ref="B539:B602" si="29">"Innominate Point"</f>
        <v>Innominate Point</v>
      </c>
      <c r="E539" s="60" t="s">
        <v>954</v>
      </c>
      <c r="F539" t="s">
        <v>1982</v>
      </c>
      <c r="G539" s="82" t="s">
        <v>14</v>
      </c>
      <c r="H539" s="82" t="s">
        <v>11</v>
      </c>
      <c r="I539" s="82">
        <v>0</v>
      </c>
    </row>
    <row r="540" spans="2:9" x14ac:dyDescent="0.3">
      <c r="B540" s="93" t="str">
        <f t="shared" si="29"/>
        <v>Innominate Point</v>
      </c>
      <c r="E540" s="28" t="s">
        <v>955</v>
      </c>
      <c r="F540" t="s">
        <v>1985</v>
      </c>
      <c r="G540" s="82" t="s">
        <v>14</v>
      </c>
      <c r="H540" s="82" t="s">
        <v>11</v>
      </c>
      <c r="I540" s="82">
        <v>0</v>
      </c>
    </row>
    <row r="541" spans="2:9" ht="14.5" x14ac:dyDescent="0.35">
      <c r="B541" s="93" t="str">
        <f t="shared" si="29"/>
        <v>Innominate Point</v>
      </c>
      <c r="E541" s="27" t="s">
        <v>956</v>
      </c>
      <c r="F541" t="s">
        <v>1983</v>
      </c>
      <c r="G541" s="82" t="s">
        <v>14</v>
      </c>
      <c r="H541" s="82" t="s">
        <v>11</v>
      </c>
      <c r="I541" s="82">
        <v>0</v>
      </c>
    </row>
    <row r="542" spans="2:9" ht="14.5" x14ac:dyDescent="0.35">
      <c r="B542" s="93" t="str">
        <f t="shared" si="29"/>
        <v>Innominate Point</v>
      </c>
      <c r="E542" s="27" t="s">
        <v>957</v>
      </c>
      <c r="F542" t="s">
        <v>1976</v>
      </c>
      <c r="G542" s="82" t="s">
        <v>14</v>
      </c>
      <c r="H542" s="82" t="s">
        <v>11</v>
      </c>
      <c r="I542" s="82">
        <v>0</v>
      </c>
    </row>
    <row r="543" spans="2:9" ht="14.5" x14ac:dyDescent="0.35">
      <c r="B543" s="93" t="str">
        <f t="shared" si="29"/>
        <v>Innominate Point</v>
      </c>
      <c r="E543" s="27" t="s">
        <v>958</v>
      </c>
      <c r="F543" t="s">
        <v>1978</v>
      </c>
      <c r="G543" s="82" t="s">
        <v>14</v>
      </c>
      <c r="H543" s="82" t="s">
        <v>11</v>
      </c>
      <c r="I543" s="82">
        <v>0</v>
      </c>
    </row>
    <row r="544" spans="2:9" ht="14.5" x14ac:dyDescent="0.35">
      <c r="B544" s="93" t="str">
        <f t="shared" si="29"/>
        <v>Innominate Point</v>
      </c>
      <c r="E544" s="27" t="s">
        <v>959</v>
      </c>
      <c r="F544" t="s">
        <v>1984</v>
      </c>
      <c r="G544" s="82" t="s">
        <v>14</v>
      </c>
      <c r="H544" s="82" t="s">
        <v>11</v>
      </c>
      <c r="I544" s="82">
        <v>0</v>
      </c>
    </row>
    <row r="545" spans="2:9" ht="14.5" x14ac:dyDescent="0.35">
      <c r="B545" s="93" t="str">
        <f t="shared" si="29"/>
        <v>Innominate Point</v>
      </c>
      <c r="E545" s="27" t="s">
        <v>960</v>
      </c>
      <c r="F545" t="s">
        <v>1978</v>
      </c>
      <c r="G545" s="82" t="s">
        <v>14</v>
      </c>
      <c r="H545" s="82" t="s">
        <v>11</v>
      </c>
      <c r="I545" s="82">
        <v>0</v>
      </c>
    </row>
    <row r="546" spans="2:9" ht="14.5" x14ac:dyDescent="0.35">
      <c r="B546" s="93" t="str">
        <f t="shared" si="29"/>
        <v>Innominate Point</v>
      </c>
      <c r="E546" s="27" t="s">
        <v>489</v>
      </c>
      <c r="F546" t="s">
        <v>1980</v>
      </c>
      <c r="G546" s="82" t="s">
        <v>14</v>
      </c>
      <c r="H546" s="82" t="s">
        <v>11</v>
      </c>
      <c r="I546" s="82">
        <v>0</v>
      </c>
    </row>
    <row r="547" spans="2:9" ht="14.5" x14ac:dyDescent="0.35">
      <c r="B547" s="93" t="str">
        <f t="shared" si="29"/>
        <v>Innominate Point</v>
      </c>
      <c r="E547" s="27" t="s">
        <v>489</v>
      </c>
      <c r="F547" t="s">
        <v>1982</v>
      </c>
      <c r="G547" s="82" t="s">
        <v>14</v>
      </c>
      <c r="H547" s="82" t="s">
        <v>11</v>
      </c>
      <c r="I547" s="82">
        <v>0</v>
      </c>
    </row>
    <row r="548" spans="2:9" ht="14.5" x14ac:dyDescent="0.35">
      <c r="B548" s="93" t="str">
        <f t="shared" si="29"/>
        <v>Innominate Point</v>
      </c>
      <c r="E548" s="27" t="s">
        <v>489</v>
      </c>
      <c r="F548" t="s">
        <v>1982</v>
      </c>
      <c r="G548" s="82" t="s">
        <v>14</v>
      </c>
      <c r="H548" s="82" t="s">
        <v>11</v>
      </c>
      <c r="I548" s="82">
        <v>0</v>
      </c>
    </row>
    <row r="549" spans="2:9" ht="14.5" x14ac:dyDescent="0.35">
      <c r="B549" s="93" t="str">
        <f t="shared" si="29"/>
        <v>Innominate Point</v>
      </c>
      <c r="E549" s="27" t="s">
        <v>489</v>
      </c>
      <c r="F549" t="s">
        <v>1980</v>
      </c>
      <c r="G549" s="82" t="s">
        <v>14</v>
      </c>
      <c r="H549" s="82" t="s">
        <v>11</v>
      </c>
      <c r="I549" s="82">
        <v>0</v>
      </c>
    </row>
    <row r="550" spans="2:9" ht="14.5" x14ac:dyDescent="0.35">
      <c r="B550" s="93" t="str">
        <f t="shared" si="29"/>
        <v>Innominate Point</v>
      </c>
      <c r="E550" s="27" t="s">
        <v>961</v>
      </c>
      <c r="F550" t="s">
        <v>1994</v>
      </c>
      <c r="G550" s="82" t="s">
        <v>14</v>
      </c>
      <c r="H550" s="82" t="s">
        <v>11</v>
      </c>
      <c r="I550" s="82">
        <v>0</v>
      </c>
    </row>
    <row r="551" spans="2:9" ht="14.5" x14ac:dyDescent="0.35">
      <c r="B551" s="93" t="str">
        <f t="shared" si="29"/>
        <v>Innominate Point</v>
      </c>
      <c r="E551" s="27" t="s">
        <v>962</v>
      </c>
      <c r="F551" t="s">
        <v>1977</v>
      </c>
      <c r="G551" s="82" t="s">
        <v>14</v>
      </c>
      <c r="H551" s="82" t="s">
        <v>11</v>
      </c>
      <c r="I551" s="82">
        <v>0</v>
      </c>
    </row>
    <row r="552" spans="2:9" ht="14.5" x14ac:dyDescent="0.35">
      <c r="B552" s="93" t="str">
        <f t="shared" si="29"/>
        <v>Innominate Point</v>
      </c>
      <c r="E552" s="27" t="s">
        <v>963</v>
      </c>
      <c r="F552" t="s">
        <v>1980</v>
      </c>
      <c r="G552" s="82" t="s">
        <v>14</v>
      </c>
      <c r="H552" s="82" t="s">
        <v>11</v>
      </c>
      <c r="I552" s="82">
        <v>0</v>
      </c>
    </row>
    <row r="553" spans="2:9" ht="14.5" x14ac:dyDescent="0.35">
      <c r="B553" s="93" t="str">
        <f t="shared" si="29"/>
        <v>Innominate Point</v>
      </c>
      <c r="E553" s="27" t="s">
        <v>964</v>
      </c>
      <c r="F553" t="s">
        <v>1983</v>
      </c>
      <c r="G553" s="82" t="s">
        <v>14</v>
      </c>
      <c r="H553" s="82" t="s">
        <v>11</v>
      </c>
      <c r="I553" s="82">
        <v>0</v>
      </c>
    </row>
    <row r="554" spans="2:9" ht="14.5" x14ac:dyDescent="0.35">
      <c r="B554" s="93" t="str">
        <f t="shared" si="29"/>
        <v>Innominate Point</v>
      </c>
      <c r="E554" s="27" t="s">
        <v>965</v>
      </c>
      <c r="F554" t="s">
        <v>2001</v>
      </c>
      <c r="G554" s="82" t="s">
        <v>14</v>
      </c>
      <c r="H554" s="82" t="s">
        <v>11</v>
      </c>
      <c r="I554" s="82">
        <v>0</v>
      </c>
    </row>
    <row r="555" spans="2:9" ht="14.5" x14ac:dyDescent="0.35">
      <c r="B555" s="93" t="str">
        <f t="shared" si="29"/>
        <v>Innominate Point</v>
      </c>
      <c r="E555" s="27" t="s">
        <v>966</v>
      </c>
      <c r="F555" t="s">
        <v>1988</v>
      </c>
      <c r="G555" s="82" t="s">
        <v>14</v>
      </c>
      <c r="H555" s="82" t="s">
        <v>11</v>
      </c>
      <c r="I555" s="82">
        <v>0</v>
      </c>
    </row>
    <row r="556" spans="2:9" ht="14.5" x14ac:dyDescent="0.35">
      <c r="B556" s="93" t="str">
        <f t="shared" si="29"/>
        <v>Innominate Point</v>
      </c>
      <c r="E556" s="27" t="s">
        <v>967</v>
      </c>
      <c r="F556" t="s">
        <v>1978</v>
      </c>
      <c r="G556" s="82" t="s">
        <v>14</v>
      </c>
      <c r="H556" s="82" t="s">
        <v>11</v>
      </c>
      <c r="I556" s="82">
        <v>0</v>
      </c>
    </row>
    <row r="557" spans="2:9" ht="14.5" x14ac:dyDescent="0.35">
      <c r="B557" s="93" t="str">
        <f t="shared" si="29"/>
        <v>Innominate Point</v>
      </c>
      <c r="E557" s="27" t="s">
        <v>968</v>
      </c>
      <c r="F557" t="s">
        <v>2017</v>
      </c>
      <c r="G557" s="82" t="s">
        <v>14</v>
      </c>
      <c r="H557" s="82" t="s">
        <v>11</v>
      </c>
      <c r="I557" s="82">
        <v>0</v>
      </c>
    </row>
    <row r="558" spans="2:9" ht="14.5" x14ac:dyDescent="0.35">
      <c r="B558" s="93" t="str">
        <f t="shared" si="29"/>
        <v>Innominate Point</v>
      </c>
      <c r="E558" s="27" t="s">
        <v>969</v>
      </c>
      <c r="F558" t="s">
        <v>1978</v>
      </c>
      <c r="G558" s="82" t="s">
        <v>14</v>
      </c>
      <c r="H558" s="82" t="s">
        <v>11</v>
      </c>
      <c r="I558" s="82">
        <v>0</v>
      </c>
    </row>
    <row r="559" spans="2:9" ht="14.5" x14ac:dyDescent="0.35">
      <c r="B559" s="93" t="str">
        <f t="shared" si="29"/>
        <v>Innominate Point</v>
      </c>
      <c r="E559" s="27" t="s">
        <v>970</v>
      </c>
      <c r="F559" t="s">
        <v>1982</v>
      </c>
      <c r="G559" s="82" t="s">
        <v>14</v>
      </c>
      <c r="H559" s="82" t="s">
        <v>11</v>
      </c>
      <c r="I559" s="82">
        <v>0</v>
      </c>
    </row>
    <row r="560" spans="2:9" ht="14.5" x14ac:dyDescent="0.35">
      <c r="B560" s="93" t="str">
        <f t="shared" si="29"/>
        <v>Innominate Point</v>
      </c>
      <c r="E560" s="27" t="s">
        <v>971</v>
      </c>
      <c r="F560" t="s">
        <v>1985</v>
      </c>
      <c r="G560" s="82" t="s">
        <v>14</v>
      </c>
      <c r="H560" s="82" t="s">
        <v>11</v>
      </c>
      <c r="I560" s="82">
        <v>0</v>
      </c>
    </row>
    <row r="561" spans="2:9" ht="14.5" x14ac:dyDescent="0.35">
      <c r="B561" s="93" t="str">
        <f t="shared" si="29"/>
        <v>Innominate Point</v>
      </c>
      <c r="E561" s="27" t="s">
        <v>972</v>
      </c>
      <c r="F561" t="s">
        <v>1983</v>
      </c>
      <c r="G561" s="82" t="s">
        <v>14</v>
      </c>
      <c r="H561" s="82" t="s">
        <v>11</v>
      </c>
      <c r="I561" s="82">
        <v>0</v>
      </c>
    </row>
    <row r="562" spans="2:9" ht="14.5" x14ac:dyDescent="0.35">
      <c r="B562" s="93" t="str">
        <f t="shared" si="29"/>
        <v>Innominate Point</v>
      </c>
      <c r="E562" s="27" t="s">
        <v>973</v>
      </c>
      <c r="F562" t="s">
        <v>1977</v>
      </c>
      <c r="G562" s="82" t="s">
        <v>14</v>
      </c>
      <c r="H562" s="82" t="s">
        <v>11</v>
      </c>
      <c r="I562" s="82">
        <v>0</v>
      </c>
    </row>
    <row r="563" spans="2:9" ht="14.5" x14ac:dyDescent="0.35">
      <c r="B563" s="93" t="str">
        <f t="shared" si="29"/>
        <v>Innominate Point</v>
      </c>
      <c r="E563" s="27" t="s">
        <v>974</v>
      </c>
      <c r="F563" t="s">
        <v>2013</v>
      </c>
      <c r="G563" s="82" t="s">
        <v>14</v>
      </c>
      <c r="H563" s="82" t="s">
        <v>11</v>
      </c>
      <c r="I563" s="82">
        <v>0</v>
      </c>
    </row>
    <row r="564" spans="2:9" ht="14.5" x14ac:dyDescent="0.35">
      <c r="B564" s="93" t="str">
        <f t="shared" si="29"/>
        <v>Innominate Point</v>
      </c>
      <c r="E564" s="27" t="s">
        <v>975</v>
      </c>
      <c r="F564" t="s">
        <v>1985</v>
      </c>
      <c r="G564" s="82" t="s">
        <v>14</v>
      </c>
      <c r="H564" s="82" t="s">
        <v>11</v>
      </c>
      <c r="I564" s="82">
        <v>0</v>
      </c>
    </row>
    <row r="565" spans="2:9" ht="14.5" x14ac:dyDescent="0.35">
      <c r="B565" s="93" t="str">
        <f t="shared" si="29"/>
        <v>Innominate Point</v>
      </c>
      <c r="E565" s="27" t="s">
        <v>976</v>
      </c>
      <c r="F565" t="s">
        <v>1978</v>
      </c>
      <c r="G565" s="82" t="s">
        <v>14</v>
      </c>
      <c r="H565" s="82" t="s">
        <v>11</v>
      </c>
      <c r="I565" s="82">
        <v>0</v>
      </c>
    </row>
    <row r="566" spans="2:9" ht="14.5" x14ac:dyDescent="0.35">
      <c r="B566" s="93" t="str">
        <f t="shared" si="29"/>
        <v>Innominate Point</v>
      </c>
      <c r="E566" s="27" t="s">
        <v>977</v>
      </c>
      <c r="F566" t="s">
        <v>1985</v>
      </c>
      <c r="G566" s="82" t="s">
        <v>14</v>
      </c>
      <c r="H566" s="82" t="s">
        <v>11</v>
      </c>
      <c r="I566" s="82">
        <v>0</v>
      </c>
    </row>
    <row r="567" spans="2:9" ht="14.5" x14ac:dyDescent="0.35">
      <c r="B567" s="93" t="str">
        <f t="shared" si="29"/>
        <v>Innominate Point</v>
      </c>
      <c r="E567" s="27" t="s">
        <v>978</v>
      </c>
      <c r="F567" t="s">
        <v>1978</v>
      </c>
      <c r="G567" s="82" t="s">
        <v>14</v>
      </c>
      <c r="H567" s="82" t="s">
        <v>11</v>
      </c>
      <c r="I567" s="82">
        <v>0</v>
      </c>
    </row>
    <row r="568" spans="2:9" ht="14.5" x14ac:dyDescent="0.35">
      <c r="B568" s="93" t="str">
        <f t="shared" si="29"/>
        <v>Innominate Point</v>
      </c>
      <c r="E568" s="27" t="s">
        <v>979</v>
      </c>
      <c r="F568" t="s">
        <v>2017</v>
      </c>
      <c r="G568" s="82" t="s">
        <v>14</v>
      </c>
      <c r="H568" s="82" t="s">
        <v>11</v>
      </c>
      <c r="I568" s="82">
        <v>0</v>
      </c>
    </row>
    <row r="569" spans="2:9" ht="14.5" x14ac:dyDescent="0.35">
      <c r="B569" s="93" t="str">
        <f t="shared" si="29"/>
        <v>Innominate Point</v>
      </c>
      <c r="E569" s="27" t="s">
        <v>980</v>
      </c>
      <c r="F569" t="s">
        <v>1985</v>
      </c>
      <c r="G569" s="82" t="s">
        <v>14</v>
      </c>
      <c r="H569" s="82" t="s">
        <v>11</v>
      </c>
      <c r="I569" s="82">
        <v>0</v>
      </c>
    </row>
    <row r="570" spans="2:9" ht="14.5" x14ac:dyDescent="0.35">
      <c r="B570" s="93" t="str">
        <f t="shared" si="29"/>
        <v>Innominate Point</v>
      </c>
      <c r="E570" s="27" t="s">
        <v>981</v>
      </c>
      <c r="F570" t="s">
        <v>1976</v>
      </c>
      <c r="G570" s="82" t="s">
        <v>14</v>
      </c>
      <c r="H570" s="82" t="s">
        <v>11</v>
      </c>
      <c r="I570" s="82">
        <v>0</v>
      </c>
    </row>
    <row r="571" spans="2:9" ht="14.5" x14ac:dyDescent="0.35">
      <c r="B571" s="93" t="str">
        <f t="shared" si="29"/>
        <v>Innominate Point</v>
      </c>
      <c r="E571" s="27" t="s">
        <v>982</v>
      </c>
      <c r="F571" t="s">
        <v>1985</v>
      </c>
      <c r="G571" s="82" t="s">
        <v>14</v>
      </c>
      <c r="H571" s="82" t="s">
        <v>11</v>
      </c>
      <c r="I571" s="82">
        <v>0</v>
      </c>
    </row>
    <row r="572" spans="2:9" ht="14.5" x14ac:dyDescent="0.35">
      <c r="B572" s="93" t="str">
        <f t="shared" si="29"/>
        <v>Innominate Point</v>
      </c>
      <c r="E572" s="27" t="s">
        <v>983</v>
      </c>
      <c r="F572" t="s">
        <v>1978</v>
      </c>
      <c r="G572" s="82" t="s">
        <v>14</v>
      </c>
      <c r="H572" s="82" t="s">
        <v>11</v>
      </c>
      <c r="I572" s="82">
        <v>0</v>
      </c>
    </row>
    <row r="573" spans="2:9" ht="14.5" x14ac:dyDescent="0.35">
      <c r="B573" s="93" t="str">
        <f t="shared" si="29"/>
        <v>Innominate Point</v>
      </c>
      <c r="E573" s="27" t="s">
        <v>984</v>
      </c>
      <c r="F573" t="s">
        <v>1976</v>
      </c>
      <c r="G573" s="82" t="s">
        <v>14</v>
      </c>
      <c r="H573" s="82" t="s">
        <v>11</v>
      </c>
      <c r="I573" s="82">
        <v>0</v>
      </c>
    </row>
    <row r="574" spans="2:9" ht="14.5" x14ac:dyDescent="0.35">
      <c r="B574" s="93" t="str">
        <f t="shared" si="29"/>
        <v>Innominate Point</v>
      </c>
      <c r="E574" s="27" t="s">
        <v>985</v>
      </c>
      <c r="F574" t="s">
        <v>1978</v>
      </c>
      <c r="G574" s="82" t="s">
        <v>14</v>
      </c>
      <c r="H574" s="82" t="s">
        <v>11</v>
      </c>
      <c r="I574" s="82">
        <v>0</v>
      </c>
    </row>
    <row r="575" spans="2:9" ht="14.5" x14ac:dyDescent="0.35">
      <c r="B575" s="93" t="str">
        <f t="shared" si="29"/>
        <v>Innominate Point</v>
      </c>
      <c r="E575" s="27" t="s">
        <v>986</v>
      </c>
      <c r="F575" t="s">
        <v>1978</v>
      </c>
      <c r="G575" s="82" t="s">
        <v>14</v>
      </c>
      <c r="H575" s="82" t="s">
        <v>11</v>
      </c>
      <c r="I575" s="82">
        <v>0</v>
      </c>
    </row>
    <row r="576" spans="2:9" ht="14.5" x14ac:dyDescent="0.35">
      <c r="B576" s="93" t="str">
        <f t="shared" si="29"/>
        <v>Innominate Point</v>
      </c>
      <c r="E576" s="27" t="s">
        <v>987</v>
      </c>
      <c r="F576" t="s">
        <v>1977</v>
      </c>
      <c r="G576" s="82" t="s">
        <v>29</v>
      </c>
      <c r="H576" s="82" t="s">
        <v>7</v>
      </c>
      <c r="I576" s="82">
        <f>0</f>
        <v>0</v>
      </c>
    </row>
    <row r="577" spans="2:9" ht="14.5" x14ac:dyDescent="0.35">
      <c r="B577" s="93" t="str">
        <f t="shared" si="29"/>
        <v>Innominate Point</v>
      </c>
      <c r="E577" s="27" t="s">
        <v>988</v>
      </c>
      <c r="F577" t="s">
        <v>1977</v>
      </c>
      <c r="G577" s="82" t="s">
        <v>29</v>
      </c>
      <c r="H577" s="82" t="s">
        <v>7</v>
      </c>
      <c r="I577" s="82">
        <f>0</f>
        <v>0</v>
      </c>
    </row>
    <row r="578" spans="2:9" ht="14.5" x14ac:dyDescent="0.35">
      <c r="B578" s="93" t="str">
        <f t="shared" si="29"/>
        <v>Innominate Point</v>
      </c>
      <c r="E578" s="27" t="s">
        <v>989</v>
      </c>
      <c r="F578" t="s">
        <v>2013</v>
      </c>
      <c r="G578" s="82" t="s">
        <v>29</v>
      </c>
      <c r="H578" s="82" t="s">
        <v>7</v>
      </c>
      <c r="I578" s="82">
        <f>0</f>
        <v>0</v>
      </c>
    </row>
    <row r="579" spans="2:9" ht="14.5" x14ac:dyDescent="0.35">
      <c r="B579" s="93" t="str">
        <f t="shared" si="29"/>
        <v>Innominate Point</v>
      </c>
      <c r="E579" s="27" t="s">
        <v>990</v>
      </c>
      <c r="F579" t="s">
        <v>1997</v>
      </c>
      <c r="G579" s="82" t="s">
        <v>29</v>
      </c>
      <c r="H579" s="82" t="s">
        <v>7</v>
      </c>
      <c r="I579" s="82">
        <f>0</f>
        <v>0</v>
      </c>
    </row>
    <row r="580" spans="2:9" ht="14.5" x14ac:dyDescent="0.35">
      <c r="B580" s="93" t="str">
        <f t="shared" si="29"/>
        <v>Innominate Point</v>
      </c>
      <c r="E580" s="27" t="s">
        <v>991</v>
      </c>
      <c r="F580" t="s">
        <v>2017</v>
      </c>
      <c r="G580" s="82" t="s">
        <v>29</v>
      </c>
      <c r="H580" s="82" t="s">
        <v>7</v>
      </c>
      <c r="I580" s="82">
        <f>0</f>
        <v>0</v>
      </c>
    </row>
    <row r="581" spans="2:9" ht="14.5" x14ac:dyDescent="0.35">
      <c r="B581" s="93" t="str">
        <f t="shared" si="29"/>
        <v>Innominate Point</v>
      </c>
      <c r="E581" s="27" t="s">
        <v>709</v>
      </c>
      <c r="F581" t="s">
        <v>1982</v>
      </c>
      <c r="G581" s="82" t="s">
        <v>29</v>
      </c>
      <c r="H581" s="82" t="s">
        <v>7</v>
      </c>
      <c r="I581" s="82">
        <f>0</f>
        <v>0</v>
      </c>
    </row>
    <row r="582" spans="2:9" ht="14.5" x14ac:dyDescent="0.35">
      <c r="B582" s="93" t="str">
        <f t="shared" si="29"/>
        <v>Innominate Point</v>
      </c>
      <c r="E582" s="27" t="s">
        <v>992</v>
      </c>
      <c r="F582" t="s">
        <v>1985</v>
      </c>
      <c r="G582" s="82" t="s">
        <v>29</v>
      </c>
      <c r="H582" s="82" t="s">
        <v>7</v>
      </c>
      <c r="I582" s="82">
        <f>0</f>
        <v>0</v>
      </c>
    </row>
    <row r="583" spans="2:9" ht="14.5" x14ac:dyDescent="0.35">
      <c r="B583" s="93" t="str">
        <f t="shared" si="29"/>
        <v>Innominate Point</v>
      </c>
      <c r="E583" s="27" t="s">
        <v>993</v>
      </c>
      <c r="F583" t="s">
        <v>1978</v>
      </c>
      <c r="G583" s="82" t="s">
        <v>29</v>
      </c>
      <c r="H583" s="82" t="s">
        <v>7</v>
      </c>
      <c r="I583" s="82">
        <f>0</f>
        <v>0</v>
      </c>
    </row>
    <row r="584" spans="2:9" ht="14.5" x14ac:dyDescent="0.35">
      <c r="B584" s="93" t="str">
        <f t="shared" si="29"/>
        <v>Innominate Point</v>
      </c>
      <c r="E584" s="27" t="s">
        <v>994</v>
      </c>
      <c r="F584" t="s">
        <v>1985</v>
      </c>
      <c r="G584" s="82" t="s">
        <v>29</v>
      </c>
      <c r="H584" s="82" t="s">
        <v>7</v>
      </c>
      <c r="I584" s="82">
        <f>0</f>
        <v>0</v>
      </c>
    </row>
    <row r="585" spans="2:9" ht="14.5" x14ac:dyDescent="0.35">
      <c r="B585" s="93" t="str">
        <f t="shared" si="29"/>
        <v>Innominate Point</v>
      </c>
      <c r="E585" s="27" t="s">
        <v>995</v>
      </c>
      <c r="F585" t="s">
        <v>1983</v>
      </c>
      <c r="G585" s="82" t="s">
        <v>29</v>
      </c>
      <c r="H585" s="82" t="s">
        <v>7</v>
      </c>
      <c r="I585" s="82">
        <f>0</f>
        <v>0</v>
      </c>
    </row>
    <row r="586" spans="2:9" ht="14.5" x14ac:dyDescent="0.35">
      <c r="B586" s="93" t="str">
        <f t="shared" si="29"/>
        <v>Innominate Point</v>
      </c>
      <c r="E586" s="27" t="s">
        <v>996</v>
      </c>
      <c r="F586" t="s">
        <v>1983</v>
      </c>
      <c r="G586" s="82" t="s">
        <v>29</v>
      </c>
      <c r="H586" s="82" t="s">
        <v>7</v>
      </c>
      <c r="I586" s="82">
        <f>0</f>
        <v>0</v>
      </c>
    </row>
    <row r="587" spans="2:9" ht="14.5" x14ac:dyDescent="0.35">
      <c r="B587" s="93" t="str">
        <f t="shared" si="29"/>
        <v>Innominate Point</v>
      </c>
      <c r="E587" s="27" t="s">
        <v>997</v>
      </c>
      <c r="F587" t="s">
        <v>1985</v>
      </c>
      <c r="G587" s="82" t="s">
        <v>29</v>
      </c>
      <c r="H587" s="82" t="s">
        <v>7</v>
      </c>
      <c r="I587" s="82">
        <f>0</f>
        <v>0</v>
      </c>
    </row>
    <row r="588" spans="2:9" ht="14.5" x14ac:dyDescent="0.35">
      <c r="B588" s="93" t="str">
        <f t="shared" si="29"/>
        <v>Innominate Point</v>
      </c>
      <c r="E588" s="27" t="s">
        <v>998</v>
      </c>
      <c r="F588" t="s">
        <v>2017</v>
      </c>
      <c r="G588" s="82" t="s">
        <v>29</v>
      </c>
      <c r="H588" s="82" t="s">
        <v>7</v>
      </c>
      <c r="I588" s="82">
        <f>0</f>
        <v>0</v>
      </c>
    </row>
    <row r="589" spans="2:9" ht="14.5" x14ac:dyDescent="0.35">
      <c r="B589" s="93" t="str">
        <f t="shared" si="29"/>
        <v>Innominate Point</v>
      </c>
      <c r="E589" s="27" t="s">
        <v>999</v>
      </c>
      <c r="F589" t="s">
        <v>1982</v>
      </c>
      <c r="G589" s="82" t="s">
        <v>29</v>
      </c>
      <c r="H589" s="82" t="s">
        <v>7</v>
      </c>
      <c r="I589" s="82">
        <f>0</f>
        <v>0</v>
      </c>
    </row>
    <row r="590" spans="2:9" ht="14.5" x14ac:dyDescent="0.35">
      <c r="B590" s="93" t="str">
        <f t="shared" si="29"/>
        <v>Innominate Point</v>
      </c>
      <c r="E590" s="27" t="s">
        <v>1000</v>
      </c>
      <c r="F590" t="s">
        <v>1982</v>
      </c>
      <c r="G590" s="82" t="s">
        <v>29</v>
      </c>
      <c r="H590" s="82" t="s">
        <v>7</v>
      </c>
      <c r="I590" s="82">
        <f>0</f>
        <v>0</v>
      </c>
    </row>
    <row r="591" spans="2:9" ht="14.5" x14ac:dyDescent="0.35">
      <c r="B591" s="93" t="str">
        <f t="shared" si="29"/>
        <v>Innominate Point</v>
      </c>
      <c r="E591" s="27" t="s">
        <v>1001</v>
      </c>
      <c r="F591" t="s">
        <v>1978</v>
      </c>
      <c r="G591" s="82" t="s">
        <v>29</v>
      </c>
      <c r="H591" s="82" t="s">
        <v>7</v>
      </c>
      <c r="I591" s="82">
        <f>0</f>
        <v>0</v>
      </c>
    </row>
    <row r="592" spans="2:9" ht="14.5" x14ac:dyDescent="0.35">
      <c r="B592" s="93" t="str">
        <f t="shared" si="29"/>
        <v>Innominate Point</v>
      </c>
      <c r="E592" s="27" t="s">
        <v>1002</v>
      </c>
      <c r="F592" t="s">
        <v>1978</v>
      </c>
      <c r="G592" s="82" t="s">
        <v>29</v>
      </c>
      <c r="H592" s="82" t="s">
        <v>7</v>
      </c>
      <c r="I592" s="82">
        <f>0</f>
        <v>0</v>
      </c>
    </row>
    <row r="593" spans="2:9" ht="14.5" x14ac:dyDescent="0.35">
      <c r="B593" s="93" t="str">
        <f t="shared" si="29"/>
        <v>Innominate Point</v>
      </c>
      <c r="E593" s="27" t="s">
        <v>1003</v>
      </c>
      <c r="F593" t="s">
        <v>1976</v>
      </c>
      <c r="G593" s="82" t="s">
        <v>29</v>
      </c>
      <c r="H593" s="82" t="s">
        <v>7</v>
      </c>
      <c r="I593" s="82">
        <f>0</f>
        <v>0</v>
      </c>
    </row>
    <row r="594" spans="2:9" ht="14.5" x14ac:dyDescent="0.35">
      <c r="B594" s="93" t="str">
        <f t="shared" si="29"/>
        <v>Innominate Point</v>
      </c>
      <c r="E594" s="27" t="s">
        <v>1004</v>
      </c>
      <c r="F594" t="s">
        <v>1980</v>
      </c>
      <c r="G594" s="82" t="s">
        <v>29</v>
      </c>
      <c r="H594" s="82" t="s">
        <v>7</v>
      </c>
      <c r="I594" s="82">
        <f>0</f>
        <v>0</v>
      </c>
    </row>
    <row r="595" spans="2:9" ht="14.5" x14ac:dyDescent="0.35">
      <c r="B595" s="93" t="str">
        <f t="shared" si="29"/>
        <v>Innominate Point</v>
      </c>
      <c r="E595" s="27" t="s">
        <v>1005</v>
      </c>
      <c r="F595" t="s">
        <v>2039</v>
      </c>
      <c r="G595" s="82" t="s">
        <v>29</v>
      </c>
      <c r="H595" s="82" t="s">
        <v>7</v>
      </c>
      <c r="I595" s="82">
        <f>0</f>
        <v>0</v>
      </c>
    </row>
    <row r="596" spans="2:9" ht="14.5" x14ac:dyDescent="0.35">
      <c r="B596" s="93" t="str">
        <f t="shared" si="29"/>
        <v>Innominate Point</v>
      </c>
      <c r="E596" s="27" t="s">
        <v>1006</v>
      </c>
      <c r="F596" t="s">
        <v>1991</v>
      </c>
      <c r="G596" s="82" t="s">
        <v>29</v>
      </c>
      <c r="H596" s="82" t="s">
        <v>7</v>
      </c>
      <c r="I596" s="82">
        <f>0</f>
        <v>0</v>
      </c>
    </row>
    <row r="597" spans="2:9" ht="14.5" x14ac:dyDescent="0.35">
      <c r="B597" s="93" t="str">
        <f t="shared" si="29"/>
        <v>Innominate Point</v>
      </c>
      <c r="E597" s="27" t="s">
        <v>1007</v>
      </c>
      <c r="F597" t="s">
        <v>1976</v>
      </c>
      <c r="G597" s="82" t="s">
        <v>29</v>
      </c>
      <c r="H597" s="82" t="s">
        <v>7</v>
      </c>
      <c r="I597" s="82">
        <f>0</f>
        <v>0</v>
      </c>
    </row>
    <row r="598" spans="2:9" ht="14.5" x14ac:dyDescent="0.35">
      <c r="B598" s="93" t="str">
        <f t="shared" si="29"/>
        <v>Innominate Point</v>
      </c>
      <c r="E598" s="27" t="s">
        <v>1008</v>
      </c>
      <c r="F598" t="s">
        <v>1985</v>
      </c>
      <c r="G598" s="82" t="s">
        <v>29</v>
      </c>
      <c r="H598" s="82" t="s">
        <v>7</v>
      </c>
      <c r="I598" s="82">
        <f>0</f>
        <v>0</v>
      </c>
    </row>
    <row r="599" spans="2:9" ht="14.5" x14ac:dyDescent="0.35">
      <c r="B599" s="93" t="str">
        <f t="shared" si="29"/>
        <v>Innominate Point</v>
      </c>
      <c r="E599" s="27" t="s">
        <v>1009</v>
      </c>
      <c r="F599" t="s">
        <v>1985</v>
      </c>
      <c r="G599" s="82" t="s">
        <v>29</v>
      </c>
      <c r="H599" s="82" t="s">
        <v>7</v>
      </c>
      <c r="I599" s="82">
        <f>0</f>
        <v>0</v>
      </c>
    </row>
    <row r="600" spans="2:9" ht="14.5" x14ac:dyDescent="0.35">
      <c r="B600" s="93" t="str">
        <f t="shared" si="29"/>
        <v>Innominate Point</v>
      </c>
      <c r="E600" s="27" t="s">
        <v>1010</v>
      </c>
      <c r="F600" t="s">
        <v>1977</v>
      </c>
      <c r="G600" s="82" t="s">
        <v>29</v>
      </c>
      <c r="H600" s="82" t="s">
        <v>7</v>
      </c>
      <c r="I600" s="82">
        <f>0</f>
        <v>0</v>
      </c>
    </row>
    <row r="601" spans="2:9" ht="14.5" x14ac:dyDescent="0.35">
      <c r="B601" s="93" t="str">
        <f t="shared" si="29"/>
        <v>Innominate Point</v>
      </c>
      <c r="E601" s="27" t="s">
        <v>1011</v>
      </c>
      <c r="F601" t="s">
        <v>1983</v>
      </c>
      <c r="G601" s="82" t="s">
        <v>29</v>
      </c>
      <c r="H601" s="82" t="s">
        <v>7</v>
      </c>
      <c r="I601" s="82">
        <f>0</f>
        <v>0</v>
      </c>
    </row>
    <row r="602" spans="2:9" ht="14.5" x14ac:dyDescent="0.35">
      <c r="B602" s="93" t="str">
        <f t="shared" si="29"/>
        <v>Innominate Point</v>
      </c>
      <c r="E602" s="27" t="s">
        <v>1012</v>
      </c>
      <c r="F602" t="s">
        <v>1985</v>
      </c>
      <c r="G602" s="82" t="s">
        <v>29</v>
      </c>
      <c r="H602" s="82" t="s">
        <v>7</v>
      </c>
      <c r="I602" s="82">
        <f>0</f>
        <v>0</v>
      </c>
    </row>
    <row r="603" spans="2:9" ht="14.5" hidden="1" x14ac:dyDescent="0.35">
      <c r="B603" s="91" t="s">
        <v>81</v>
      </c>
      <c r="C603" s="27">
        <v>49.424174000000001</v>
      </c>
      <c r="D603" s="27">
        <v>-2.660568</v>
      </c>
    </row>
    <row r="604" spans="2:9" ht="14.5" hidden="1" x14ac:dyDescent="0.35">
      <c r="B604" s="93" t="str">
        <f>"Le Souffleur"</f>
        <v>Le Souffleur</v>
      </c>
      <c r="E604" s="59" t="s">
        <v>1013</v>
      </c>
      <c r="F604" t="s">
        <v>1977</v>
      </c>
      <c r="G604" t="s">
        <v>10</v>
      </c>
      <c r="H604" t="s">
        <v>11</v>
      </c>
      <c r="I604">
        <v>1</v>
      </c>
    </row>
    <row r="605" spans="2:9" hidden="1" x14ac:dyDescent="0.3">
      <c r="B605" s="93" t="str">
        <f t="shared" ref="B605:B623" si="30">"Le Souffleur"</f>
        <v>Le Souffleur</v>
      </c>
      <c r="E605" s="60" t="s">
        <v>1014</v>
      </c>
      <c r="F605" t="s">
        <v>1977</v>
      </c>
      <c r="G605" s="82" t="s">
        <v>10</v>
      </c>
      <c r="H605" s="82" t="s">
        <v>11</v>
      </c>
      <c r="I605" s="82">
        <v>1</v>
      </c>
    </row>
    <row r="606" spans="2:9" hidden="1" x14ac:dyDescent="0.3">
      <c r="B606" s="93" t="str">
        <f t="shared" si="30"/>
        <v>Le Souffleur</v>
      </c>
      <c r="E606" s="28" t="s">
        <v>1015</v>
      </c>
      <c r="F606" t="s">
        <v>2008</v>
      </c>
      <c r="G606" s="82" t="s">
        <v>10</v>
      </c>
      <c r="H606" s="82" t="s">
        <v>11</v>
      </c>
      <c r="I606" s="82">
        <v>1</v>
      </c>
    </row>
    <row r="607" spans="2:9" ht="14.5" hidden="1" x14ac:dyDescent="0.35">
      <c r="B607" s="93" t="str">
        <f t="shared" si="30"/>
        <v>Le Souffleur</v>
      </c>
      <c r="E607" s="27" t="s">
        <v>1016</v>
      </c>
      <c r="F607" t="s">
        <v>1983</v>
      </c>
      <c r="G607" s="82" t="s">
        <v>10</v>
      </c>
      <c r="H607" s="82" t="s">
        <v>11</v>
      </c>
      <c r="I607" s="82">
        <v>1</v>
      </c>
    </row>
    <row r="608" spans="2:9" ht="14.5" hidden="1" x14ac:dyDescent="0.35">
      <c r="B608" s="93" t="str">
        <f t="shared" si="30"/>
        <v>Le Souffleur</v>
      </c>
      <c r="E608" s="27" t="s">
        <v>1017</v>
      </c>
      <c r="F608" t="s">
        <v>1983</v>
      </c>
      <c r="G608" s="82" t="s">
        <v>10</v>
      </c>
      <c r="H608" s="82" t="s">
        <v>11</v>
      </c>
      <c r="I608" s="82">
        <v>1</v>
      </c>
    </row>
    <row r="609" spans="2:9" ht="14.5" hidden="1" x14ac:dyDescent="0.35">
      <c r="B609" s="93" t="str">
        <f t="shared" si="30"/>
        <v>Le Souffleur</v>
      </c>
      <c r="E609" s="27" t="s">
        <v>1018</v>
      </c>
      <c r="F609" t="s">
        <v>2020</v>
      </c>
      <c r="G609" s="82" t="s">
        <v>10</v>
      </c>
      <c r="H609" s="82" t="s">
        <v>11</v>
      </c>
      <c r="I609" s="82">
        <v>1</v>
      </c>
    </row>
    <row r="610" spans="2:9" ht="14.5" hidden="1" x14ac:dyDescent="0.35">
      <c r="B610" s="93" t="str">
        <f t="shared" si="30"/>
        <v>Le Souffleur</v>
      </c>
      <c r="E610" s="27" t="s">
        <v>1019</v>
      </c>
      <c r="F610" t="s">
        <v>1983</v>
      </c>
      <c r="G610" s="82" t="s">
        <v>10</v>
      </c>
      <c r="H610" s="82" t="s">
        <v>11</v>
      </c>
      <c r="I610" s="82">
        <v>1</v>
      </c>
    </row>
    <row r="611" spans="2:9" s="76" customFormat="1" ht="14.5" hidden="1" x14ac:dyDescent="0.35">
      <c r="B611" s="93" t="str">
        <f t="shared" si="30"/>
        <v>Le Souffleur</v>
      </c>
      <c r="C611" s="64"/>
      <c r="D611" s="64"/>
      <c r="E611" s="27" t="s">
        <v>2041</v>
      </c>
      <c r="F611" t="s">
        <v>1982</v>
      </c>
      <c r="G611" s="82" t="s">
        <v>10</v>
      </c>
      <c r="H611" s="82" t="s">
        <v>11</v>
      </c>
      <c r="I611" s="82">
        <v>1</v>
      </c>
    </row>
    <row r="612" spans="2:9" ht="14.5" hidden="1" x14ac:dyDescent="0.35">
      <c r="B612" s="93" t="str">
        <f t="shared" si="30"/>
        <v>Le Souffleur</v>
      </c>
      <c r="E612" s="27" t="s">
        <v>1020</v>
      </c>
      <c r="F612" t="s">
        <v>2040</v>
      </c>
      <c r="G612" s="82" t="s">
        <v>10</v>
      </c>
      <c r="H612" s="82" t="s">
        <v>11</v>
      </c>
      <c r="I612" s="82">
        <v>1</v>
      </c>
    </row>
    <row r="613" spans="2:9" ht="14.5" hidden="1" x14ac:dyDescent="0.35">
      <c r="B613" s="93" t="str">
        <f t="shared" si="30"/>
        <v>Le Souffleur</v>
      </c>
      <c r="E613" s="27" t="s">
        <v>1021</v>
      </c>
      <c r="F613" t="s">
        <v>1978</v>
      </c>
      <c r="G613" s="82" t="s">
        <v>10</v>
      </c>
      <c r="H613" s="82" t="s">
        <v>11</v>
      </c>
      <c r="I613" s="82">
        <v>1</v>
      </c>
    </row>
    <row r="614" spans="2:9" ht="14.5" hidden="1" x14ac:dyDescent="0.35">
      <c r="B614" s="93" t="str">
        <f t="shared" si="30"/>
        <v>Le Souffleur</v>
      </c>
      <c r="E614" s="27" t="s">
        <v>1022</v>
      </c>
      <c r="F614" t="s">
        <v>1982</v>
      </c>
      <c r="G614" s="82" t="s">
        <v>10</v>
      </c>
      <c r="H614" s="82" t="s">
        <v>11</v>
      </c>
      <c r="I614" s="82">
        <v>1</v>
      </c>
    </row>
    <row r="615" spans="2:9" ht="14.5" hidden="1" x14ac:dyDescent="0.35">
      <c r="B615" s="93" t="str">
        <f t="shared" si="30"/>
        <v>Le Souffleur</v>
      </c>
      <c r="E615" s="27" t="s">
        <v>1023</v>
      </c>
      <c r="F615" t="s">
        <v>1978</v>
      </c>
      <c r="G615" s="82" t="s">
        <v>10</v>
      </c>
      <c r="H615" s="82" t="s">
        <v>11</v>
      </c>
      <c r="I615" s="82">
        <v>1</v>
      </c>
    </row>
    <row r="616" spans="2:9" ht="14.5" x14ac:dyDescent="0.35">
      <c r="B616" s="93" t="str">
        <f t="shared" si="30"/>
        <v>Le Souffleur</v>
      </c>
      <c r="E616" s="27" t="s">
        <v>1024</v>
      </c>
      <c r="F616" t="s">
        <v>1985</v>
      </c>
      <c r="G616" s="82" t="s">
        <v>14</v>
      </c>
      <c r="H616" s="82" t="s">
        <v>14</v>
      </c>
      <c r="I616">
        <v>0</v>
      </c>
    </row>
    <row r="617" spans="2:9" ht="14.5" x14ac:dyDescent="0.35">
      <c r="B617" s="93" t="str">
        <f t="shared" si="30"/>
        <v>Le Souffleur</v>
      </c>
      <c r="E617" s="27" t="s">
        <v>1025</v>
      </c>
      <c r="F617" t="s">
        <v>1976</v>
      </c>
      <c r="G617" s="82" t="s">
        <v>14</v>
      </c>
      <c r="H617" s="82" t="s">
        <v>14</v>
      </c>
      <c r="I617">
        <v>0</v>
      </c>
    </row>
    <row r="618" spans="2:9" ht="14.5" x14ac:dyDescent="0.35">
      <c r="B618" s="93" t="str">
        <f t="shared" si="30"/>
        <v>Le Souffleur</v>
      </c>
      <c r="E618" s="27" t="s">
        <v>1026</v>
      </c>
      <c r="F618" t="s">
        <v>1988</v>
      </c>
      <c r="G618" s="82" t="s">
        <v>14</v>
      </c>
      <c r="H618" s="82" t="s">
        <v>11</v>
      </c>
      <c r="I618">
        <v>0</v>
      </c>
    </row>
    <row r="619" spans="2:9" ht="14.5" x14ac:dyDescent="0.35">
      <c r="B619" s="93" t="str">
        <f t="shared" si="30"/>
        <v>Le Souffleur</v>
      </c>
      <c r="E619" s="27" t="s">
        <v>1027</v>
      </c>
      <c r="F619" t="s">
        <v>1978</v>
      </c>
      <c r="G619" s="82" t="s">
        <v>14</v>
      </c>
      <c r="H619" s="82" t="s">
        <v>11</v>
      </c>
      <c r="I619" s="82">
        <v>0</v>
      </c>
    </row>
    <row r="620" spans="2:9" ht="14.5" x14ac:dyDescent="0.35">
      <c r="B620" s="93" t="str">
        <f t="shared" si="30"/>
        <v>Le Souffleur</v>
      </c>
      <c r="E620" s="27" t="s">
        <v>1028</v>
      </c>
      <c r="F620" t="s">
        <v>1977</v>
      </c>
      <c r="G620" s="82" t="s">
        <v>14</v>
      </c>
      <c r="H620" s="82" t="s">
        <v>11</v>
      </c>
      <c r="I620" s="82">
        <v>0</v>
      </c>
    </row>
    <row r="621" spans="2:9" ht="14.5" x14ac:dyDescent="0.35">
      <c r="B621" s="93" t="str">
        <f t="shared" si="30"/>
        <v>Le Souffleur</v>
      </c>
      <c r="E621" s="27" t="s">
        <v>1029</v>
      </c>
      <c r="F621" t="s">
        <v>1985</v>
      </c>
      <c r="G621" s="82" t="s">
        <v>14</v>
      </c>
      <c r="H621" s="82" t="s">
        <v>11</v>
      </c>
      <c r="I621" s="82">
        <v>0</v>
      </c>
    </row>
    <row r="622" spans="2:9" ht="14.5" x14ac:dyDescent="0.35">
      <c r="B622" s="93" t="str">
        <f t="shared" si="30"/>
        <v>Le Souffleur</v>
      </c>
      <c r="E622" s="27" t="s">
        <v>1030</v>
      </c>
      <c r="F622" t="s">
        <v>1977</v>
      </c>
      <c r="G622" s="82" t="s">
        <v>14</v>
      </c>
      <c r="H622" s="82" t="s">
        <v>11</v>
      </c>
      <c r="I622" s="82">
        <v>0</v>
      </c>
    </row>
    <row r="623" spans="2:9" ht="14.5" x14ac:dyDescent="0.35">
      <c r="B623" s="93" t="str">
        <f t="shared" si="30"/>
        <v>Le Souffleur</v>
      </c>
      <c r="E623" s="27" t="s">
        <v>1031</v>
      </c>
      <c r="F623" t="s">
        <v>1980</v>
      </c>
      <c r="G623" s="82" t="s">
        <v>14</v>
      </c>
      <c r="H623" s="82" t="s">
        <v>11</v>
      </c>
      <c r="I623" s="82">
        <v>0</v>
      </c>
    </row>
    <row r="624" spans="2:9" ht="14.5" x14ac:dyDescent="0.35">
      <c r="B624" s="93" t="str">
        <f t="shared" ref="B624:B631" si="31">"Le Souffleur"</f>
        <v>Le Souffleur</v>
      </c>
      <c r="E624" s="27" t="s">
        <v>1032</v>
      </c>
      <c r="F624" t="s">
        <v>1985</v>
      </c>
      <c r="G624" s="82" t="s">
        <v>14</v>
      </c>
      <c r="H624" s="82" t="s">
        <v>11</v>
      </c>
      <c r="I624" s="82">
        <v>0</v>
      </c>
    </row>
    <row r="625" spans="1:9" ht="14.5" x14ac:dyDescent="0.35">
      <c r="B625" s="93" t="str">
        <f t="shared" si="31"/>
        <v>Le Souffleur</v>
      </c>
      <c r="E625" s="27" t="s">
        <v>1033</v>
      </c>
      <c r="F625" t="s">
        <v>1978</v>
      </c>
      <c r="G625" s="82" t="s">
        <v>14</v>
      </c>
      <c r="H625" s="82" t="s">
        <v>11</v>
      </c>
      <c r="I625" s="82">
        <v>0</v>
      </c>
    </row>
    <row r="626" spans="1:9" ht="14.5" x14ac:dyDescent="0.35">
      <c r="B626" s="93" t="str">
        <f t="shared" si="31"/>
        <v>Le Souffleur</v>
      </c>
      <c r="E626" s="27" t="s">
        <v>1034</v>
      </c>
      <c r="F626" t="s">
        <v>2017</v>
      </c>
      <c r="G626" s="82" t="s">
        <v>14</v>
      </c>
      <c r="H626" s="82" t="s">
        <v>11</v>
      </c>
      <c r="I626" s="82">
        <v>0</v>
      </c>
    </row>
    <row r="627" spans="1:9" ht="14.5" x14ac:dyDescent="0.35">
      <c r="B627" s="93" t="str">
        <f t="shared" si="31"/>
        <v>Le Souffleur</v>
      </c>
      <c r="E627" s="27" t="s">
        <v>1035</v>
      </c>
      <c r="F627" t="s">
        <v>1985</v>
      </c>
      <c r="G627" s="82" t="s">
        <v>14</v>
      </c>
      <c r="H627" s="82" t="s">
        <v>11</v>
      </c>
      <c r="I627" s="82">
        <v>0</v>
      </c>
    </row>
    <row r="628" spans="1:9" ht="14.5" x14ac:dyDescent="0.35">
      <c r="B628" s="93" t="str">
        <f t="shared" si="31"/>
        <v>Le Souffleur</v>
      </c>
      <c r="E628" s="27" t="s">
        <v>1036</v>
      </c>
      <c r="F628" t="s">
        <v>2011</v>
      </c>
      <c r="G628" s="82" t="s">
        <v>14</v>
      </c>
      <c r="H628" s="82" t="s">
        <v>11</v>
      </c>
      <c r="I628" s="82">
        <v>0</v>
      </c>
    </row>
    <row r="629" spans="1:9" ht="14.5" x14ac:dyDescent="0.35">
      <c r="B629" s="93" t="str">
        <f t="shared" si="31"/>
        <v>Le Souffleur</v>
      </c>
      <c r="E629" s="27" t="s">
        <v>1038</v>
      </c>
      <c r="F629" t="s">
        <v>1983</v>
      </c>
      <c r="G629" s="82" t="s">
        <v>14</v>
      </c>
      <c r="H629" s="82" t="s">
        <v>11</v>
      </c>
      <c r="I629" s="82">
        <v>0</v>
      </c>
    </row>
    <row r="630" spans="1:9" ht="14.5" x14ac:dyDescent="0.35">
      <c r="B630" s="93" t="str">
        <f t="shared" si="31"/>
        <v>Le Souffleur</v>
      </c>
      <c r="E630" s="27" t="s">
        <v>1037</v>
      </c>
      <c r="F630" t="s">
        <v>1983</v>
      </c>
      <c r="G630" t="s">
        <v>14</v>
      </c>
      <c r="H630" t="s">
        <v>14</v>
      </c>
      <c r="I630">
        <v>0</v>
      </c>
    </row>
    <row r="631" spans="1:9" ht="14.5" x14ac:dyDescent="0.35">
      <c r="B631" s="93" t="str">
        <f t="shared" si="31"/>
        <v>Le Souffleur</v>
      </c>
      <c r="E631" s="27" t="s">
        <v>1039</v>
      </c>
      <c r="F631" t="s">
        <v>1976</v>
      </c>
      <c r="G631" t="s">
        <v>14</v>
      </c>
      <c r="H631" t="s">
        <v>14</v>
      </c>
      <c r="I631">
        <v>0</v>
      </c>
    </row>
    <row r="632" spans="1:9" ht="14.5" hidden="1" x14ac:dyDescent="0.35">
      <c r="A632" s="26" t="s">
        <v>83</v>
      </c>
      <c r="B632" s="91" t="s">
        <v>84</v>
      </c>
      <c r="C632" s="27">
        <v>49.424562000000002</v>
      </c>
      <c r="D632" s="27">
        <v>-2.6593070000000001</v>
      </c>
    </row>
    <row r="633" spans="1:9" ht="14.5" x14ac:dyDescent="0.35">
      <c r="B633" s="93" t="str">
        <f>"Baise De La Forge"</f>
        <v>Baise De La Forge</v>
      </c>
      <c r="E633" s="59" t="s">
        <v>1040</v>
      </c>
      <c r="F633" t="s">
        <v>1982</v>
      </c>
      <c r="G633" t="s">
        <v>14</v>
      </c>
      <c r="H633" t="s">
        <v>11</v>
      </c>
      <c r="I633">
        <v>0</v>
      </c>
    </row>
    <row r="634" spans="1:9" x14ac:dyDescent="0.3">
      <c r="B634" s="93" t="str">
        <f t="shared" ref="B634:B649" si="32">"Baise De La Forge"</f>
        <v>Baise De La Forge</v>
      </c>
      <c r="E634" s="60" t="s">
        <v>1041</v>
      </c>
      <c r="F634" t="s">
        <v>1978</v>
      </c>
      <c r="G634" s="82" t="s">
        <v>14</v>
      </c>
      <c r="H634" s="82" t="s">
        <v>11</v>
      </c>
      <c r="I634" s="82">
        <v>0</v>
      </c>
    </row>
    <row r="635" spans="1:9" x14ac:dyDescent="0.3">
      <c r="B635" s="93" t="str">
        <f t="shared" si="32"/>
        <v>Baise De La Forge</v>
      </c>
      <c r="E635" s="28" t="s">
        <v>1042</v>
      </c>
      <c r="F635" t="s">
        <v>1982</v>
      </c>
      <c r="G635" s="82" t="s">
        <v>14</v>
      </c>
      <c r="H635" s="82" t="s">
        <v>11</v>
      </c>
      <c r="I635" s="82">
        <v>0</v>
      </c>
    </row>
    <row r="636" spans="1:9" ht="14.5" x14ac:dyDescent="0.35">
      <c r="B636" s="93" t="str">
        <f t="shared" si="32"/>
        <v>Baise De La Forge</v>
      </c>
      <c r="E636" s="27" t="s">
        <v>1043</v>
      </c>
      <c r="F636" t="s">
        <v>1982</v>
      </c>
      <c r="G636" s="82" t="s">
        <v>14</v>
      </c>
      <c r="H636" s="82" t="s">
        <v>11</v>
      </c>
      <c r="I636" s="82">
        <v>0</v>
      </c>
    </row>
    <row r="637" spans="1:9" ht="14.5" x14ac:dyDescent="0.35">
      <c r="B637" s="93" t="str">
        <f t="shared" si="32"/>
        <v>Baise De La Forge</v>
      </c>
      <c r="E637" s="27" t="s">
        <v>1044</v>
      </c>
      <c r="F637" t="s">
        <v>1976</v>
      </c>
      <c r="G637" s="82" t="s">
        <v>14</v>
      </c>
      <c r="H637" s="82" t="s">
        <v>11</v>
      </c>
      <c r="I637" s="82">
        <v>0</v>
      </c>
    </row>
    <row r="638" spans="1:9" ht="14.5" x14ac:dyDescent="0.35">
      <c r="B638" s="93" t="str">
        <f t="shared" si="32"/>
        <v>Baise De La Forge</v>
      </c>
      <c r="E638" s="27" t="s">
        <v>1045</v>
      </c>
      <c r="F638" t="s">
        <v>1976</v>
      </c>
      <c r="G638" s="82" t="s">
        <v>14</v>
      </c>
      <c r="H638" s="82" t="s">
        <v>11</v>
      </c>
      <c r="I638" s="82">
        <v>0</v>
      </c>
    </row>
    <row r="639" spans="1:9" ht="14.5" x14ac:dyDescent="0.35">
      <c r="B639" s="93" t="str">
        <f t="shared" si="32"/>
        <v>Baise De La Forge</v>
      </c>
      <c r="E639" s="27" t="s">
        <v>1046</v>
      </c>
      <c r="F639" t="s">
        <v>1978</v>
      </c>
      <c r="G639" s="82" t="s">
        <v>14</v>
      </c>
      <c r="H639" s="82" t="s">
        <v>11</v>
      </c>
      <c r="I639" s="82">
        <v>0</v>
      </c>
    </row>
    <row r="640" spans="1:9" ht="14.5" x14ac:dyDescent="0.35">
      <c r="B640" s="93" t="str">
        <f t="shared" si="32"/>
        <v>Baise De La Forge</v>
      </c>
      <c r="E640" s="27" t="s">
        <v>1047</v>
      </c>
      <c r="F640" t="s">
        <v>1983</v>
      </c>
      <c r="G640" s="82" t="s">
        <v>14</v>
      </c>
      <c r="H640" s="82" t="s">
        <v>11</v>
      </c>
      <c r="I640" s="82">
        <v>0</v>
      </c>
    </row>
    <row r="641" spans="2:9" ht="14.5" x14ac:dyDescent="0.35">
      <c r="B641" s="93" t="str">
        <f t="shared" si="32"/>
        <v>Baise De La Forge</v>
      </c>
      <c r="E641" s="27" t="s">
        <v>1048</v>
      </c>
      <c r="F641" t="s">
        <v>1976</v>
      </c>
      <c r="G641" s="82" t="s">
        <v>14</v>
      </c>
      <c r="H641" s="82" t="s">
        <v>11</v>
      </c>
      <c r="I641" s="82">
        <v>0</v>
      </c>
    </row>
    <row r="642" spans="2:9" ht="14.5" x14ac:dyDescent="0.35">
      <c r="B642" s="93" t="str">
        <f t="shared" si="32"/>
        <v>Baise De La Forge</v>
      </c>
      <c r="E642" s="27" t="s">
        <v>1049</v>
      </c>
      <c r="F642" t="s">
        <v>1983</v>
      </c>
      <c r="G642" s="82" t="s">
        <v>14</v>
      </c>
      <c r="H642" s="82" t="s">
        <v>11</v>
      </c>
      <c r="I642" s="82">
        <v>0</v>
      </c>
    </row>
    <row r="643" spans="2:9" ht="14.5" x14ac:dyDescent="0.35">
      <c r="B643" s="93" t="str">
        <f t="shared" si="32"/>
        <v>Baise De La Forge</v>
      </c>
      <c r="E643" s="27" t="s">
        <v>1050</v>
      </c>
      <c r="F643" t="s">
        <v>1985</v>
      </c>
      <c r="G643" s="82" t="s">
        <v>14</v>
      </c>
      <c r="H643" s="82" t="s">
        <v>11</v>
      </c>
      <c r="I643" s="82">
        <v>0</v>
      </c>
    </row>
    <row r="644" spans="2:9" ht="14.5" x14ac:dyDescent="0.35">
      <c r="B644" s="93" t="str">
        <f t="shared" si="32"/>
        <v>Baise De La Forge</v>
      </c>
      <c r="E644" s="27" t="s">
        <v>1051</v>
      </c>
      <c r="F644" t="s">
        <v>2010</v>
      </c>
      <c r="G644" s="82" t="s">
        <v>14</v>
      </c>
      <c r="H644" s="82" t="s">
        <v>11</v>
      </c>
      <c r="I644" s="82">
        <v>0</v>
      </c>
    </row>
    <row r="645" spans="2:9" ht="14.5" x14ac:dyDescent="0.35">
      <c r="B645" s="93" t="str">
        <f t="shared" si="32"/>
        <v>Baise De La Forge</v>
      </c>
      <c r="E645" s="27" t="s">
        <v>1052</v>
      </c>
      <c r="F645" t="s">
        <v>2017</v>
      </c>
      <c r="G645" s="82" t="s">
        <v>14</v>
      </c>
      <c r="H645" s="82" t="s">
        <v>11</v>
      </c>
      <c r="I645" s="82">
        <v>0</v>
      </c>
    </row>
    <row r="646" spans="2:9" ht="14.5" x14ac:dyDescent="0.35">
      <c r="B646" s="93" t="str">
        <f t="shared" si="32"/>
        <v>Baise De La Forge</v>
      </c>
      <c r="E646" s="27" t="s">
        <v>1053</v>
      </c>
      <c r="F646" t="s">
        <v>1978</v>
      </c>
      <c r="G646" s="82" t="s">
        <v>14</v>
      </c>
      <c r="H646" s="82" t="s">
        <v>11</v>
      </c>
      <c r="I646" s="82">
        <v>0</v>
      </c>
    </row>
    <row r="647" spans="2:9" ht="14.5" x14ac:dyDescent="0.35">
      <c r="B647" s="93" t="str">
        <f t="shared" si="32"/>
        <v>Baise De La Forge</v>
      </c>
      <c r="E647" s="27" t="s">
        <v>1054</v>
      </c>
      <c r="F647" t="s">
        <v>1978</v>
      </c>
      <c r="G647" s="82" t="s">
        <v>14</v>
      </c>
      <c r="H647" s="82" t="s">
        <v>11</v>
      </c>
      <c r="I647" s="82">
        <v>0</v>
      </c>
    </row>
    <row r="648" spans="2:9" ht="14.5" x14ac:dyDescent="0.35">
      <c r="B648" s="93" t="str">
        <f t="shared" si="32"/>
        <v>Baise De La Forge</v>
      </c>
      <c r="E648" s="27" t="s">
        <v>1055</v>
      </c>
      <c r="F648" t="s">
        <v>1978</v>
      </c>
      <c r="G648" s="82" t="s">
        <v>14</v>
      </c>
      <c r="H648" s="82" t="s">
        <v>11</v>
      </c>
      <c r="I648" s="82">
        <v>0</v>
      </c>
    </row>
    <row r="649" spans="2:9" ht="14.5" x14ac:dyDescent="0.35">
      <c r="B649" s="93" t="str">
        <f t="shared" si="32"/>
        <v>Baise De La Forge</v>
      </c>
      <c r="E649" s="27" t="s">
        <v>1056</v>
      </c>
      <c r="F649" t="s">
        <v>1976</v>
      </c>
      <c r="G649" s="82" t="s">
        <v>14</v>
      </c>
      <c r="H649" s="82" t="s">
        <v>11</v>
      </c>
      <c r="I649" s="82">
        <v>0</v>
      </c>
    </row>
    <row r="650" spans="2:9" ht="14.5" hidden="1" x14ac:dyDescent="0.35">
      <c r="B650" s="91" t="s">
        <v>86</v>
      </c>
      <c r="C650" s="27">
        <v>49.424177</v>
      </c>
      <c r="D650" s="27">
        <v>-2.6585679999999998</v>
      </c>
    </row>
    <row r="651" spans="2:9" ht="14.5" x14ac:dyDescent="0.35">
      <c r="B651" s="93" t="str">
        <f>"Detritus Zawn"</f>
        <v>Detritus Zawn</v>
      </c>
      <c r="E651" s="59" t="s">
        <v>1057</v>
      </c>
      <c r="F651" t="s">
        <v>2007</v>
      </c>
      <c r="G651" t="s">
        <v>14</v>
      </c>
      <c r="H651" t="s">
        <v>14</v>
      </c>
      <c r="I651">
        <f>0</f>
        <v>0</v>
      </c>
    </row>
    <row r="652" spans="2:9" x14ac:dyDescent="0.3">
      <c r="B652" s="93" t="str">
        <f t="shared" ref="B652:B668" si="33">"Detritus Zawn"</f>
        <v>Detritus Zawn</v>
      </c>
      <c r="E652" s="60" t="s">
        <v>1058</v>
      </c>
      <c r="F652" t="s">
        <v>2000</v>
      </c>
      <c r="G652" s="83" t="s">
        <v>14</v>
      </c>
      <c r="H652" s="83" t="s">
        <v>14</v>
      </c>
      <c r="I652" s="83">
        <f>0</f>
        <v>0</v>
      </c>
    </row>
    <row r="653" spans="2:9" x14ac:dyDescent="0.3">
      <c r="B653" s="93" t="str">
        <f t="shared" si="33"/>
        <v>Detritus Zawn</v>
      </c>
      <c r="E653" s="28" t="s">
        <v>1059</v>
      </c>
      <c r="F653" t="s">
        <v>2016</v>
      </c>
      <c r="G653" s="83" t="s">
        <v>14</v>
      </c>
      <c r="H653" s="83" t="s">
        <v>14</v>
      </c>
      <c r="I653" s="83">
        <f>0</f>
        <v>0</v>
      </c>
    </row>
    <row r="654" spans="2:9" ht="14.5" x14ac:dyDescent="0.35">
      <c r="B654" s="93" t="str">
        <f t="shared" si="33"/>
        <v>Detritus Zawn</v>
      </c>
      <c r="E654" s="27" t="s">
        <v>1060</v>
      </c>
      <c r="F654" t="s">
        <v>2014</v>
      </c>
      <c r="G654" s="83" t="s">
        <v>14</v>
      </c>
      <c r="H654" s="83" t="s">
        <v>14</v>
      </c>
      <c r="I654" s="83">
        <f>0</f>
        <v>0</v>
      </c>
    </row>
    <row r="655" spans="2:9" ht="14.5" x14ac:dyDescent="0.35">
      <c r="B655" s="93" t="str">
        <f t="shared" si="33"/>
        <v>Detritus Zawn</v>
      </c>
      <c r="E655" s="27" t="s">
        <v>1061</v>
      </c>
      <c r="F655" t="s">
        <v>1977</v>
      </c>
      <c r="G655" s="83" t="s">
        <v>14</v>
      </c>
      <c r="H655" s="83" t="s">
        <v>14</v>
      </c>
      <c r="I655" s="83">
        <f>0</f>
        <v>0</v>
      </c>
    </row>
    <row r="656" spans="2:9" ht="14.5" x14ac:dyDescent="0.35">
      <c r="B656" s="93" t="str">
        <f t="shared" si="33"/>
        <v>Detritus Zawn</v>
      </c>
      <c r="E656" s="27" t="s">
        <v>1062</v>
      </c>
      <c r="F656" t="s">
        <v>2013</v>
      </c>
      <c r="G656" s="83" t="s">
        <v>14</v>
      </c>
      <c r="H656" s="83" t="s">
        <v>14</v>
      </c>
      <c r="I656" s="83">
        <f>0</f>
        <v>0</v>
      </c>
    </row>
    <row r="657" spans="2:9" ht="14.5" x14ac:dyDescent="0.35">
      <c r="B657" s="93" t="str">
        <f t="shared" si="33"/>
        <v>Detritus Zawn</v>
      </c>
      <c r="E657" s="27" t="s">
        <v>1063</v>
      </c>
      <c r="F657" t="s">
        <v>1983</v>
      </c>
      <c r="G657" s="83" t="s">
        <v>14</v>
      </c>
      <c r="H657" s="83" t="s">
        <v>14</v>
      </c>
      <c r="I657" s="83">
        <f>0</f>
        <v>0</v>
      </c>
    </row>
    <row r="658" spans="2:9" ht="14.5" x14ac:dyDescent="0.35">
      <c r="B658" s="93" t="str">
        <f t="shared" si="33"/>
        <v>Detritus Zawn</v>
      </c>
      <c r="E658" s="27" t="s">
        <v>1064</v>
      </c>
      <c r="F658" t="s">
        <v>1977</v>
      </c>
      <c r="G658" s="83" t="s">
        <v>14</v>
      </c>
      <c r="H658" s="83" t="s">
        <v>14</v>
      </c>
      <c r="I658" s="83">
        <f>0</f>
        <v>0</v>
      </c>
    </row>
    <row r="659" spans="2:9" ht="14.5" x14ac:dyDescent="0.35">
      <c r="B659" s="93" t="str">
        <f t="shared" si="33"/>
        <v>Detritus Zawn</v>
      </c>
      <c r="E659" s="27" t="s">
        <v>1065</v>
      </c>
      <c r="F659" t="s">
        <v>2017</v>
      </c>
      <c r="G659" s="83" t="s">
        <v>14</v>
      </c>
      <c r="H659" s="83" t="s">
        <v>14</v>
      </c>
      <c r="I659" s="83">
        <f>0</f>
        <v>0</v>
      </c>
    </row>
    <row r="660" spans="2:9" ht="14.5" hidden="1" x14ac:dyDescent="0.35">
      <c r="B660" s="93" t="str">
        <f t="shared" si="33"/>
        <v>Detritus Zawn</v>
      </c>
      <c r="E660" s="27" t="s">
        <v>1066</v>
      </c>
      <c r="F660" t="s">
        <v>1976</v>
      </c>
      <c r="G660" s="83" t="s">
        <v>14</v>
      </c>
      <c r="H660" s="83" t="s">
        <v>11</v>
      </c>
      <c r="I660" s="83">
        <v>1</v>
      </c>
    </row>
    <row r="661" spans="2:9" ht="14.5" hidden="1" x14ac:dyDescent="0.35">
      <c r="B661" s="93" t="str">
        <f t="shared" si="33"/>
        <v>Detritus Zawn</v>
      </c>
      <c r="E661" s="27" t="s">
        <v>1067</v>
      </c>
      <c r="F661" t="s">
        <v>1983</v>
      </c>
      <c r="G661" s="83" t="s">
        <v>14</v>
      </c>
      <c r="H661" s="83" t="s">
        <v>11</v>
      </c>
      <c r="I661" s="83">
        <v>1</v>
      </c>
    </row>
    <row r="662" spans="2:9" ht="14.5" hidden="1" x14ac:dyDescent="0.35">
      <c r="B662" s="93" t="str">
        <f t="shared" si="33"/>
        <v>Detritus Zawn</v>
      </c>
      <c r="E662" s="27" t="s">
        <v>1068</v>
      </c>
      <c r="F662" t="s">
        <v>1978</v>
      </c>
      <c r="G662" s="83" t="s">
        <v>14</v>
      </c>
      <c r="H662" s="83" t="s">
        <v>11</v>
      </c>
      <c r="I662" s="83">
        <v>1</v>
      </c>
    </row>
    <row r="663" spans="2:9" ht="14.5" hidden="1" x14ac:dyDescent="0.35">
      <c r="B663" s="93" t="str">
        <f t="shared" si="33"/>
        <v>Detritus Zawn</v>
      </c>
      <c r="E663" s="27" t="s">
        <v>1069</v>
      </c>
      <c r="F663" t="s">
        <v>1976</v>
      </c>
      <c r="G663" s="83" t="s">
        <v>14</v>
      </c>
      <c r="H663" s="83" t="s">
        <v>11</v>
      </c>
      <c r="I663" s="83">
        <v>1</v>
      </c>
    </row>
    <row r="664" spans="2:9" ht="14.5" hidden="1" x14ac:dyDescent="0.35">
      <c r="B664" s="93" t="str">
        <f t="shared" si="33"/>
        <v>Detritus Zawn</v>
      </c>
      <c r="E664" s="27" t="s">
        <v>1070</v>
      </c>
      <c r="F664" t="s">
        <v>1976</v>
      </c>
      <c r="G664" s="83" t="s">
        <v>14</v>
      </c>
      <c r="H664" s="83" t="s">
        <v>11</v>
      </c>
      <c r="I664" s="83">
        <v>1</v>
      </c>
    </row>
    <row r="665" spans="2:9" ht="14.5" hidden="1" x14ac:dyDescent="0.35">
      <c r="B665" s="93" t="str">
        <f t="shared" si="33"/>
        <v>Detritus Zawn</v>
      </c>
      <c r="E665" s="27" t="s">
        <v>1071</v>
      </c>
      <c r="F665" t="s">
        <v>1978</v>
      </c>
      <c r="G665" s="83" t="s">
        <v>14</v>
      </c>
      <c r="H665" s="83" t="s">
        <v>11</v>
      </c>
      <c r="I665" s="83">
        <v>1</v>
      </c>
    </row>
    <row r="666" spans="2:9" ht="14.5" hidden="1" x14ac:dyDescent="0.35">
      <c r="B666" s="93" t="str">
        <f t="shared" si="33"/>
        <v>Detritus Zawn</v>
      </c>
      <c r="E666" s="27" t="s">
        <v>1072</v>
      </c>
      <c r="F666" t="s">
        <v>1982</v>
      </c>
      <c r="G666" s="83" t="s">
        <v>14</v>
      </c>
      <c r="H666" s="83" t="s">
        <v>11</v>
      </c>
      <c r="I666" s="83">
        <v>1</v>
      </c>
    </row>
    <row r="667" spans="2:9" ht="14.5" hidden="1" x14ac:dyDescent="0.35">
      <c r="B667" s="93" t="str">
        <f t="shared" si="33"/>
        <v>Detritus Zawn</v>
      </c>
      <c r="E667" s="27" t="s">
        <v>1073</v>
      </c>
      <c r="F667" t="s">
        <v>1985</v>
      </c>
      <c r="G667" s="83" t="s">
        <v>14</v>
      </c>
      <c r="H667" s="83" t="s">
        <v>11</v>
      </c>
      <c r="I667" s="83">
        <v>1</v>
      </c>
    </row>
    <row r="668" spans="2:9" ht="14.5" hidden="1" x14ac:dyDescent="0.35">
      <c r="B668" s="93" t="str">
        <f t="shared" si="33"/>
        <v>Detritus Zawn</v>
      </c>
      <c r="E668" s="27" t="s">
        <v>1074</v>
      </c>
      <c r="F668" t="s">
        <v>1978</v>
      </c>
      <c r="G668" s="83" t="s">
        <v>14</v>
      </c>
      <c r="H668" s="83" t="s">
        <v>11</v>
      </c>
      <c r="I668" s="83">
        <v>1</v>
      </c>
    </row>
    <row r="669" spans="2:9" ht="14.5" hidden="1" x14ac:dyDescent="0.35">
      <c r="B669" s="91" t="s">
        <v>88</v>
      </c>
      <c r="C669" s="27">
        <v>49.423920000000003</v>
      </c>
      <c r="D669" s="27">
        <v>-2.6580680000000001</v>
      </c>
    </row>
    <row r="670" spans="2:9" ht="14.5" hidden="1" x14ac:dyDescent="0.35">
      <c r="B670" s="93" t="str">
        <f>"Subsidiary Gully"</f>
        <v>Subsidiary Gully</v>
      </c>
      <c r="E670" s="59" t="s">
        <v>489</v>
      </c>
      <c r="F670" t="s">
        <v>1978</v>
      </c>
      <c r="G670" s="83" t="s">
        <v>14</v>
      </c>
      <c r="H670" s="83" t="s">
        <v>11</v>
      </c>
      <c r="I670" s="83">
        <v>1.5</v>
      </c>
    </row>
    <row r="671" spans="2:9" hidden="1" x14ac:dyDescent="0.3">
      <c r="B671" s="93" t="str">
        <f t="shared" ref="B671:B693" si="34">"Subsidiary Gully"</f>
        <v>Subsidiary Gully</v>
      </c>
      <c r="E671" s="60" t="s">
        <v>1075</v>
      </c>
      <c r="F671" t="s">
        <v>1985</v>
      </c>
      <c r="G671" s="83" t="s">
        <v>14</v>
      </c>
      <c r="H671" s="83" t="s">
        <v>11</v>
      </c>
      <c r="I671" s="83">
        <v>1.5</v>
      </c>
    </row>
    <row r="672" spans="2:9" hidden="1" x14ac:dyDescent="0.3">
      <c r="B672" s="93" t="str">
        <f t="shared" si="34"/>
        <v>Subsidiary Gully</v>
      </c>
      <c r="E672" s="28" t="s">
        <v>1076</v>
      </c>
      <c r="F672" t="s">
        <v>2001</v>
      </c>
      <c r="G672" s="83" t="s">
        <v>14</v>
      </c>
      <c r="H672" s="83" t="s">
        <v>11</v>
      </c>
      <c r="I672" s="83">
        <v>1.5</v>
      </c>
    </row>
    <row r="673" spans="2:9" ht="14.5" hidden="1" x14ac:dyDescent="0.35">
      <c r="B673" s="93" t="str">
        <f t="shared" si="34"/>
        <v>Subsidiary Gully</v>
      </c>
      <c r="E673" s="27" t="s">
        <v>1077</v>
      </c>
      <c r="F673" t="s">
        <v>2008</v>
      </c>
      <c r="G673" s="83" t="s">
        <v>14</v>
      </c>
      <c r="H673" s="83" t="s">
        <v>11</v>
      </c>
      <c r="I673" s="83">
        <v>1.5</v>
      </c>
    </row>
    <row r="674" spans="2:9" ht="14.5" hidden="1" x14ac:dyDescent="0.35">
      <c r="B674" s="93" t="str">
        <f t="shared" si="34"/>
        <v>Subsidiary Gully</v>
      </c>
      <c r="E674" s="27" t="s">
        <v>1078</v>
      </c>
      <c r="F674" t="s">
        <v>1990</v>
      </c>
      <c r="G674" t="s">
        <v>14</v>
      </c>
      <c r="H674" t="s">
        <v>11</v>
      </c>
      <c r="I674">
        <v>1.5</v>
      </c>
    </row>
    <row r="675" spans="2:9" ht="14.5" x14ac:dyDescent="0.35">
      <c r="B675" s="93" t="str">
        <f t="shared" si="34"/>
        <v>Subsidiary Gully</v>
      </c>
      <c r="E675" s="27" t="s">
        <v>1079</v>
      </c>
      <c r="F675" t="s">
        <v>2013</v>
      </c>
      <c r="G675" t="s">
        <v>14</v>
      </c>
      <c r="H675" t="s">
        <v>14</v>
      </c>
      <c r="I675">
        <f>0</f>
        <v>0</v>
      </c>
    </row>
    <row r="676" spans="2:9" ht="14.5" x14ac:dyDescent="0.35">
      <c r="B676" s="93" t="str">
        <f t="shared" si="34"/>
        <v>Subsidiary Gully</v>
      </c>
      <c r="E676" s="27" t="s">
        <v>1080</v>
      </c>
      <c r="F676" t="s">
        <v>1992</v>
      </c>
      <c r="G676" s="83" t="s">
        <v>14</v>
      </c>
      <c r="H676" s="83" t="s">
        <v>14</v>
      </c>
      <c r="I676" s="83">
        <f>0</f>
        <v>0</v>
      </c>
    </row>
    <row r="677" spans="2:9" ht="14.5" x14ac:dyDescent="0.35">
      <c r="B677" s="93" t="str">
        <f t="shared" si="34"/>
        <v>Subsidiary Gully</v>
      </c>
      <c r="E677" s="27" t="s">
        <v>1081</v>
      </c>
      <c r="F677" t="s">
        <v>2014</v>
      </c>
      <c r="G677" s="83" t="s">
        <v>14</v>
      </c>
      <c r="H677" s="83" t="s">
        <v>14</v>
      </c>
      <c r="I677" s="83">
        <f>0</f>
        <v>0</v>
      </c>
    </row>
    <row r="678" spans="2:9" ht="14.5" x14ac:dyDescent="0.35">
      <c r="B678" s="93" t="str">
        <f t="shared" si="34"/>
        <v>Subsidiary Gully</v>
      </c>
      <c r="E678" s="27" t="s">
        <v>1082</v>
      </c>
      <c r="F678" t="s">
        <v>1977</v>
      </c>
      <c r="G678" s="83" t="s">
        <v>14</v>
      </c>
      <c r="H678" s="83" t="s">
        <v>14</v>
      </c>
      <c r="I678" s="83">
        <f>0</f>
        <v>0</v>
      </c>
    </row>
    <row r="679" spans="2:9" ht="14.5" x14ac:dyDescent="0.35">
      <c r="B679" s="93" t="str">
        <f t="shared" si="34"/>
        <v>Subsidiary Gully</v>
      </c>
      <c r="E679" s="27" t="s">
        <v>1083</v>
      </c>
      <c r="F679" t="s">
        <v>1992</v>
      </c>
      <c r="G679" s="83" t="s">
        <v>14</v>
      </c>
      <c r="H679" s="83" t="s">
        <v>14</v>
      </c>
      <c r="I679" s="83">
        <f>0</f>
        <v>0</v>
      </c>
    </row>
    <row r="680" spans="2:9" ht="14.5" x14ac:dyDescent="0.35">
      <c r="B680" s="93" t="str">
        <f t="shared" si="34"/>
        <v>Subsidiary Gully</v>
      </c>
      <c r="E680" s="27" t="s">
        <v>1084</v>
      </c>
      <c r="F680" t="s">
        <v>1977</v>
      </c>
      <c r="G680" s="83" t="s">
        <v>14</v>
      </c>
      <c r="H680" s="83" t="s">
        <v>14</v>
      </c>
      <c r="I680" s="83">
        <f>0</f>
        <v>0</v>
      </c>
    </row>
    <row r="681" spans="2:9" ht="14.5" x14ac:dyDescent="0.35">
      <c r="B681" s="93" t="str">
        <f t="shared" si="34"/>
        <v>Subsidiary Gully</v>
      </c>
      <c r="E681" s="27" t="s">
        <v>1085</v>
      </c>
      <c r="F681" t="s">
        <v>2016</v>
      </c>
      <c r="G681" s="83" t="s">
        <v>14</v>
      </c>
      <c r="H681" s="83" t="s">
        <v>14</v>
      </c>
      <c r="I681" s="83">
        <f>0</f>
        <v>0</v>
      </c>
    </row>
    <row r="682" spans="2:9" ht="14.5" x14ac:dyDescent="0.35">
      <c r="B682" s="93" t="str">
        <f t="shared" si="34"/>
        <v>Subsidiary Gully</v>
      </c>
      <c r="E682" s="27" t="s">
        <v>1086</v>
      </c>
      <c r="F682" t="s">
        <v>1978</v>
      </c>
      <c r="G682" s="83" t="s">
        <v>14</v>
      </c>
      <c r="H682" s="83" t="s">
        <v>14</v>
      </c>
      <c r="I682" s="83">
        <f>0</f>
        <v>0</v>
      </c>
    </row>
    <row r="683" spans="2:9" ht="14.5" x14ac:dyDescent="0.35">
      <c r="B683" s="93" t="str">
        <f t="shared" si="34"/>
        <v>Subsidiary Gully</v>
      </c>
      <c r="E683" s="27" t="s">
        <v>1087</v>
      </c>
      <c r="F683" t="s">
        <v>2001</v>
      </c>
      <c r="G683" s="83" t="s">
        <v>14</v>
      </c>
      <c r="H683" s="83" t="s">
        <v>14</v>
      </c>
      <c r="I683" s="83">
        <f>0</f>
        <v>0</v>
      </c>
    </row>
    <row r="684" spans="2:9" ht="14.5" hidden="1" x14ac:dyDescent="0.35">
      <c r="B684" s="93" t="str">
        <f t="shared" si="34"/>
        <v>Subsidiary Gully</v>
      </c>
      <c r="E684" s="27" t="s">
        <v>1088</v>
      </c>
      <c r="F684" t="s">
        <v>1977</v>
      </c>
      <c r="G684" s="83" t="s">
        <v>14</v>
      </c>
      <c r="H684" s="83" t="s">
        <v>7</v>
      </c>
      <c r="I684" s="83">
        <v>1</v>
      </c>
    </row>
    <row r="685" spans="2:9" ht="14.5" hidden="1" x14ac:dyDescent="0.35">
      <c r="B685" s="93" t="str">
        <f t="shared" si="34"/>
        <v>Subsidiary Gully</v>
      </c>
      <c r="E685" s="27" t="s">
        <v>1089</v>
      </c>
      <c r="F685" t="s">
        <v>1976</v>
      </c>
      <c r="G685" s="83" t="s">
        <v>14</v>
      </c>
      <c r="H685" s="83" t="s">
        <v>7</v>
      </c>
      <c r="I685" s="83">
        <v>1</v>
      </c>
    </row>
    <row r="686" spans="2:9" ht="14.5" hidden="1" x14ac:dyDescent="0.35">
      <c r="B686" s="93" t="str">
        <f t="shared" si="34"/>
        <v>Subsidiary Gully</v>
      </c>
      <c r="E686" s="27" t="s">
        <v>1090</v>
      </c>
      <c r="F686" t="s">
        <v>1977</v>
      </c>
      <c r="G686" s="83" t="s">
        <v>14</v>
      </c>
      <c r="H686" s="83" t="s">
        <v>7</v>
      </c>
      <c r="I686" s="83">
        <v>1</v>
      </c>
    </row>
    <row r="687" spans="2:9" ht="14.5" hidden="1" x14ac:dyDescent="0.35">
      <c r="B687" s="93" t="str">
        <f t="shared" si="34"/>
        <v>Subsidiary Gully</v>
      </c>
      <c r="E687" s="27" t="s">
        <v>1091</v>
      </c>
      <c r="F687" t="s">
        <v>1983</v>
      </c>
      <c r="G687" s="83" t="s">
        <v>14</v>
      </c>
      <c r="H687" s="83" t="s">
        <v>7</v>
      </c>
      <c r="I687" s="83">
        <v>1</v>
      </c>
    </row>
    <row r="688" spans="2:9" ht="14.5" hidden="1" x14ac:dyDescent="0.35">
      <c r="B688" s="93" t="str">
        <f t="shared" si="34"/>
        <v>Subsidiary Gully</v>
      </c>
      <c r="E688" s="27" t="s">
        <v>1092</v>
      </c>
      <c r="F688" t="s">
        <v>1978</v>
      </c>
      <c r="G688" s="83" t="s">
        <v>14</v>
      </c>
      <c r="H688" s="83" t="s">
        <v>7</v>
      </c>
      <c r="I688" s="83">
        <v>1</v>
      </c>
    </row>
    <row r="689" spans="2:9" ht="14.5" hidden="1" x14ac:dyDescent="0.35">
      <c r="B689" s="93" t="str">
        <f t="shared" si="34"/>
        <v>Subsidiary Gully</v>
      </c>
      <c r="E689" s="27" t="s">
        <v>1093</v>
      </c>
      <c r="F689" t="s">
        <v>1980</v>
      </c>
      <c r="G689" s="83" t="s">
        <v>14</v>
      </c>
      <c r="H689" s="83" t="s">
        <v>7</v>
      </c>
      <c r="I689" s="83">
        <v>1</v>
      </c>
    </row>
    <row r="690" spans="2:9" ht="14.5" hidden="1" x14ac:dyDescent="0.35">
      <c r="B690" s="93" t="str">
        <f t="shared" si="34"/>
        <v>Subsidiary Gully</v>
      </c>
      <c r="E690" s="27" t="s">
        <v>1094</v>
      </c>
      <c r="F690" t="s">
        <v>1983</v>
      </c>
      <c r="G690" s="83" t="s">
        <v>14</v>
      </c>
      <c r="H690" s="83" t="s">
        <v>7</v>
      </c>
      <c r="I690" s="83">
        <v>1</v>
      </c>
    </row>
    <row r="691" spans="2:9" ht="14.5" hidden="1" x14ac:dyDescent="0.35">
      <c r="B691" s="93" t="str">
        <f t="shared" si="34"/>
        <v>Subsidiary Gully</v>
      </c>
      <c r="E691" s="27" t="s">
        <v>1095</v>
      </c>
      <c r="F691" t="s">
        <v>1983</v>
      </c>
      <c r="G691" s="83" t="s">
        <v>14</v>
      </c>
      <c r="H691" s="83" t="s">
        <v>7</v>
      </c>
      <c r="I691" s="83">
        <v>1</v>
      </c>
    </row>
    <row r="692" spans="2:9" ht="14.5" hidden="1" x14ac:dyDescent="0.35">
      <c r="B692" s="93" t="str">
        <f t="shared" si="34"/>
        <v>Subsidiary Gully</v>
      </c>
      <c r="E692" s="27" t="s">
        <v>1096</v>
      </c>
      <c r="F692" t="s">
        <v>1991</v>
      </c>
      <c r="G692" s="83" t="s">
        <v>14</v>
      </c>
      <c r="H692" s="83" t="s">
        <v>7</v>
      </c>
      <c r="I692" s="83">
        <v>1</v>
      </c>
    </row>
    <row r="693" spans="2:9" ht="14.5" hidden="1" x14ac:dyDescent="0.35">
      <c r="B693" s="93" t="str">
        <f t="shared" si="34"/>
        <v>Subsidiary Gully</v>
      </c>
      <c r="E693" s="27" t="s">
        <v>1097</v>
      </c>
      <c r="F693" t="s">
        <v>2017</v>
      </c>
      <c r="G693" s="83" t="s">
        <v>14</v>
      </c>
      <c r="H693" s="83" t="s">
        <v>7</v>
      </c>
      <c r="I693" s="83">
        <v>1</v>
      </c>
    </row>
    <row r="694" spans="2:9" ht="14.5" hidden="1" x14ac:dyDescent="0.35">
      <c r="B694" s="91" t="s">
        <v>90</v>
      </c>
      <c r="C694" s="27">
        <v>49.423808999999999</v>
      </c>
      <c r="D694" s="27">
        <v>-2.6577039999999998</v>
      </c>
    </row>
    <row r="695" spans="2:9" ht="14.5" hidden="1" x14ac:dyDescent="0.35">
      <c r="B695" s="93" t="str">
        <f>"Main Area"</f>
        <v>Main Area</v>
      </c>
      <c r="E695" s="59" t="s">
        <v>884</v>
      </c>
      <c r="F695" t="s">
        <v>1985</v>
      </c>
      <c r="G695" t="s">
        <v>14</v>
      </c>
      <c r="H695" t="s">
        <v>7</v>
      </c>
      <c r="I695">
        <v>1</v>
      </c>
    </row>
    <row r="696" spans="2:9" x14ac:dyDescent="0.3">
      <c r="B696" s="93" t="str">
        <f t="shared" ref="B696:B753" si="35">"Main Area"</f>
        <v>Main Area</v>
      </c>
      <c r="E696" s="60" t="s">
        <v>1098</v>
      </c>
      <c r="F696" t="s">
        <v>1982</v>
      </c>
      <c r="G696" t="s">
        <v>14</v>
      </c>
      <c r="H696" t="s">
        <v>14</v>
      </c>
      <c r="I696">
        <f>0</f>
        <v>0</v>
      </c>
    </row>
    <row r="697" spans="2:9" x14ac:dyDescent="0.3">
      <c r="B697" s="93" t="str">
        <f t="shared" si="35"/>
        <v>Main Area</v>
      </c>
      <c r="E697" s="28" t="s">
        <v>1099</v>
      </c>
      <c r="F697" t="s">
        <v>1995</v>
      </c>
      <c r="G697" s="83" t="s">
        <v>14</v>
      </c>
      <c r="H697" s="83" t="s">
        <v>14</v>
      </c>
      <c r="I697" s="83">
        <f>0</f>
        <v>0</v>
      </c>
    </row>
    <row r="698" spans="2:9" ht="14.5" x14ac:dyDescent="0.35">
      <c r="B698" s="93" t="str">
        <f t="shared" si="35"/>
        <v>Main Area</v>
      </c>
      <c r="E698" s="27" t="s">
        <v>1100</v>
      </c>
      <c r="F698" t="s">
        <v>1977</v>
      </c>
      <c r="G698" s="83" t="s">
        <v>14</v>
      </c>
      <c r="H698" s="83" t="s">
        <v>14</v>
      </c>
      <c r="I698" s="83">
        <f>0</f>
        <v>0</v>
      </c>
    </row>
    <row r="699" spans="2:9" ht="14.5" x14ac:dyDescent="0.35">
      <c r="B699" s="93" t="str">
        <f t="shared" si="35"/>
        <v>Main Area</v>
      </c>
      <c r="E699" s="27" t="s">
        <v>1101</v>
      </c>
      <c r="F699" t="s">
        <v>2013</v>
      </c>
      <c r="G699" s="83" t="s">
        <v>14</v>
      </c>
      <c r="H699" s="83" t="s">
        <v>14</v>
      </c>
      <c r="I699" s="83">
        <f>0</f>
        <v>0</v>
      </c>
    </row>
    <row r="700" spans="2:9" ht="14.5" x14ac:dyDescent="0.35">
      <c r="B700" s="93" t="str">
        <f t="shared" si="35"/>
        <v>Main Area</v>
      </c>
      <c r="E700" s="27" t="s">
        <v>1102</v>
      </c>
      <c r="F700" t="s">
        <v>1983</v>
      </c>
      <c r="G700" s="83" t="s">
        <v>14</v>
      </c>
      <c r="H700" s="83" t="s">
        <v>14</v>
      </c>
      <c r="I700" s="83">
        <f>0</f>
        <v>0</v>
      </c>
    </row>
    <row r="701" spans="2:9" ht="14.5" hidden="1" x14ac:dyDescent="0.35">
      <c r="B701" s="93" t="str">
        <f t="shared" si="35"/>
        <v>Main Area</v>
      </c>
      <c r="E701" s="27" t="s">
        <v>1103</v>
      </c>
      <c r="F701" t="s">
        <v>1983</v>
      </c>
      <c r="G701" s="83" t="s">
        <v>14</v>
      </c>
      <c r="H701" s="83" t="s">
        <v>7</v>
      </c>
      <c r="I701" s="83">
        <v>1</v>
      </c>
    </row>
    <row r="702" spans="2:9" ht="14.5" hidden="1" x14ac:dyDescent="0.35">
      <c r="B702" s="93" t="str">
        <f t="shared" si="35"/>
        <v>Main Area</v>
      </c>
      <c r="E702" s="27" t="s">
        <v>1104</v>
      </c>
      <c r="F702" t="s">
        <v>1977</v>
      </c>
      <c r="G702" s="83" t="s">
        <v>14</v>
      </c>
      <c r="H702" s="83" t="s">
        <v>7</v>
      </c>
      <c r="I702" s="83">
        <v>1</v>
      </c>
    </row>
    <row r="703" spans="2:9" ht="14.5" hidden="1" x14ac:dyDescent="0.35">
      <c r="B703" s="93" t="str">
        <f t="shared" si="35"/>
        <v>Main Area</v>
      </c>
      <c r="E703" s="27" t="s">
        <v>1105</v>
      </c>
      <c r="F703" t="s">
        <v>2013</v>
      </c>
      <c r="G703" s="83" t="s">
        <v>14</v>
      </c>
      <c r="H703" s="83" t="s">
        <v>7</v>
      </c>
      <c r="I703" s="83">
        <v>1</v>
      </c>
    </row>
    <row r="704" spans="2:9" ht="14.5" hidden="1" x14ac:dyDescent="0.35">
      <c r="B704" s="93" t="str">
        <f t="shared" si="35"/>
        <v>Main Area</v>
      </c>
      <c r="E704" s="27" t="s">
        <v>683</v>
      </c>
      <c r="F704" t="s">
        <v>1977</v>
      </c>
      <c r="G704" s="83" t="s">
        <v>14</v>
      </c>
      <c r="H704" s="83" t="s">
        <v>7</v>
      </c>
      <c r="I704" s="83">
        <v>1</v>
      </c>
    </row>
    <row r="705" spans="2:9" ht="14.5" hidden="1" x14ac:dyDescent="0.35">
      <c r="B705" s="93" t="str">
        <f t="shared" si="35"/>
        <v>Main Area</v>
      </c>
      <c r="E705" s="27" t="s">
        <v>1106</v>
      </c>
      <c r="F705" t="s">
        <v>1989</v>
      </c>
      <c r="G705" s="83" t="s">
        <v>14</v>
      </c>
      <c r="H705" s="83" t="s">
        <v>7</v>
      </c>
      <c r="I705" s="83">
        <v>1</v>
      </c>
    </row>
    <row r="706" spans="2:9" ht="14.5" hidden="1" x14ac:dyDescent="0.35">
      <c r="B706" s="93" t="str">
        <f t="shared" si="35"/>
        <v>Main Area</v>
      </c>
      <c r="E706" s="27" t="s">
        <v>1107</v>
      </c>
      <c r="F706" t="s">
        <v>2008</v>
      </c>
      <c r="G706" s="83" t="s">
        <v>14</v>
      </c>
      <c r="H706" s="83" t="s">
        <v>7</v>
      </c>
      <c r="I706" s="83">
        <v>1</v>
      </c>
    </row>
    <row r="707" spans="2:9" ht="14.5" hidden="1" x14ac:dyDescent="0.35">
      <c r="B707" s="93" t="str">
        <f t="shared" si="35"/>
        <v>Main Area</v>
      </c>
      <c r="E707" s="27" t="s">
        <v>1108</v>
      </c>
      <c r="F707" t="s">
        <v>1978</v>
      </c>
      <c r="G707" s="83" t="s">
        <v>14</v>
      </c>
      <c r="H707" s="83" t="s">
        <v>7</v>
      </c>
      <c r="I707" s="83">
        <v>1</v>
      </c>
    </row>
    <row r="708" spans="2:9" ht="14.5" hidden="1" x14ac:dyDescent="0.35">
      <c r="B708" s="93" t="str">
        <f t="shared" si="35"/>
        <v>Main Area</v>
      </c>
      <c r="E708" s="27" t="s">
        <v>1109</v>
      </c>
      <c r="F708" t="s">
        <v>1985</v>
      </c>
      <c r="G708" s="83" t="s">
        <v>14</v>
      </c>
      <c r="H708" s="83" t="s">
        <v>7</v>
      </c>
      <c r="I708" s="83">
        <v>1</v>
      </c>
    </row>
    <row r="709" spans="2:9" ht="14.5" hidden="1" x14ac:dyDescent="0.35">
      <c r="B709" s="93" t="str">
        <f t="shared" si="35"/>
        <v>Main Area</v>
      </c>
      <c r="E709" s="27" t="s">
        <v>1110</v>
      </c>
      <c r="F709" t="s">
        <v>2016</v>
      </c>
      <c r="G709" s="83" t="s">
        <v>14</v>
      </c>
      <c r="H709" s="83" t="s">
        <v>7</v>
      </c>
      <c r="I709" s="83">
        <v>1</v>
      </c>
    </row>
    <row r="710" spans="2:9" ht="14.5" hidden="1" x14ac:dyDescent="0.35">
      <c r="B710" s="93" t="str">
        <f t="shared" si="35"/>
        <v>Main Area</v>
      </c>
      <c r="E710" s="27" t="s">
        <v>1111</v>
      </c>
      <c r="F710" t="s">
        <v>2008</v>
      </c>
      <c r="G710" s="83" t="s">
        <v>14</v>
      </c>
      <c r="H710" s="83" t="s">
        <v>7</v>
      </c>
      <c r="I710" s="83">
        <v>1</v>
      </c>
    </row>
    <row r="711" spans="2:9" ht="14.5" hidden="1" x14ac:dyDescent="0.35">
      <c r="B711" s="93" t="str">
        <f t="shared" si="35"/>
        <v>Main Area</v>
      </c>
      <c r="E711" s="27" t="s">
        <v>1112</v>
      </c>
      <c r="F711" t="s">
        <v>2014</v>
      </c>
      <c r="G711" s="83" t="s">
        <v>14</v>
      </c>
      <c r="H711" s="83" t="s">
        <v>7</v>
      </c>
      <c r="I711" s="83">
        <v>1</v>
      </c>
    </row>
    <row r="712" spans="2:9" ht="14.5" hidden="1" x14ac:dyDescent="0.35">
      <c r="B712" s="93" t="str">
        <f t="shared" si="35"/>
        <v>Main Area</v>
      </c>
      <c r="E712" s="27" t="s">
        <v>1113</v>
      </c>
      <c r="F712" t="s">
        <v>1985</v>
      </c>
      <c r="G712" s="83" t="s">
        <v>14</v>
      </c>
      <c r="H712" s="83" t="s">
        <v>7</v>
      </c>
      <c r="I712" s="83">
        <v>1</v>
      </c>
    </row>
    <row r="713" spans="2:9" ht="14.5" hidden="1" x14ac:dyDescent="0.35">
      <c r="B713" s="93" t="str">
        <f t="shared" si="35"/>
        <v>Main Area</v>
      </c>
      <c r="E713" s="27" t="s">
        <v>1114</v>
      </c>
      <c r="F713" t="s">
        <v>1976</v>
      </c>
      <c r="G713" s="83" t="s">
        <v>14</v>
      </c>
      <c r="H713" s="83" t="s">
        <v>7</v>
      </c>
      <c r="I713" s="83">
        <v>1</v>
      </c>
    </row>
    <row r="714" spans="2:9" ht="14.5" hidden="1" x14ac:dyDescent="0.35">
      <c r="B714" s="93" t="str">
        <f t="shared" si="35"/>
        <v>Main Area</v>
      </c>
      <c r="E714" s="27" t="s">
        <v>1115</v>
      </c>
      <c r="F714" t="s">
        <v>1980</v>
      </c>
      <c r="G714" s="83" t="s">
        <v>14</v>
      </c>
      <c r="H714" s="83" t="s">
        <v>7</v>
      </c>
      <c r="I714" s="83">
        <v>1</v>
      </c>
    </row>
    <row r="715" spans="2:9" ht="14.5" hidden="1" x14ac:dyDescent="0.35">
      <c r="B715" s="93" t="str">
        <f t="shared" si="35"/>
        <v>Main Area</v>
      </c>
      <c r="E715" s="27" t="s">
        <v>1116</v>
      </c>
      <c r="F715" t="s">
        <v>1983</v>
      </c>
      <c r="G715" s="83" t="s">
        <v>14</v>
      </c>
      <c r="H715" s="83" t="s">
        <v>7</v>
      </c>
      <c r="I715" s="83">
        <v>1</v>
      </c>
    </row>
    <row r="716" spans="2:9" ht="14.5" hidden="1" x14ac:dyDescent="0.35">
      <c r="B716" s="93" t="str">
        <f t="shared" si="35"/>
        <v>Main Area</v>
      </c>
      <c r="E716" s="27" t="s">
        <v>1117</v>
      </c>
      <c r="F716" t="s">
        <v>1978</v>
      </c>
      <c r="G716" s="83" t="s">
        <v>14</v>
      </c>
      <c r="H716" s="83" t="s">
        <v>7</v>
      </c>
      <c r="I716" s="83">
        <v>1</v>
      </c>
    </row>
    <row r="717" spans="2:9" ht="14.5" hidden="1" x14ac:dyDescent="0.35">
      <c r="B717" s="93" t="str">
        <f t="shared" si="35"/>
        <v>Main Area</v>
      </c>
      <c r="E717" s="27" t="s">
        <v>1118</v>
      </c>
      <c r="F717" t="s">
        <v>1983</v>
      </c>
      <c r="G717" s="83" t="s">
        <v>14</v>
      </c>
      <c r="H717" s="83" t="s">
        <v>7</v>
      </c>
      <c r="I717" s="83">
        <v>1</v>
      </c>
    </row>
    <row r="718" spans="2:9" ht="14.5" hidden="1" x14ac:dyDescent="0.35">
      <c r="B718" s="93" t="str">
        <f t="shared" si="35"/>
        <v>Main Area</v>
      </c>
      <c r="E718" s="27" t="s">
        <v>1119</v>
      </c>
      <c r="F718" t="s">
        <v>1983</v>
      </c>
      <c r="G718" s="83" t="s">
        <v>14</v>
      </c>
      <c r="H718" s="83" t="s">
        <v>7</v>
      </c>
      <c r="I718" s="83">
        <v>1</v>
      </c>
    </row>
    <row r="719" spans="2:9" ht="14.5" hidden="1" x14ac:dyDescent="0.35">
      <c r="B719" s="93" t="str">
        <f t="shared" si="35"/>
        <v>Main Area</v>
      </c>
      <c r="E719" s="27" t="s">
        <v>1120</v>
      </c>
      <c r="F719" t="s">
        <v>1991</v>
      </c>
      <c r="G719" s="83" t="s">
        <v>14</v>
      </c>
      <c r="H719" s="83" t="s">
        <v>7</v>
      </c>
      <c r="I719" s="83">
        <v>1</v>
      </c>
    </row>
    <row r="720" spans="2:9" ht="14.5" hidden="1" x14ac:dyDescent="0.35">
      <c r="B720" s="93" t="str">
        <f t="shared" si="35"/>
        <v>Main Area</v>
      </c>
      <c r="E720" s="27" t="s">
        <v>1121</v>
      </c>
      <c r="F720" t="s">
        <v>1985</v>
      </c>
      <c r="G720" s="83" t="s">
        <v>14</v>
      </c>
      <c r="H720" s="83" t="s">
        <v>7</v>
      </c>
      <c r="I720" s="83">
        <v>1</v>
      </c>
    </row>
    <row r="721" spans="2:9" ht="14.5" hidden="1" x14ac:dyDescent="0.35">
      <c r="B721" s="93" t="str">
        <f t="shared" si="35"/>
        <v>Main Area</v>
      </c>
      <c r="E721" s="27" t="s">
        <v>1122</v>
      </c>
      <c r="F721" t="s">
        <v>1977</v>
      </c>
      <c r="G721" s="83" t="s">
        <v>14</v>
      </c>
      <c r="H721" s="83" t="s">
        <v>7</v>
      </c>
      <c r="I721" s="83">
        <v>1</v>
      </c>
    </row>
    <row r="722" spans="2:9" ht="14.5" hidden="1" x14ac:dyDescent="0.35">
      <c r="B722" s="93" t="str">
        <f t="shared" si="35"/>
        <v>Main Area</v>
      </c>
      <c r="E722" s="27" t="s">
        <v>1123</v>
      </c>
      <c r="F722" t="s">
        <v>2042</v>
      </c>
      <c r="G722" s="83" t="s">
        <v>14</v>
      </c>
      <c r="H722" s="83" t="s">
        <v>7</v>
      </c>
      <c r="I722" s="83">
        <v>1</v>
      </c>
    </row>
    <row r="723" spans="2:9" ht="14.5" hidden="1" x14ac:dyDescent="0.35">
      <c r="B723" s="93" t="str">
        <f t="shared" si="35"/>
        <v>Main Area</v>
      </c>
      <c r="E723" s="27" t="s">
        <v>1124</v>
      </c>
      <c r="F723" t="s">
        <v>1977</v>
      </c>
      <c r="G723" s="83" t="s">
        <v>14</v>
      </c>
      <c r="H723" s="83" t="s">
        <v>7</v>
      </c>
      <c r="I723" s="83">
        <v>1</v>
      </c>
    </row>
    <row r="724" spans="2:9" ht="14.5" hidden="1" x14ac:dyDescent="0.35">
      <c r="B724" s="93" t="str">
        <f t="shared" si="35"/>
        <v>Main Area</v>
      </c>
      <c r="E724" s="27" t="s">
        <v>1125</v>
      </c>
      <c r="F724" t="s">
        <v>1992</v>
      </c>
      <c r="G724" s="83" t="s">
        <v>14</v>
      </c>
      <c r="H724" s="83" t="s">
        <v>7</v>
      </c>
      <c r="I724" s="83">
        <v>1</v>
      </c>
    </row>
    <row r="725" spans="2:9" ht="14.5" hidden="1" x14ac:dyDescent="0.35">
      <c r="B725" s="93" t="str">
        <f t="shared" si="35"/>
        <v>Main Area</v>
      </c>
      <c r="E725" s="27" t="s">
        <v>1126</v>
      </c>
      <c r="F725" t="s">
        <v>2014</v>
      </c>
      <c r="G725" s="83" t="s">
        <v>14</v>
      </c>
      <c r="H725" s="83" t="s">
        <v>7</v>
      </c>
      <c r="I725" s="83">
        <v>1</v>
      </c>
    </row>
    <row r="726" spans="2:9" ht="14.5" hidden="1" x14ac:dyDescent="0.35">
      <c r="B726" s="93" t="str">
        <f t="shared" si="35"/>
        <v>Main Area</v>
      </c>
      <c r="E726" s="27" t="s">
        <v>1127</v>
      </c>
      <c r="F726" t="s">
        <v>2016</v>
      </c>
      <c r="G726" s="83" t="s">
        <v>14</v>
      </c>
      <c r="H726" s="83" t="s">
        <v>7</v>
      </c>
      <c r="I726" s="83">
        <v>1</v>
      </c>
    </row>
    <row r="727" spans="2:9" ht="14.5" hidden="1" x14ac:dyDescent="0.35">
      <c r="B727" s="93" t="str">
        <f t="shared" si="35"/>
        <v>Main Area</v>
      </c>
      <c r="E727" s="27" t="s">
        <v>1128</v>
      </c>
      <c r="F727" t="s">
        <v>2013</v>
      </c>
      <c r="G727" s="83" t="s">
        <v>14</v>
      </c>
      <c r="H727" s="83" t="s">
        <v>7</v>
      </c>
      <c r="I727" s="83">
        <v>1</v>
      </c>
    </row>
    <row r="728" spans="2:9" ht="14.5" hidden="1" x14ac:dyDescent="0.35">
      <c r="B728" s="93" t="str">
        <f t="shared" si="35"/>
        <v>Main Area</v>
      </c>
      <c r="E728" s="27" t="s">
        <v>1129</v>
      </c>
      <c r="F728" t="s">
        <v>1988</v>
      </c>
      <c r="G728" s="83" t="s">
        <v>14</v>
      </c>
      <c r="H728" s="83" t="s">
        <v>7</v>
      </c>
      <c r="I728" s="83">
        <v>1</v>
      </c>
    </row>
    <row r="729" spans="2:9" ht="14.5" hidden="1" x14ac:dyDescent="0.35">
      <c r="B729" s="93" t="str">
        <f t="shared" si="35"/>
        <v>Main Area</v>
      </c>
      <c r="E729" s="27" t="s">
        <v>1130</v>
      </c>
      <c r="F729" t="s">
        <v>1978</v>
      </c>
      <c r="G729" s="83" t="s">
        <v>14</v>
      </c>
      <c r="H729" s="83" t="s">
        <v>7</v>
      </c>
      <c r="I729" s="83">
        <v>1</v>
      </c>
    </row>
    <row r="730" spans="2:9" ht="14.5" hidden="1" x14ac:dyDescent="0.35">
      <c r="B730" s="93" t="str">
        <f t="shared" si="35"/>
        <v>Main Area</v>
      </c>
      <c r="E730" s="27" t="s">
        <v>1131</v>
      </c>
      <c r="F730" t="s">
        <v>1976</v>
      </c>
      <c r="G730" s="83" t="s">
        <v>14</v>
      </c>
      <c r="H730" s="83" t="s">
        <v>7</v>
      </c>
      <c r="I730" s="83">
        <v>1</v>
      </c>
    </row>
    <row r="731" spans="2:9" ht="14.5" hidden="1" x14ac:dyDescent="0.35">
      <c r="B731" s="93" t="str">
        <f t="shared" si="35"/>
        <v>Main Area</v>
      </c>
      <c r="E731" s="27" t="s">
        <v>1132</v>
      </c>
      <c r="F731" t="s">
        <v>2008</v>
      </c>
      <c r="G731" s="83" t="s">
        <v>14</v>
      </c>
      <c r="H731" s="83" t="s">
        <v>7</v>
      </c>
      <c r="I731" s="83">
        <v>1</v>
      </c>
    </row>
    <row r="732" spans="2:9" ht="14.5" hidden="1" x14ac:dyDescent="0.35">
      <c r="B732" s="93" t="str">
        <f t="shared" si="35"/>
        <v>Main Area</v>
      </c>
      <c r="E732" s="27" t="s">
        <v>1133</v>
      </c>
      <c r="F732" t="s">
        <v>1983</v>
      </c>
      <c r="G732" s="83" t="s">
        <v>14</v>
      </c>
      <c r="H732" s="83" t="s">
        <v>7</v>
      </c>
      <c r="I732" s="83">
        <v>1</v>
      </c>
    </row>
    <row r="733" spans="2:9" ht="14.5" hidden="1" x14ac:dyDescent="0.35">
      <c r="B733" s="93" t="str">
        <f t="shared" si="35"/>
        <v>Main Area</v>
      </c>
      <c r="E733" s="27" t="s">
        <v>1134</v>
      </c>
      <c r="F733" t="s">
        <v>1985</v>
      </c>
      <c r="G733" s="83" t="s">
        <v>14</v>
      </c>
      <c r="H733" s="83" t="s">
        <v>7</v>
      </c>
      <c r="I733" s="83">
        <v>1</v>
      </c>
    </row>
    <row r="734" spans="2:9" ht="14.5" hidden="1" x14ac:dyDescent="0.35">
      <c r="B734" s="93" t="str">
        <f t="shared" si="35"/>
        <v>Main Area</v>
      </c>
      <c r="E734" s="27" t="s">
        <v>1135</v>
      </c>
      <c r="F734" t="s">
        <v>1989</v>
      </c>
      <c r="G734" s="83" t="s">
        <v>14</v>
      </c>
      <c r="H734" s="83" t="s">
        <v>7</v>
      </c>
      <c r="I734" s="83">
        <v>1</v>
      </c>
    </row>
    <row r="735" spans="2:9" ht="14.5" hidden="1" x14ac:dyDescent="0.35">
      <c r="B735" s="93" t="str">
        <f t="shared" si="35"/>
        <v>Main Area</v>
      </c>
      <c r="E735" s="27" t="s">
        <v>489</v>
      </c>
      <c r="F735" t="s">
        <v>2001</v>
      </c>
      <c r="G735" s="83" t="s">
        <v>14</v>
      </c>
      <c r="H735" s="83" t="s">
        <v>7</v>
      </c>
      <c r="I735" s="83">
        <v>1</v>
      </c>
    </row>
    <row r="736" spans="2:9" ht="14.5" hidden="1" x14ac:dyDescent="0.35">
      <c r="B736" s="93" t="str">
        <f t="shared" si="35"/>
        <v>Main Area</v>
      </c>
      <c r="E736" s="27" t="s">
        <v>1136</v>
      </c>
      <c r="F736" t="s">
        <v>2001</v>
      </c>
      <c r="G736" s="83" t="s">
        <v>14</v>
      </c>
      <c r="H736" s="83" t="s">
        <v>7</v>
      </c>
      <c r="I736" s="83">
        <v>1</v>
      </c>
    </row>
    <row r="737" spans="2:9" ht="14.5" hidden="1" x14ac:dyDescent="0.35">
      <c r="B737" s="93" t="str">
        <f t="shared" si="35"/>
        <v>Main Area</v>
      </c>
      <c r="E737" s="27" t="s">
        <v>1137</v>
      </c>
      <c r="F737" t="s">
        <v>2013</v>
      </c>
      <c r="G737" s="83" t="s">
        <v>14</v>
      </c>
      <c r="H737" s="83" t="s">
        <v>7</v>
      </c>
      <c r="I737" s="83">
        <v>1</v>
      </c>
    </row>
    <row r="738" spans="2:9" ht="14.5" hidden="1" x14ac:dyDescent="0.35">
      <c r="B738" s="93" t="str">
        <f t="shared" si="35"/>
        <v>Main Area</v>
      </c>
      <c r="E738" s="27" t="s">
        <v>1138</v>
      </c>
      <c r="F738" t="s">
        <v>1977</v>
      </c>
      <c r="G738" s="83" t="s">
        <v>14</v>
      </c>
      <c r="H738" s="83" t="s">
        <v>7</v>
      </c>
      <c r="I738" s="83">
        <v>1</v>
      </c>
    </row>
    <row r="739" spans="2:9" ht="14.5" hidden="1" x14ac:dyDescent="0.35">
      <c r="B739" s="93" t="str">
        <f t="shared" si="35"/>
        <v>Main Area</v>
      </c>
      <c r="E739" s="27" t="s">
        <v>1139</v>
      </c>
      <c r="F739" t="s">
        <v>1983</v>
      </c>
      <c r="G739" s="83" t="s">
        <v>14</v>
      </c>
      <c r="H739" s="83" t="s">
        <v>7</v>
      </c>
      <c r="I739" s="83">
        <v>1</v>
      </c>
    </row>
    <row r="740" spans="2:9" ht="14.5" hidden="1" x14ac:dyDescent="0.35">
      <c r="B740" s="93" t="str">
        <f t="shared" si="35"/>
        <v>Main Area</v>
      </c>
      <c r="E740" s="27" t="s">
        <v>1140</v>
      </c>
      <c r="F740" t="s">
        <v>1976</v>
      </c>
      <c r="G740" s="83" t="s">
        <v>14</v>
      </c>
      <c r="H740" s="83" t="s">
        <v>7</v>
      </c>
      <c r="I740" s="83">
        <v>1</v>
      </c>
    </row>
    <row r="741" spans="2:9" ht="14.5" hidden="1" x14ac:dyDescent="0.35">
      <c r="B741" s="93" t="str">
        <f t="shared" si="35"/>
        <v>Main Area</v>
      </c>
      <c r="E741" s="27" t="s">
        <v>1141</v>
      </c>
      <c r="F741" t="s">
        <v>1992</v>
      </c>
      <c r="G741" s="83" t="s">
        <v>14</v>
      </c>
      <c r="H741" s="83" t="s">
        <v>7</v>
      </c>
      <c r="I741" s="83">
        <v>1</v>
      </c>
    </row>
    <row r="742" spans="2:9" ht="14.5" hidden="1" x14ac:dyDescent="0.35">
      <c r="B742" s="93" t="str">
        <f t="shared" si="35"/>
        <v>Main Area</v>
      </c>
      <c r="E742" s="27" t="s">
        <v>1142</v>
      </c>
      <c r="F742" t="s">
        <v>1985</v>
      </c>
      <c r="G742" s="83" t="s">
        <v>14</v>
      </c>
      <c r="H742" s="83" t="s">
        <v>7</v>
      </c>
      <c r="I742" s="83">
        <v>1</v>
      </c>
    </row>
    <row r="743" spans="2:9" ht="14.5" hidden="1" x14ac:dyDescent="0.35">
      <c r="B743" s="93" t="str">
        <f t="shared" si="35"/>
        <v>Main Area</v>
      </c>
      <c r="E743" s="27" t="s">
        <v>1143</v>
      </c>
      <c r="F743" t="s">
        <v>1976</v>
      </c>
      <c r="G743" s="83" t="s">
        <v>14</v>
      </c>
      <c r="H743" s="83" t="s">
        <v>7</v>
      </c>
      <c r="I743" s="83">
        <v>1</v>
      </c>
    </row>
    <row r="744" spans="2:9" ht="14.5" hidden="1" x14ac:dyDescent="0.35">
      <c r="B744" s="93" t="str">
        <f t="shared" si="35"/>
        <v>Main Area</v>
      </c>
      <c r="E744" s="27" t="s">
        <v>1144</v>
      </c>
      <c r="F744" t="s">
        <v>1976</v>
      </c>
      <c r="G744" s="83" t="s">
        <v>14</v>
      </c>
      <c r="H744" s="83" t="s">
        <v>7</v>
      </c>
      <c r="I744" s="83">
        <v>1</v>
      </c>
    </row>
    <row r="745" spans="2:9" ht="14.5" hidden="1" x14ac:dyDescent="0.35">
      <c r="B745" s="93" t="str">
        <f t="shared" si="35"/>
        <v>Main Area</v>
      </c>
      <c r="E745" s="27" t="s">
        <v>1145</v>
      </c>
      <c r="F745" t="s">
        <v>1978</v>
      </c>
      <c r="G745" s="83" t="s">
        <v>14</v>
      </c>
      <c r="H745" s="83" t="s">
        <v>7</v>
      </c>
      <c r="I745" s="83">
        <v>1</v>
      </c>
    </row>
    <row r="746" spans="2:9" ht="14.5" hidden="1" x14ac:dyDescent="0.35">
      <c r="B746" s="93" t="str">
        <f t="shared" si="35"/>
        <v>Main Area</v>
      </c>
      <c r="E746" s="27" t="s">
        <v>1146</v>
      </c>
      <c r="F746" t="s">
        <v>1980</v>
      </c>
      <c r="G746" s="83" t="s">
        <v>14</v>
      </c>
      <c r="H746" s="83" t="s">
        <v>7</v>
      </c>
      <c r="I746" s="83">
        <v>1</v>
      </c>
    </row>
    <row r="747" spans="2:9" ht="14.5" hidden="1" x14ac:dyDescent="0.35">
      <c r="B747" s="93" t="str">
        <f t="shared" si="35"/>
        <v>Main Area</v>
      </c>
      <c r="E747" s="27" t="s">
        <v>1147</v>
      </c>
      <c r="F747" t="s">
        <v>1979</v>
      </c>
      <c r="G747" s="83" t="s">
        <v>14</v>
      </c>
      <c r="H747" s="83" t="s">
        <v>7</v>
      </c>
      <c r="I747" s="83">
        <v>1</v>
      </c>
    </row>
    <row r="748" spans="2:9" ht="14.5" hidden="1" x14ac:dyDescent="0.35">
      <c r="B748" s="93" t="str">
        <f t="shared" si="35"/>
        <v>Main Area</v>
      </c>
      <c r="E748" s="27" t="s">
        <v>1148</v>
      </c>
      <c r="F748" t="s">
        <v>1988</v>
      </c>
      <c r="G748" s="83" t="s">
        <v>14</v>
      </c>
      <c r="H748" s="83" t="s">
        <v>7</v>
      </c>
      <c r="I748" s="83">
        <v>1</v>
      </c>
    </row>
    <row r="749" spans="2:9" ht="14.5" hidden="1" x14ac:dyDescent="0.35">
      <c r="B749" s="93" t="str">
        <f t="shared" si="35"/>
        <v>Main Area</v>
      </c>
      <c r="E749" s="27" t="s">
        <v>1149</v>
      </c>
      <c r="F749" t="s">
        <v>2001</v>
      </c>
      <c r="G749" s="83" t="s">
        <v>14</v>
      </c>
      <c r="H749" s="83" t="s">
        <v>7</v>
      </c>
      <c r="I749" s="83">
        <v>1</v>
      </c>
    </row>
    <row r="750" spans="2:9" ht="14.5" hidden="1" x14ac:dyDescent="0.35">
      <c r="B750" s="93" t="str">
        <f t="shared" si="35"/>
        <v>Main Area</v>
      </c>
      <c r="E750" s="27" t="s">
        <v>1150</v>
      </c>
      <c r="F750" t="s">
        <v>1982</v>
      </c>
      <c r="G750" s="83" t="s">
        <v>14</v>
      </c>
      <c r="H750" s="83" t="s">
        <v>7</v>
      </c>
      <c r="I750" s="83">
        <v>1</v>
      </c>
    </row>
    <row r="751" spans="2:9" ht="14.5" hidden="1" x14ac:dyDescent="0.35">
      <c r="B751" s="93" t="str">
        <f t="shared" si="35"/>
        <v>Main Area</v>
      </c>
      <c r="E751" s="27" t="s">
        <v>1151</v>
      </c>
      <c r="F751" t="s">
        <v>1991</v>
      </c>
      <c r="G751" s="83" t="s">
        <v>14</v>
      </c>
      <c r="H751" s="83" t="s">
        <v>7</v>
      </c>
      <c r="I751" s="83">
        <v>1</v>
      </c>
    </row>
    <row r="752" spans="2:9" ht="14.5" hidden="1" x14ac:dyDescent="0.35">
      <c r="B752" s="93" t="str">
        <f t="shared" si="35"/>
        <v>Main Area</v>
      </c>
      <c r="E752" s="27" t="s">
        <v>1152</v>
      </c>
      <c r="F752" t="s">
        <v>1982</v>
      </c>
      <c r="G752" s="83" t="s">
        <v>14</v>
      </c>
      <c r="H752" s="83" t="s">
        <v>7</v>
      </c>
      <c r="I752" s="83">
        <v>1</v>
      </c>
    </row>
    <row r="753" spans="1:9" ht="14.5" hidden="1" x14ac:dyDescent="0.35">
      <c r="B753" s="93" t="str">
        <f t="shared" si="35"/>
        <v>Main Area</v>
      </c>
      <c r="E753" s="27" t="s">
        <v>1153</v>
      </c>
      <c r="F753" t="s">
        <v>1988</v>
      </c>
      <c r="G753" s="83" t="s">
        <v>14</v>
      </c>
      <c r="H753" s="83" t="s">
        <v>7</v>
      </c>
      <c r="I753" s="83">
        <v>1</v>
      </c>
    </row>
    <row r="754" spans="1:9" ht="14.5" hidden="1" x14ac:dyDescent="0.35">
      <c r="B754" s="91" t="s">
        <v>92</v>
      </c>
      <c r="C754" s="27">
        <v>49.423934000000003</v>
      </c>
      <c r="D754" s="27">
        <v>-2.656536</v>
      </c>
    </row>
    <row r="755" spans="1:9" ht="14.5" x14ac:dyDescent="0.35">
      <c r="B755" s="93" t="str">
        <f>"Hidden Zawn"</f>
        <v>Hidden Zawn</v>
      </c>
      <c r="E755" s="59" t="s">
        <v>1154</v>
      </c>
      <c r="F755" t="s">
        <v>1980</v>
      </c>
      <c r="G755" t="s">
        <v>14</v>
      </c>
      <c r="H755" t="s">
        <v>11</v>
      </c>
      <c r="I755">
        <v>0</v>
      </c>
    </row>
    <row r="756" spans="1:9" x14ac:dyDescent="0.3">
      <c r="B756" s="93" t="str">
        <f t="shared" ref="B756:B757" si="36">"Hidden Zawn"</f>
        <v>Hidden Zawn</v>
      </c>
      <c r="E756" s="60" t="s">
        <v>1155</v>
      </c>
      <c r="F756" t="s">
        <v>1980</v>
      </c>
      <c r="G756" s="83" t="s">
        <v>14</v>
      </c>
      <c r="H756" s="83" t="s">
        <v>11</v>
      </c>
      <c r="I756" s="83">
        <v>0</v>
      </c>
    </row>
    <row r="757" spans="1:9" x14ac:dyDescent="0.3">
      <c r="B757" s="93" t="str">
        <f t="shared" si="36"/>
        <v>Hidden Zawn</v>
      </c>
      <c r="E757" s="28" t="s">
        <v>1156</v>
      </c>
      <c r="F757" t="s">
        <v>1985</v>
      </c>
      <c r="G757" s="83" t="s">
        <v>14</v>
      </c>
      <c r="H757" s="83" t="s">
        <v>11</v>
      </c>
      <c r="I757" s="83">
        <v>0</v>
      </c>
    </row>
    <row r="758" spans="1:9" ht="14.5" hidden="1" x14ac:dyDescent="0.35">
      <c r="A758" s="26" t="s">
        <v>94</v>
      </c>
      <c r="B758" s="91" t="s">
        <v>95</v>
      </c>
      <c r="C758" s="27">
        <v>49.424197999999997</v>
      </c>
      <c r="D758" s="27">
        <v>-2.6560459999999999</v>
      </c>
    </row>
    <row r="759" spans="1:9" ht="14.5" hidden="1" x14ac:dyDescent="0.35">
      <c r="B759" s="94" t="s">
        <v>1157</v>
      </c>
      <c r="C759" s="69"/>
      <c r="D759" s="69"/>
    </row>
    <row r="760" spans="1:9" ht="14.5" hidden="1" x14ac:dyDescent="0.35">
      <c r="B760" s="91" t="s">
        <v>97</v>
      </c>
      <c r="C760" s="27">
        <v>49.424309000000001</v>
      </c>
      <c r="D760" s="27">
        <v>-2.6548069999999999</v>
      </c>
    </row>
    <row r="761" spans="1:9" ht="14.5" hidden="1" x14ac:dyDescent="0.35">
      <c r="B761" s="93" t="str">
        <f>"Pharaoh Stack"</f>
        <v>Pharaoh Stack</v>
      </c>
      <c r="E761" s="62" t="s">
        <v>1158</v>
      </c>
      <c r="F761" t="s">
        <v>1980</v>
      </c>
      <c r="G761" t="s">
        <v>14</v>
      </c>
      <c r="H761" t="s">
        <v>7</v>
      </c>
      <c r="I761">
        <f>2</f>
        <v>2</v>
      </c>
    </row>
    <row r="762" spans="1:9" ht="14.5" hidden="1" x14ac:dyDescent="0.35">
      <c r="B762" s="91" t="s">
        <v>99</v>
      </c>
      <c r="C762" s="27">
        <v>49.424433999999998</v>
      </c>
      <c r="D762" s="27">
        <v>-2.6552039999999999</v>
      </c>
    </row>
    <row r="763" spans="1:9" ht="14.5" hidden="1" x14ac:dyDescent="0.35">
      <c r="B763" s="94" t="s">
        <v>1157</v>
      </c>
      <c r="C763" s="69"/>
      <c r="D763" s="69"/>
    </row>
    <row r="764" spans="1:9" ht="14.5" hidden="1" x14ac:dyDescent="0.35">
      <c r="B764" s="91" t="s">
        <v>101</v>
      </c>
      <c r="C764" s="27">
        <v>49.424559000000002</v>
      </c>
      <c r="D764" s="27">
        <v>-2.6543389999999998</v>
      </c>
    </row>
    <row r="765" spans="1:9" ht="14.5" hidden="1" x14ac:dyDescent="0.35">
      <c r="B765" s="94" t="s">
        <v>1157</v>
      </c>
      <c r="C765" s="69"/>
      <c r="D765" s="69"/>
    </row>
    <row r="766" spans="1:9" ht="14.5" hidden="1" x14ac:dyDescent="0.35">
      <c r="B766" s="91" t="s">
        <v>103</v>
      </c>
      <c r="C766" s="27">
        <v>49.425080000000001</v>
      </c>
      <c r="D766" s="27">
        <v>-2.6539540000000001</v>
      </c>
    </row>
    <row r="767" spans="1:9" ht="14.5" hidden="1" x14ac:dyDescent="0.35">
      <c r="B767" s="94" t="s">
        <v>1157</v>
      </c>
      <c r="C767" s="69"/>
      <c r="D767" s="69"/>
    </row>
    <row r="768" spans="1:9" ht="14.5" hidden="1" x14ac:dyDescent="0.35">
      <c r="B768" s="91" t="s">
        <v>105</v>
      </c>
      <c r="C768" s="27">
        <v>49.424912999999997</v>
      </c>
      <c r="D768" s="27">
        <v>-2.653057</v>
      </c>
    </row>
    <row r="769" spans="2:9" ht="14.5" hidden="1" x14ac:dyDescent="0.35">
      <c r="B769" s="94" t="s">
        <v>1157</v>
      </c>
      <c r="C769" s="69"/>
      <c r="D769" s="69"/>
    </row>
    <row r="770" spans="2:9" ht="14.5" hidden="1" x14ac:dyDescent="0.35">
      <c r="B770" s="91" t="s">
        <v>107</v>
      </c>
      <c r="C770" s="27">
        <v>49.424809000000003</v>
      </c>
      <c r="D770" s="27">
        <v>-2.652568</v>
      </c>
    </row>
    <row r="771" spans="2:9" ht="14.5" hidden="1" x14ac:dyDescent="0.35">
      <c r="B771" s="94" t="s">
        <v>1157</v>
      </c>
      <c r="C771" s="69"/>
      <c r="D771" s="69"/>
    </row>
    <row r="772" spans="2:9" ht="14.5" hidden="1" x14ac:dyDescent="0.35">
      <c r="B772" s="91" t="s">
        <v>2075</v>
      </c>
      <c r="C772" s="27">
        <v>49.424559000000002</v>
      </c>
      <c r="D772" s="27">
        <v>-2.6508020000000001</v>
      </c>
    </row>
    <row r="773" spans="2:9" ht="14.5" x14ac:dyDescent="0.35">
      <c r="B773" s="91" t="s">
        <v>2075</v>
      </c>
      <c r="E773" s="59" t="s">
        <v>1159</v>
      </c>
      <c r="F773" t="s">
        <v>1978</v>
      </c>
      <c r="G773" s="26" t="s">
        <v>14</v>
      </c>
      <c r="H773" s="26" t="s">
        <v>11</v>
      </c>
      <c r="I773">
        <v>0</v>
      </c>
    </row>
    <row r="774" spans="2:9" ht="14.5" x14ac:dyDescent="0.35">
      <c r="B774" s="91" t="s">
        <v>2075</v>
      </c>
      <c r="E774" s="60" t="s">
        <v>1160</v>
      </c>
      <c r="F774" t="s">
        <v>2043</v>
      </c>
      <c r="G774" s="26" t="s">
        <v>14</v>
      </c>
      <c r="H774" s="26" t="s">
        <v>11</v>
      </c>
      <c r="I774" s="83">
        <v>0</v>
      </c>
    </row>
    <row r="775" spans="2:9" ht="14.5" x14ac:dyDescent="0.35">
      <c r="B775" s="91" t="s">
        <v>2075</v>
      </c>
      <c r="E775" s="59" t="s">
        <v>1161</v>
      </c>
      <c r="F775" t="s">
        <v>1982</v>
      </c>
      <c r="G775" s="26" t="s">
        <v>14</v>
      </c>
      <c r="H775" s="26" t="s">
        <v>11</v>
      </c>
      <c r="I775" s="83">
        <v>0</v>
      </c>
    </row>
    <row r="776" spans="2:9" ht="14.5" x14ac:dyDescent="0.35">
      <c r="B776" s="91" t="s">
        <v>2075</v>
      </c>
      <c r="E776" s="59" t="s">
        <v>1162</v>
      </c>
      <c r="F776" t="s">
        <v>1978</v>
      </c>
      <c r="G776" s="26" t="s">
        <v>14</v>
      </c>
      <c r="H776" s="26" t="s">
        <v>11</v>
      </c>
      <c r="I776" s="83">
        <v>0</v>
      </c>
    </row>
    <row r="777" spans="2:9" ht="14.5" x14ac:dyDescent="0.35">
      <c r="B777" s="91" t="s">
        <v>2075</v>
      </c>
      <c r="E777" s="59" t="s">
        <v>1163</v>
      </c>
      <c r="F777" t="s">
        <v>2044</v>
      </c>
      <c r="G777" s="26" t="s">
        <v>14</v>
      </c>
      <c r="H777" s="26" t="s">
        <v>11</v>
      </c>
      <c r="I777" s="83">
        <v>0</v>
      </c>
    </row>
    <row r="778" spans="2:9" ht="14.5" x14ac:dyDescent="0.35">
      <c r="B778" s="91" t="s">
        <v>2075</v>
      </c>
      <c r="E778" s="59" t="s">
        <v>1164</v>
      </c>
      <c r="F778" t="s">
        <v>1982</v>
      </c>
      <c r="G778" s="26" t="s">
        <v>14</v>
      </c>
      <c r="H778" s="26" t="s">
        <v>11</v>
      </c>
      <c r="I778" s="83">
        <v>0</v>
      </c>
    </row>
    <row r="779" spans="2:9" ht="14.5" x14ac:dyDescent="0.35">
      <c r="B779" s="91" t="s">
        <v>2075</v>
      </c>
      <c r="E779" s="59" t="s">
        <v>1165</v>
      </c>
      <c r="F779" t="s">
        <v>1982</v>
      </c>
      <c r="G779" s="26" t="s">
        <v>14</v>
      </c>
      <c r="H779" s="26" t="s">
        <v>11</v>
      </c>
      <c r="I779" s="83">
        <v>0</v>
      </c>
    </row>
    <row r="780" spans="2:9" ht="14.5" x14ac:dyDescent="0.35">
      <c r="B780" s="91" t="s">
        <v>2075</v>
      </c>
      <c r="E780" s="59" t="s">
        <v>1166</v>
      </c>
      <c r="F780" t="s">
        <v>1978</v>
      </c>
      <c r="G780" s="26" t="s">
        <v>14</v>
      </c>
      <c r="H780" s="26" t="s">
        <v>11</v>
      </c>
      <c r="I780" s="83">
        <v>0</v>
      </c>
    </row>
    <row r="781" spans="2:9" ht="14.5" x14ac:dyDescent="0.35">
      <c r="B781" s="91" t="s">
        <v>2075</v>
      </c>
      <c r="E781" s="59" t="s">
        <v>1167</v>
      </c>
      <c r="F781" t="s">
        <v>1982</v>
      </c>
      <c r="G781" s="26" t="s">
        <v>14</v>
      </c>
      <c r="H781" s="26" t="s">
        <v>11</v>
      </c>
      <c r="I781" s="83">
        <v>0</v>
      </c>
    </row>
    <row r="782" spans="2:9" ht="14.5" x14ac:dyDescent="0.35">
      <c r="B782" s="91" t="s">
        <v>2075</v>
      </c>
      <c r="E782" s="59" t="s">
        <v>1168</v>
      </c>
      <c r="F782" t="s">
        <v>1984</v>
      </c>
      <c r="G782" s="26" t="s">
        <v>14</v>
      </c>
      <c r="H782" s="26" t="s">
        <v>11</v>
      </c>
      <c r="I782" s="83">
        <v>0</v>
      </c>
    </row>
    <row r="783" spans="2:9" ht="14.5" hidden="1" x14ac:dyDescent="0.35">
      <c r="B783" s="91" t="s">
        <v>111</v>
      </c>
      <c r="C783" s="27">
        <v>49.425552000000003</v>
      </c>
      <c r="D783" s="27">
        <v>-2.6465679999999998</v>
      </c>
    </row>
    <row r="784" spans="2:9" ht="14.5" x14ac:dyDescent="0.35">
      <c r="B784" s="93" t="str">
        <f>"Le Long Avaleur"</f>
        <v>Le Long Avaleur</v>
      </c>
      <c r="E784" s="62" t="s">
        <v>1169</v>
      </c>
      <c r="F784" t="s">
        <v>1978</v>
      </c>
      <c r="G784" s="26" t="s">
        <v>14</v>
      </c>
      <c r="H784" s="26" t="s">
        <v>11</v>
      </c>
      <c r="I784">
        <v>0</v>
      </c>
    </row>
    <row r="785" spans="1:9" x14ac:dyDescent="0.3">
      <c r="B785" s="93" t="str">
        <f t="shared" ref="B785:B789" si="37">"Le Long Avaleur"</f>
        <v>Le Long Avaleur</v>
      </c>
      <c r="E785" s="63" t="s">
        <v>478</v>
      </c>
      <c r="F785" t="s">
        <v>2010</v>
      </c>
      <c r="G785" s="26" t="s">
        <v>14</v>
      </c>
      <c r="H785" s="26" t="s">
        <v>11</v>
      </c>
      <c r="I785" s="83">
        <v>0</v>
      </c>
    </row>
    <row r="786" spans="1:9" ht="14.5" x14ac:dyDescent="0.35">
      <c r="B786" s="93" t="str">
        <f t="shared" si="37"/>
        <v>Le Long Avaleur</v>
      </c>
      <c r="E786" s="62" t="s">
        <v>691</v>
      </c>
      <c r="F786" t="s">
        <v>1985</v>
      </c>
      <c r="G786" s="26" t="s">
        <v>14</v>
      </c>
      <c r="H786" s="26" t="s">
        <v>11</v>
      </c>
      <c r="I786" s="83">
        <v>0</v>
      </c>
    </row>
    <row r="787" spans="1:9" ht="14.5" x14ac:dyDescent="0.35">
      <c r="B787" s="93" t="str">
        <f t="shared" si="37"/>
        <v>Le Long Avaleur</v>
      </c>
      <c r="E787" s="62" t="s">
        <v>1170</v>
      </c>
      <c r="F787" t="s">
        <v>1987</v>
      </c>
      <c r="G787" s="26" t="s">
        <v>14</v>
      </c>
      <c r="H787" s="26" t="s">
        <v>11</v>
      </c>
      <c r="I787" s="83">
        <v>0</v>
      </c>
    </row>
    <row r="788" spans="1:9" ht="14.5" x14ac:dyDescent="0.35">
      <c r="B788" s="93" t="str">
        <f t="shared" si="37"/>
        <v>Le Long Avaleur</v>
      </c>
      <c r="E788" s="62" t="s">
        <v>1171</v>
      </c>
      <c r="F788" t="s">
        <v>1978</v>
      </c>
      <c r="G788" s="26" t="s">
        <v>14</v>
      </c>
      <c r="H788" s="26" t="s">
        <v>11</v>
      </c>
      <c r="I788" s="83">
        <v>0</v>
      </c>
    </row>
    <row r="789" spans="1:9" ht="14.5" x14ac:dyDescent="0.35">
      <c r="B789" s="93" t="str">
        <f t="shared" si="37"/>
        <v>Le Long Avaleur</v>
      </c>
      <c r="E789" s="62" t="s">
        <v>1172</v>
      </c>
      <c r="F789" t="s">
        <v>2045</v>
      </c>
      <c r="G789" s="26" t="s">
        <v>14</v>
      </c>
      <c r="H789" s="26" t="s">
        <v>11</v>
      </c>
      <c r="I789" s="83">
        <v>0</v>
      </c>
    </row>
    <row r="790" spans="1:9" ht="14.5" hidden="1" x14ac:dyDescent="0.35">
      <c r="A790" s="26" t="s">
        <v>113</v>
      </c>
      <c r="B790" s="91" t="s">
        <v>114</v>
      </c>
      <c r="C790" s="27">
        <v>49.422919999999998</v>
      </c>
      <c r="D790" s="27">
        <v>-2.6379929999999998</v>
      </c>
    </row>
    <row r="791" spans="1:9" ht="14.5" x14ac:dyDescent="0.35">
      <c r="B791" s="93" t="str">
        <f>"West Slab / Lower Buttress"</f>
        <v>West Slab / Lower Buttress</v>
      </c>
      <c r="E791" s="62" t="s">
        <v>1173</v>
      </c>
      <c r="F791" t="s">
        <v>1991</v>
      </c>
      <c r="G791" s="26" t="s">
        <v>14</v>
      </c>
      <c r="H791" s="26" t="s">
        <v>14</v>
      </c>
      <c r="I791">
        <f>0</f>
        <v>0</v>
      </c>
    </row>
    <row r="792" spans="1:9" x14ac:dyDescent="0.3">
      <c r="B792" s="93" t="str">
        <f t="shared" ref="B792:B806" si="38">"West Slab / Lower Buttress"</f>
        <v>West Slab / Lower Buttress</v>
      </c>
      <c r="E792" s="63" t="s">
        <v>1175</v>
      </c>
      <c r="F792" t="s">
        <v>1977</v>
      </c>
      <c r="G792" s="26" t="s">
        <v>14</v>
      </c>
      <c r="H792" s="26" t="s">
        <v>14</v>
      </c>
      <c r="I792" s="83">
        <f>0</f>
        <v>0</v>
      </c>
    </row>
    <row r="793" spans="1:9" ht="14.5" x14ac:dyDescent="0.35">
      <c r="B793" s="93" t="str">
        <f t="shared" si="38"/>
        <v>West Slab / Lower Buttress</v>
      </c>
      <c r="E793" s="62" t="s">
        <v>1174</v>
      </c>
      <c r="F793" t="s">
        <v>1978</v>
      </c>
      <c r="G793" s="26" t="s">
        <v>14</v>
      </c>
      <c r="H793" s="26" t="s">
        <v>14</v>
      </c>
      <c r="I793" s="83">
        <f>0</f>
        <v>0</v>
      </c>
    </row>
    <row r="794" spans="1:9" ht="14.5" x14ac:dyDescent="0.35">
      <c r="B794" s="93" t="str">
        <f t="shared" si="38"/>
        <v>West Slab / Lower Buttress</v>
      </c>
      <c r="E794" s="62" t="s">
        <v>1176</v>
      </c>
      <c r="F794" t="s">
        <v>2008</v>
      </c>
      <c r="G794" s="26" t="s">
        <v>14</v>
      </c>
      <c r="H794" s="26" t="s">
        <v>14</v>
      </c>
      <c r="I794" s="83">
        <f>0</f>
        <v>0</v>
      </c>
    </row>
    <row r="795" spans="1:9" ht="14.5" x14ac:dyDescent="0.35">
      <c r="B795" s="93" t="str">
        <f t="shared" si="38"/>
        <v>West Slab / Lower Buttress</v>
      </c>
      <c r="E795" s="62" t="s">
        <v>1177</v>
      </c>
      <c r="F795" t="s">
        <v>1976</v>
      </c>
      <c r="G795" s="26" t="s">
        <v>14</v>
      </c>
      <c r="H795" s="26" t="s">
        <v>14</v>
      </c>
      <c r="I795" s="83">
        <f>0</f>
        <v>0</v>
      </c>
    </row>
    <row r="796" spans="1:9" ht="14.5" x14ac:dyDescent="0.35">
      <c r="B796" s="93" t="str">
        <f t="shared" si="38"/>
        <v>West Slab / Lower Buttress</v>
      </c>
      <c r="E796" s="62" t="s">
        <v>1178</v>
      </c>
      <c r="F796" t="s">
        <v>1983</v>
      </c>
      <c r="G796" s="26" t="s">
        <v>14</v>
      </c>
      <c r="H796" s="26" t="s">
        <v>14</v>
      </c>
      <c r="I796" s="83">
        <f>0</f>
        <v>0</v>
      </c>
    </row>
    <row r="797" spans="1:9" ht="14.5" x14ac:dyDescent="0.35">
      <c r="B797" s="93" t="str">
        <f t="shared" si="38"/>
        <v>West Slab / Lower Buttress</v>
      </c>
      <c r="E797" s="62" t="s">
        <v>1179</v>
      </c>
      <c r="F797" t="s">
        <v>1985</v>
      </c>
      <c r="G797" s="26" t="s">
        <v>14</v>
      </c>
      <c r="H797" s="26" t="s">
        <v>14</v>
      </c>
      <c r="I797" s="83">
        <f>0</f>
        <v>0</v>
      </c>
    </row>
    <row r="798" spans="1:9" ht="14.5" x14ac:dyDescent="0.35">
      <c r="B798" s="93" t="str">
        <f t="shared" si="38"/>
        <v>West Slab / Lower Buttress</v>
      </c>
      <c r="E798" s="62" t="s">
        <v>1180</v>
      </c>
      <c r="F798" t="s">
        <v>1977</v>
      </c>
      <c r="G798" s="26" t="s">
        <v>14</v>
      </c>
      <c r="H798" s="26" t="s">
        <v>14</v>
      </c>
      <c r="I798" s="83">
        <f>0</f>
        <v>0</v>
      </c>
    </row>
    <row r="799" spans="1:9" ht="14.5" x14ac:dyDescent="0.35">
      <c r="B799" s="93" t="str">
        <f t="shared" si="38"/>
        <v>West Slab / Lower Buttress</v>
      </c>
      <c r="E799" s="62" t="s">
        <v>1181</v>
      </c>
      <c r="F799" t="s">
        <v>1979</v>
      </c>
      <c r="G799" s="26" t="s">
        <v>14</v>
      </c>
      <c r="H799" s="26" t="s">
        <v>14</v>
      </c>
      <c r="I799" s="83">
        <f>0</f>
        <v>0</v>
      </c>
    </row>
    <row r="800" spans="1:9" ht="14.5" x14ac:dyDescent="0.35">
      <c r="B800" s="93" t="str">
        <f t="shared" si="38"/>
        <v>West Slab / Lower Buttress</v>
      </c>
      <c r="E800" s="62" t="s">
        <v>1182</v>
      </c>
      <c r="F800" t="s">
        <v>1978</v>
      </c>
      <c r="G800" s="26" t="s">
        <v>14</v>
      </c>
      <c r="H800" s="26" t="s">
        <v>14</v>
      </c>
      <c r="I800" s="83">
        <f>0</f>
        <v>0</v>
      </c>
    </row>
    <row r="801" spans="1:9" ht="14.5" x14ac:dyDescent="0.35">
      <c r="B801" s="93" t="str">
        <f t="shared" si="38"/>
        <v>West Slab / Lower Buttress</v>
      </c>
      <c r="E801" s="62" t="s">
        <v>1183</v>
      </c>
      <c r="F801" t="s">
        <v>1983</v>
      </c>
      <c r="G801" s="26" t="s">
        <v>14</v>
      </c>
      <c r="H801" s="26" t="s">
        <v>14</v>
      </c>
      <c r="I801" s="83">
        <f>0</f>
        <v>0</v>
      </c>
    </row>
    <row r="802" spans="1:9" ht="14.5" x14ac:dyDescent="0.35">
      <c r="B802" s="93" t="str">
        <f t="shared" si="38"/>
        <v>West Slab / Lower Buttress</v>
      </c>
      <c r="E802" s="62" t="s">
        <v>1184</v>
      </c>
      <c r="F802" t="s">
        <v>1977</v>
      </c>
      <c r="G802" s="26" t="s">
        <v>14</v>
      </c>
      <c r="H802" s="26" t="s">
        <v>14</v>
      </c>
      <c r="I802" s="83">
        <f>0</f>
        <v>0</v>
      </c>
    </row>
    <row r="803" spans="1:9" ht="14.5" x14ac:dyDescent="0.35">
      <c r="B803" s="93" t="str">
        <f t="shared" si="38"/>
        <v>West Slab / Lower Buttress</v>
      </c>
      <c r="E803" s="62" t="s">
        <v>1185</v>
      </c>
      <c r="F803" t="s">
        <v>2020</v>
      </c>
      <c r="G803" s="26" t="s">
        <v>14</v>
      </c>
      <c r="H803" s="26" t="s">
        <v>14</v>
      </c>
      <c r="I803" s="83">
        <f>0</f>
        <v>0</v>
      </c>
    </row>
    <row r="804" spans="1:9" ht="14.5" x14ac:dyDescent="0.35">
      <c r="B804" s="93" t="str">
        <f t="shared" si="38"/>
        <v>West Slab / Lower Buttress</v>
      </c>
      <c r="E804" s="62" t="s">
        <v>1186</v>
      </c>
      <c r="F804" t="s">
        <v>2006</v>
      </c>
      <c r="G804" s="26" t="s">
        <v>14</v>
      </c>
      <c r="H804" s="26" t="s">
        <v>14</v>
      </c>
      <c r="I804" s="83">
        <f>0</f>
        <v>0</v>
      </c>
    </row>
    <row r="805" spans="1:9" ht="14.5" x14ac:dyDescent="0.35">
      <c r="B805" s="93" t="str">
        <f t="shared" si="38"/>
        <v>West Slab / Lower Buttress</v>
      </c>
      <c r="E805" s="62" t="s">
        <v>1187</v>
      </c>
      <c r="F805" t="s">
        <v>2007</v>
      </c>
      <c r="G805" s="26" t="s">
        <v>14</v>
      </c>
      <c r="H805" s="26" t="s">
        <v>14</v>
      </c>
      <c r="I805" s="83">
        <f>0</f>
        <v>0</v>
      </c>
    </row>
    <row r="806" spans="1:9" ht="14.5" x14ac:dyDescent="0.35">
      <c r="B806" s="93" t="str">
        <f t="shared" si="38"/>
        <v>West Slab / Lower Buttress</v>
      </c>
      <c r="E806" s="62" t="s">
        <v>1188</v>
      </c>
      <c r="F806" t="s">
        <v>2006</v>
      </c>
      <c r="G806" s="26" t="s">
        <v>14</v>
      </c>
      <c r="H806" s="26" t="s">
        <v>14</v>
      </c>
      <c r="I806" s="83">
        <f>0</f>
        <v>0</v>
      </c>
    </row>
    <row r="807" spans="1:9" ht="14.5" x14ac:dyDescent="0.35">
      <c r="B807" s="93" t="str">
        <f>"West Slab / Lower Buttress"</f>
        <v>West Slab / Lower Buttress</v>
      </c>
      <c r="E807" s="62" t="s">
        <v>1189</v>
      </c>
      <c r="F807" t="s">
        <v>1983</v>
      </c>
      <c r="G807" s="26" t="s">
        <v>14</v>
      </c>
      <c r="H807" s="26" t="s">
        <v>14</v>
      </c>
      <c r="I807" s="83">
        <f>0</f>
        <v>0</v>
      </c>
    </row>
    <row r="808" spans="1:9" ht="14.5" hidden="1" x14ac:dyDescent="0.35">
      <c r="B808" s="91" t="s">
        <v>116</v>
      </c>
      <c r="C808" s="27">
        <v>49.423059000000002</v>
      </c>
      <c r="D808" s="27">
        <v>-2.6360139999999999</v>
      </c>
    </row>
    <row r="809" spans="1:9" ht="14.5" x14ac:dyDescent="0.35">
      <c r="B809" s="93" t="str">
        <f>"Barrell Buttress"</f>
        <v>Barrell Buttress</v>
      </c>
      <c r="E809" s="62" t="s">
        <v>1190</v>
      </c>
      <c r="F809" t="s">
        <v>1982</v>
      </c>
      <c r="G809" s="26" t="s">
        <v>14</v>
      </c>
      <c r="H809" s="26" t="s">
        <v>14</v>
      </c>
      <c r="I809">
        <v>0</v>
      </c>
    </row>
    <row r="810" spans="1:9" x14ac:dyDescent="0.3">
      <c r="B810" s="93" t="str">
        <f t="shared" ref="B810:B814" si="39">"Barrell Buttress"</f>
        <v>Barrell Buttress</v>
      </c>
      <c r="E810" s="63" t="s">
        <v>1191</v>
      </c>
      <c r="F810" t="s">
        <v>1983</v>
      </c>
      <c r="G810" s="26" t="s">
        <v>14</v>
      </c>
      <c r="H810" s="26" t="s">
        <v>14</v>
      </c>
      <c r="I810" s="98">
        <v>0</v>
      </c>
    </row>
    <row r="811" spans="1:9" ht="14.5" x14ac:dyDescent="0.35">
      <c r="B811" s="93" t="str">
        <f t="shared" si="39"/>
        <v>Barrell Buttress</v>
      </c>
      <c r="E811" s="62" t="s">
        <v>1192</v>
      </c>
      <c r="F811" t="s">
        <v>1978</v>
      </c>
      <c r="G811" s="26" t="s">
        <v>14</v>
      </c>
      <c r="H811" s="26" t="s">
        <v>14</v>
      </c>
      <c r="I811" s="98">
        <v>0</v>
      </c>
    </row>
    <row r="812" spans="1:9" ht="14.5" x14ac:dyDescent="0.35">
      <c r="B812" s="93" t="str">
        <f t="shared" si="39"/>
        <v>Barrell Buttress</v>
      </c>
      <c r="E812" s="62" t="s">
        <v>1193</v>
      </c>
      <c r="F812" t="s">
        <v>1983</v>
      </c>
      <c r="G812" s="26" t="s">
        <v>14</v>
      </c>
      <c r="H812" s="26" t="s">
        <v>14</v>
      </c>
      <c r="I812" s="98">
        <v>0</v>
      </c>
    </row>
    <row r="813" spans="1:9" ht="14.5" x14ac:dyDescent="0.35">
      <c r="B813" s="93" t="str">
        <f t="shared" si="39"/>
        <v>Barrell Buttress</v>
      </c>
      <c r="E813" s="62" t="s">
        <v>1194</v>
      </c>
      <c r="F813" t="s">
        <v>1985</v>
      </c>
      <c r="G813" s="26" t="s">
        <v>14</v>
      </c>
      <c r="H813" s="26" t="s">
        <v>14</v>
      </c>
      <c r="I813" s="98">
        <v>0</v>
      </c>
    </row>
    <row r="814" spans="1:9" ht="14.5" x14ac:dyDescent="0.35">
      <c r="B814" s="93" t="str">
        <f t="shared" si="39"/>
        <v>Barrell Buttress</v>
      </c>
      <c r="E814" s="62" t="s">
        <v>1195</v>
      </c>
      <c r="F814" t="s">
        <v>1985</v>
      </c>
      <c r="G814" s="26" t="s">
        <v>14</v>
      </c>
      <c r="H814" s="26" t="s">
        <v>14</v>
      </c>
      <c r="I814" s="98">
        <v>0</v>
      </c>
    </row>
    <row r="815" spans="1:9" ht="14.5" hidden="1" x14ac:dyDescent="0.35">
      <c r="A815" s="26" t="s">
        <v>118</v>
      </c>
      <c r="B815" s="91" t="s">
        <v>119</v>
      </c>
      <c r="C815" s="27">
        <v>49.421934</v>
      </c>
      <c r="D815" s="27">
        <v>-2.6272639999999998</v>
      </c>
    </row>
    <row r="816" spans="1:9" ht="14.5" x14ac:dyDescent="0.35">
      <c r="B816" s="93" t="str">
        <f>"Les Ecrilleurs (Small Cliff)"</f>
        <v>Les Ecrilleurs (Small Cliff)</v>
      </c>
      <c r="E816" s="62" t="s">
        <v>1196</v>
      </c>
      <c r="F816" t="s">
        <v>1983</v>
      </c>
      <c r="G816" s="26" t="s">
        <v>14</v>
      </c>
      <c r="H816" s="26" t="s">
        <v>14</v>
      </c>
      <c r="I816">
        <f>0</f>
        <v>0</v>
      </c>
    </row>
    <row r="817" spans="2:9" x14ac:dyDescent="0.3">
      <c r="B817" s="93" t="str">
        <f t="shared" ref="B817:B823" si="40">"Les Ecrilleurs (Small Cliff)"</f>
        <v>Les Ecrilleurs (Small Cliff)</v>
      </c>
      <c r="E817" s="63" t="s">
        <v>1197</v>
      </c>
      <c r="F817" t="s">
        <v>1977</v>
      </c>
      <c r="G817" s="26" t="s">
        <v>14</v>
      </c>
      <c r="H817" s="26" t="s">
        <v>14</v>
      </c>
      <c r="I817" s="83">
        <f>0</f>
        <v>0</v>
      </c>
    </row>
    <row r="818" spans="2:9" ht="14.5" x14ac:dyDescent="0.35">
      <c r="B818" s="93" t="str">
        <f t="shared" si="40"/>
        <v>Les Ecrilleurs (Small Cliff)</v>
      </c>
      <c r="E818" s="62" t="s">
        <v>1198</v>
      </c>
      <c r="F818" t="s">
        <v>2039</v>
      </c>
      <c r="G818" s="26" t="s">
        <v>14</v>
      </c>
      <c r="H818" s="26" t="s">
        <v>14</v>
      </c>
      <c r="I818" s="83">
        <f>0</f>
        <v>0</v>
      </c>
    </row>
    <row r="819" spans="2:9" ht="14.5" x14ac:dyDescent="0.35">
      <c r="B819" s="93" t="str">
        <f t="shared" si="40"/>
        <v>Les Ecrilleurs (Small Cliff)</v>
      </c>
      <c r="E819" s="62" t="s">
        <v>1199</v>
      </c>
      <c r="F819" t="s">
        <v>1976</v>
      </c>
      <c r="G819" s="26" t="s">
        <v>14</v>
      </c>
      <c r="H819" s="26" t="s">
        <v>14</v>
      </c>
      <c r="I819" s="83">
        <f>0</f>
        <v>0</v>
      </c>
    </row>
    <row r="820" spans="2:9" ht="14.5" x14ac:dyDescent="0.35">
      <c r="B820" s="93" t="str">
        <f t="shared" si="40"/>
        <v>Les Ecrilleurs (Small Cliff)</v>
      </c>
      <c r="E820" s="62" t="s">
        <v>1200</v>
      </c>
      <c r="F820" t="s">
        <v>2030</v>
      </c>
      <c r="G820" s="26" t="s">
        <v>14</v>
      </c>
      <c r="H820" s="26" t="s">
        <v>14</v>
      </c>
      <c r="I820" s="83">
        <f>0</f>
        <v>0</v>
      </c>
    </row>
    <row r="821" spans="2:9" ht="14.5" x14ac:dyDescent="0.35">
      <c r="B821" s="93" t="str">
        <f t="shared" si="40"/>
        <v>Les Ecrilleurs (Small Cliff)</v>
      </c>
      <c r="E821" s="62" t="s">
        <v>1201</v>
      </c>
      <c r="F821" t="s">
        <v>2030</v>
      </c>
      <c r="G821" s="26" t="s">
        <v>14</v>
      </c>
      <c r="H821" s="26" t="s">
        <v>14</v>
      </c>
      <c r="I821" s="83">
        <f>0</f>
        <v>0</v>
      </c>
    </row>
    <row r="822" spans="2:9" ht="14.5" x14ac:dyDescent="0.35">
      <c r="B822" s="93" t="str">
        <f t="shared" si="40"/>
        <v>Les Ecrilleurs (Small Cliff)</v>
      </c>
      <c r="E822" s="62" t="s">
        <v>1202</v>
      </c>
      <c r="F822" t="s">
        <v>2014</v>
      </c>
      <c r="G822" s="26" t="s">
        <v>14</v>
      </c>
      <c r="H822" s="26" t="s">
        <v>14</v>
      </c>
      <c r="I822" s="83">
        <f>0</f>
        <v>0</v>
      </c>
    </row>
    <row r="823" spans="2:9" ht="14.5" x14ac:dyDescent="0.35">
      <c r="B823" s="93" t="str">
        <f t="shared" si="40"/>
        <v>Les Ecrilleurs (Small Cliff)</v>
      </c>
      <c r="E823" s="62" t="s">
        <v>1203</v>
      </c>
      <c r="F823" t="s">
        <v>1998</v>
      </c>
      <c r="G823" s="26" t="s">
        <v>14</v>
      </c>
      <c r="H823" s="26" t="s">
        <v>14</v>
      </c>
      <c r="I823" s="83">
        <f>0</f>
        <v>0</v>
      </c>
    </row>
    <row r="824" spans="2:9" ht="14.5" hidden="1" x14ac:dyDescent="0.35">
      <c r="B824" s="91" t="s">
        <v>121</v>
      </c>
      <c r="C824" s="27">
        <v>49.421691000000003</v>
      </c>
      <c r="D824" s="27">
        <v>-2.6269429999999998</v>
      </c>
    </row>
    <row r="825" spans="2:9" ht="14.5" x14ac:dyDescent="0.35">
      <c r="B825" s="93" t="str">
        <f>"Les Ecrilleurs"</f>
        <v>Les Ecrilleurs</v>
      </c>
      <c r="E825" s="62" t="s">
        <v>1204</v>
      </c>
      <c r="F825" t="s">
        <v>1985</v>
      </c>
      <c r="G825" s="26" t="s">
        <v>14</v>
      </c>
      <c r="H825" s="26" t="s">
        <v>14</v>
      </c>
      <c r="I825" s="83">
        <f>0</f>
        <v>0</v>
      </c>
    </row>
    <row r="826" spans="2:9" x14ac:dyDescent="0.3">
      <c r="B826" s="93" t="str">
        <f t="shared" ref="B826:B834" si="41">"Les Ecrilleurs"</f>
        <v>Les Ecrilleurs</v>
      </c>
      <c r="E826" s="63" t="s">
        <v>1205</v>
      </c>
      <c r="F826" t="s">
        <v>1983</v>
      </c>
      <c r="G826" s="26" t="s">
        <v>14</v>
      </c>
      <c r="H826" s="26" t="s">
        <v>14</v>
      </c>
      <c r="I826" s="83">
        <f>0</f>
        <v>0</v>
      </c>
    </row>
    <row r="827" spans="2:9" ht="14.5" x14ac:dyDescent="0.35">
      <c r="B827" s="93" t="str">
        <f t="shared" si="41"/>
        <v>Les Ecrilleurs</v>
      </c>
      <c r="E827" s="62" t="s">
        <v>1206</v>
      </c>
      <c r="F827" t="s">
        <v>1978</v>
      </c>
      <c r="G827" s="26" t="s">
        <v>14</v>
      </c>
      <c r="H827" s="26" t="s">
        <v>14</v>
      </c>
      <c r="I827" s="83">
        <f>0</f>
        <v>0</v>
      </c>
    </row>
    <row r="828" spans="2:9" ht="14.5" x14ac:dyDescent="0.35">
      <c r="B828" s="93" t="str">
        <f t="shared" si="41"/>
        <v>Les Ecrilleurs</v>
      </c>
      <c r="E828" s="62" t="s">
        <v>1207</v>
      </c>
      <c r="F828" t="s">
        <v>1983</v>
      </c>
      <c r="G828" s="26" t="s">
        <v>14</v>
      </c>
      <c r="H828" s="26" t="s">
        <v>14</v>
      </c>
      <c r="I828" s="83">
        <f>0</f>
        <v>0</v>
      </c>
    </row>
    <row r="829" spans="2:9" ht="14.5" x14ac:dyDescent="0.35">
      <c r="B829" s="93" t="str">
        <f t="shared" si="41"/>
        <v>Les Ecrilleurs</v>
      </c>
      <c r="E829" s="62" t="s">
        <v>1208</v>
      </c>
      <c r="F829" t="s">
        <v>1983</v>
      </c>
      <c r="G829" s="26" t="s">
        <v>14</v>
      </c>
      <c r="H829" s="26" t="s">
        <v>14</v>
      </c>
      <c r="I829" s="83">
        <f>0</f>
        <v>0</v>
      </c>
    </row>
    <row r="830" spans="2:9" ht="14.5" x14ac:dyDescent="0.35">
      <c r="B830" s="93" t="str">
        <f t="shared" si="41"/>
        <v>Les Ecrilleurs</v>
      </c>
      <c r="E830" s="62" t="s">
        <v>1209</v>
      </c>
      <c r="F830" t="s">
        <v>2010</v>
      </c>
      <c r="G830" s="26" t="s">
        <v>14</v>
      </c>
      <c r="H830" s="26" t="s">
        <v>14</v>
      </c>
      <c r="I830" s="83">
        <f>0</f>
        <v>0</v>
      </c>
    </row>
    <row r="831" spans="2:9" ht="14.5" x14ac:dyDescent="0.35">
      <c r="B831" s="93" t="str">
        <f t="shared" si="41"/>
        <v>Les Ecrilleurs</v>
      </c>
      <c r="E831" s="62" t="s">
        <v>1210</v>
      </c>
      <c r="F831" t="s">
        <v>1978</v>
      </c>
      <c r="G831" s="26" t="s">
        <v>14</v>
      </c>
      <c r="H831" s="26" t="s">
        <v>14</v>
      </c>
      <c r="I831" s="83">
        <f>0</f>
        <v>0</v>
      </c>
    </row>
    <row r="832" spans="2:9" ht="14.5" x14ac:dyDescent="0.35">
      <c r="B832" s="93" t="str">
        <f t="shared" si="41"/>
        <v>Les Ecrilleurs</v>
      </c>
      <c r="E832" s="62" t="s">
        <v>1211</v>
      </c>
      <c r="F832" t="s">
        <v>1976</v>
      </c>
      <c r="G832" s="26" t="s">
        <v>14</v>
      </c>
      <c r="H832" s="26" t="s">
        <v>14</v>
      </c>
      <c r="I832" s="83">
        <f>0</f>
        <v>0</v>
      </c>
    </row>
    <row r="833" spans="2:9" ht="14.5" x14ac:dyDescent="0.35">
      <c r="B833" s="93" t="str">
        <f t="shared" si="41"/>
        <v>Les Ecrilleurs</v>
      </c>
      <c r="E833" s="62" t="s">
        <v>1212</v>
      </c>
      <c r="F833" t="s">
        <v>1989</v>
      </c>
      <c r="G833" s="26" t="s">
        <v>14</v>
      </c>
      <c r="H833" s="26" t="s">
        <v>14</v>
      </c>
      <c r="I833" s="83">
        <f>0</f>
        <v>0</v>
      </c>
    </row>
    <row r="834" spans="2:9" ht="14.5" x14ac:dyDescent="0.35">
      <c r="B834" s="93" t="str">
        <f t="shared" si="41"/>
        <v>Les Ecrilleurs</v>
      </c>
      <c r="E834" s="62" t="s">
        <v>1213</v>
      </c>
      <c r="F834" t="s">
        <v>1978</v>
      </c>
      <c r="G834" s="26" t="s">
        <v>14</v>
      </c>
      <c r="H834" s="26" t="s">
        <v>14</v>
      </c>
      <c r="I834" s="83">
        <f>0</f>
        <v>0</v>
      </c>
    </row>
    <row r="835" spans="2:9" ht="14.5" hidden="1" x14ac:dyDescent="0.35">
      <c r="B835" s="91" t="s">
        <v>123</v>
      </c>
      <c r="C835" s="27">
        <v>49.421301999999997</v>
      </c>
      <c r="D835" s="27">
        <v>-2.6270790000000002</v>
      </c>
    </row>
    <row r="836" spans="2:9" ht="14.5" x14ac:dyDescent="0.35">
      <c r="B836" s="93" t="str">
        <f>"Boulder Wall (Venus Pool Cove)"</f>
        <v>Boulder Wall (Venus Pool Cove)</v>
      </c>
      <c r="E836" s="62" t="s">
        <v>1214</v>
      </c>
      <c r="F836" t="s">
        <v>2017</v>
      </c>
      <c r="G836" s="26" t="s">
        <v>14</v>
      </c>
      <c r="H836" s="26" t="s">
        <v>14</v>
      </c>
      <c r="I836" s="83">
        <f>0</f>
        <v>0</v>
      </c>
    </row>
    <row r="837" spans="2:9" ht="14.5" x14ac:dyDescent="0.35">
      <c r="B837" s="93" t="str">
        <f t="shared" ref="B837:B852" si="42">"Boulder Wall (Venus Pool Cove)"</f>
        <v>Boulder Wall (Venus Pool Cove)</v>
      </c>
      <c r="E837" s="62" t="s">
        <v>1215</v>
      </c>
      <c r="F837" t="s">
        <v>1983</v>
      </c>
      <c r="G837" s="26" t="s">
        <v>14</v>
      </c>
      <c r="H837" s="26" t="s">
        <v>14</v>
      </c>
      <c r="I837" s="83">
        <f>0</f>
        <v>0</v>
      </c>
    </row>
    <row r="838" spans="2:9" ht="14.5" x14ac:dyDescent="0.35">
      <c r="B838" s="93" t="str">
        <f t="shared" si="42"/>
        <v>Boulder Wall (Venus Pool Cove)</v>
      </c>
      <c r="E838" s="62" t="s">
        <v>1216</v>
      </c>
      <c r="F838" t="s">
        <v>1978</v>
      </c>
      <c r="G838" s="26" t="s">
        <v>14</v>
      </c>
      <c r="H838" s="26" t="s">
        <v>14</v>
      </c>
      <c r="I838" s="83">
        <f>0</f>
        <v>0</v>
      </c>
    </row>
    <row r="839" spans="2:9" ht="14.5" x14ac:dyDescent="0.35">
      <c r="B839" s="93" t="str">
        <f t="shared" si="42"/>
        <v>Boulder Wall (Venus Pool Cove)</v>
      </c>
      <c r="E839" s="62" t="s">
        <v>1217</v>
      </c>
      <c r="F839" t="s">
        <v>1983</v>
      </c>
      <c r="G839" s="26" t="s">
        <v>14</v>
      </c>
      <c r="H839" s="26" t="s">
        <v>14</v>
      </c>
      <c r="I839" s="83">
        <f>0</f>
        <v>0</v>
      </c>
    </row>
    <row r="840" spans="2:9" ht="14.5" x14ac:dyDescent="0.35">
      <c r="B840" s="93" t="str">
        <f t="shared" si="42"/>
        <v>Boulder Wall (Venus Pool Cove)</v>
      </c>
      <c r="E840" s="62" t="s">
        <v>1218</v>
      </c>
      <c r="F840" t="s">
        <v>1989</v>
      </c>
      <c r="G840" s="26" t="s">
        <v>14</v>
      </c>
      <c r="H840" s="26" t="s">
        <v>14</v>
      </c>
      <c r="I840" s="83">
        <f>0</f>
        <v>0</v>
      </c>
    </row>
    <row r="841" spans="2:9" ht="14.5" x14ac:dyDescent="0.35">
      <c r="B841" s="93" t="str">
        <f t="shared" si="42"/>
        <v>Boulder Wall (Venus Pool Cove)</v>
      </c>
      <c r="E841" s="62" t="s">
        <v>1219</v>
      </c>
      <c r="F841" t="s">
        <v>1985</v>
      </c>
      <c r="G841" s="26" t="s">
        <v>14</v>
      </c>
      <c r="H841" s="26" t="s">
        <v>14</v>
      </c>
      <c r="I841" s="83">
        <f>0</f>
        <v>0</v>
      </c>
    </row>
    <row r="842" spans="2:9" ht="14.5" x14ac:dyDescent="0.35">
      <c r="B842" s="93" t="str">
        <f t="shared" si="42"/>
        <v>Boulder Wall (Venus Pool Cove)</v>
      </c>
      <c r="E842" s="62" t="s">
        <v>1220</v>
      </c>
      <c r="F842" t="s">
        <v>1978</v>
      </c>
      <c r="G842" s="26" t="s">
        <v>14</v>
      </c>
      <c r="H842" s="26" t="s">
        <v>14</v>
      </c>
      <c r="I842" s="83">
        <f>0</f>
        <v>0</v>
      </c>
    </row>
    <row r="843" spans="2:9" ht="14.5" x14ac:dyDescent="0.35">
      <c r="B843" s="93" t="str">
        <f t="shared" si="42"/>
        <v>Boulder Wall (Venus Pool Cove)</v>
      </c>
      <c r="E843" s="62" t="s">
        <v>1221</v>
      </c>
      <c r="F843" t="s">
        <v>1978</v>
      </c>
      <c r="G843" s="26" t="s">
        <v>14</v>
      </c>
      <c r="H843" s="26" t="s">
        <v>14</v>
      </c>
      <c r="I843" s="83">
        <f>0</f>
        <v>0</v>
      </c>
    </row>
    <row r="844" spans="2:9" ht="14.5" x14ac:dyDescent="0.35">
      <c r="B844" s="93" t="str">
        <f t="shared" si="42"/>
        <v>Boulder Wall (Venus Pool Cove)</v>
      </c>
      <c r="E844" s="62" t="s">
        <v>1222</v>
      </c>
      <c r="F844" t="s">
        <v>1983</v>
      </c>
      <c r="G844" s="26" t="s">
        <v>14</v>
      </c>
      <c r="H844" s="26" t="s">
        <v>14</v>
      </c>
      <c r="I844" s="83">
        <f>0</f>
        <v>0</v>
      </c>
    </row>
    <row r="845" spans="2:9" ht="14.5" x14ac:dyDescent="0.35">
      <c r="B845" s="93" t="str">
        <f t="shared" si="42"/>
        <v>Boulder Wall (Venus Pool Cove)</v>
      </c>
      <c r="E845" s="62" t="s">
        <v>1223</v>
      </c>
      <c r="F845" t="s">
        <v>1980</v>
      </c>
      <c r="G845" s="26" t="s">
        <v>14</v>
      </c>
      <c r="H845" s="26" t="s">
        <v>14</v>
      </c>
      <c r="I845" s="83">
        <f>0</f>
        <v>0</v>
      </c>
    </row>
    <row r="846" spans="2:9" ht="14.5" x14ac:dyDescent="0.35">
      <c r="B846" s="93" t="str">
        <f t="shared" si="42"/>
        <v>Boulder Wall (Venus Pool Cove)</v>
      </c>
      <c r="E846" s="62" t="s">
        <v>1224</v>
      </c>
      <c r="F846" t="s">
        <v>2010</v>
      </c>
      <c r="G846" s="26" t="s">
        <v>14</v>
      </c>
      <c r="H846" s="26" t="s">
        <v>14</v>
      </c>
      <c r="I846" s="83">
        <f>0</f>
        <v>0</v>
      </c>
    </row>
    <row r="847" spans="2:9" ht="14.5" x14ac:dyDescent="0.35">
      <c r="B847" s="93" t="str">
        <f t="shared" si="42"/>
        <v>Boulder Wall (Venus Pool Cove)</v>
      </c>
      <c r="E847" s="62" t="s">
        <v>1225</v>
      </c>
      <c r="F847" t="s">
        <v>1982</v>
      </c>
      <c r="G847" s="26" t="s">
        <v>14</v>
      </c>
      <c r="H847" s="26" t="s">
        <v>14</v>
      </c>
      <c r="I847" s="83">
        <f>0</f>
        <v>0</v>
      </c>
    </row>
    <row r="848" spans="2:9" ht="14.5" x14ac:dyDescent="0.35">
      <c r="B848" s="93" t="str">
        <f t="shared" si="42"/>
        <v>Boulder Wall (Venus Pool Cove)</v>
      </c>
      <c r="E848" s="62" t="s">
        <v>1226</v>
      </c>
      <c r="F848" t="s">
        <v>1982</v>
      </c>
      <c r="G848" s="26" t="s">
        <v>14</v>
      </c>
      <c r="H848" s="26" t="s">
        <v>14</v>
      </c>
      <c r="I848" s="83">
        <f>0</f>
        <v>0</v>
      </c>
    </row>
    <row r="849" spans="2:9" ht="14.5" x14ac:dyDescent="0.35">
      <c r="B849" s="93" t="str">
        <f t="shared" si="42"/>
        <v>Boulder Wall (Venus Pool Cove)</v>
      </c>
      <c r="E849" s="62" t="s">
        <v>1227</v>
      </c>
      <c r="F849" t="s">
        <v>1982</v>
      </c>
      <c r="G849" s="26" t="s">
        <v>14</v>
      </c>
      <c r="H849" s="26" t="s">
        <v>14</v>
      </c>
      <c r="I849" s="83">
        <f>0</f>
        <v>0</v>
      </c>
    </row>
    <row r="850" spans="2:9" ht="14.5" x14ac:dyDescent="0.35">
      <c r="B850" s="93" t="str">
        <f t="shared" si="42"/>
        <v>Boulder Wall (Venus Pool Cove)</v>
      </c>
      <c r="E850" s="62" t="s">
        <v>1228</v>
      </c>
      <c r="F850" t="s">
        <v>1985</v>
      </c>
      <c r="G850" s="26" t="s">
        <v>14</v>
      </c>
      <c r="H850" s="26" t="s">
        <v>14</v>
      </c>
      <c r="I850" s="83">
        <f>0</f>
        <v>0</v>
      </c>
    </row>
    <row r="851" spans="2:9" ht="14.5" x14ac:dyDescent="0.35">
      <c r="B851" s="93" t="str">
        <f t="shared" si="42"/>
        <v>Boulder Wall (Venus Pool Cove)</v>
      </c>
      <c r="E851" s="62" t="s">
        <v>1229</v>
      </c>
      <c r="F851" t="s">
        <v>1978</v>
      </c>
      <c r="G851" s="26" t="s">
        <v>14</v>
      </c>
      <c r="H851" s="26" t="s">
        <v>14</v>
      </c>
      <c r="I851" s="83">
        <f>0</f>
        <v>0</v>
      </c>
    </row>
    <row r="852" spans="2:9" ht="14.5" x14ac:dyDescent="0.35">
      <c r="B852" s="93" t="str">
        <f t="shared" si="42"/>
        <v>Boulder Wall (Venus Pool Cove)</v>
      </c>
      <c r="E852" s="62" t="s">
        <v>1230</v>
      </c>
      <c r="F852" t="s">
        <v>2006</v>
      </c>
      <c r="G852" s="26" t="s">
        <v>14</v>
      </c>
      <c r="H852" s="26" t="s">
        <v>14</v>
      </c>
      <c r="I852" s="83">
        <f>0</f>
        <v>0</v>
      </c>
    </row>
    <row r="853" spans="2:9" ht="14.5" hidden="1" x14ac:dyDescent="0.35">
      <c r="B853" s="91" t="s">
        <v>125</v>
      </c>
      <c r="C853" s="27">
        <v>49.420670000000001</v>
      </c>
      <c r="D853" s="27">
        <v>-2.6260680000000001</v>
      </c>
    </row>
    <row r="854" spans="2:9" ht="14.5" x14ac:dyDescent="0.35">
      <c r="B854" s="93" t="str">
        <f>"Boulder Wall (Stacks)"</f>
        <v>Boulder Wall (Stacks)</v>
      </c>
      <c r="E854" s="62" t="s">
        <v>1231</v>
      </c>
      <c r="F854" t="s">
        <v>1977</v>
      </c>
      <c r="G854" s="26" t="s">
        <v>14</v>
      </c>
      <c r="H854" s="26" t="s">
        <v>14</v>
      </c>
      <c r="I854" s="83">
        <f>0</f>
        <v>0</v>
      </c>
    </row>
    <row r="855" spans="2:9" ht="14.5" x14ac:dyDescent="0.35">
      <c r="B855" s="93" t="str">
        <f t="shared" ref="B855:B877" si="43">"Boulder Wall (Stacks)"</f>
        <v>Boulder Wall (Stacks)</v>
      </c>
      <c r="E855" s="62" t="s">
        <v>1232</v>
      </c>
      <c r="F855" t="s">
        <v>1988</v>
      </c>
      <c r="G855" s="26" t="s">
        <v>14</v>
      </c>
      <c r="H855" s="26" t="s">
        <v>14</v>
      </c>
      <c r="I855" s="83">
        <f>0</f>
        <v>0</v>
      </c>
    </row>
    <row r="856" spans="2:9" ht="14.5" x14ac:dyDescent="0.35">
      <c r="B856" s="93" t="str">
        <f t="shared" si="43"/>
        <v>Boulder Wall (Stacks)</v>
      </c>
      <c r="E856" s="62" t="s">
        <v>1233</v>
      </c>
      <c r="F856" t="s">
        <v>1985</v>
      </c>
      <c r="G856" s="26" t="s">
        <v>14</v>
      </c>
      <c r="H856" s="26" t="s">
        <v>14</v>
      </c>
      <c r="I856" s="83">
        <f>0</f>
        <v>0</v>
      </c>
    </row>
    <row r="857" spans="2:9" ht="14.5" x14ac:dyDescent="0.35">
      <c r="B857" s="93" t="str">
        <f t="shared" si="43"/>
        <v>Boulder Wall (Stacks)</v>
      </c>
      <c r="E857" s="62" t="s">
        <v>1234</v>
      </c>
      <c r="F857" t="s">
        <v>1985</v>
      </c>
      <c r="G857" s="26" t="s">
        <v>14</v>
      </c>
      <c r="H857" s="26" t="s">
        <v>14</v>
      </c>
      <c r="I857" s="83">
        <f>0</f>
        <v>0</v>
      </c>
    </row>
    <row r="858" spans="2:9" ht="14.5" x14ac:dyDescent="0.35">
      <c r="B858" s="93" t="str">
        <f t="shared" si="43"/>
        <v>Boulder Wall (Stacks)</v>
      </c>
      <c r="E858" s="62" t="s">
        <v>1235</v>
      </c>
      <c r="F858" t="s">
        <v>1991</v>
      </c>
      <c r="G858" s="26" t="s">
        <v>14</v>
      </c>
      <c r="H858" s="26" t="s">
        <v>14</v>
      </c>
      <c r="I858" s="83">
        <f>0</f>
        <v>0</v>
      </c>
    </row>
    <row r="859" spans="2:9" ht="14.5" x14ac:dyDescent="0.35">
      <c r="B859" s="93" t="str">
        <f t="shared" si="43"/>
        <v>Boulder Wall (Stacks)</v>
      </c>
      <c r="E859" s="62" t="s">
        <v>1236</v>
      </c>
      <c r="F859" t="s">
        <v>1983</v>
      </c>
      <c r="G859" s="26" t="s">
        <v>14</v>
      </c>
      <c r="H859" s="26" t="s">
        <v>14</v>
      </c>
      <c r="I859" s="83">
        <f>0</f>
        <v>0</v>
      </c>
    </row>
    <row r="860" spans="2:9" ht="14.5" x14ac:dyDescent="0.35">
      <c r="B860" s="93" t="str">
        <f t="shared" si="43"/>
        <v>Boulder Wall (Stacks)</v>
      </c>
      <c r="E860" s="62" t="s">
        <v>1237</v>
      </c>
      <c r="F860" t="s">
        <v>1983</v>
      </c>
      <c r="G860" s="26" t="s">
        <v>14</v>
      </c>
      <c r="H860" s="26" t="s">
        <v>14</v>
      </c>
      <c r="I860" s="83">
        <f>0</f>
        <v>0</v>
      </c>
    </row>
    <row r="861" spans="2:9" ht="14.5" x14ac:dyDescent="0.35">
      <c r="B861" s="93" t="str">
        <f t="shared" si="43"/>
        <v>Boulder Wall (Stacks)</v>
      </c>
      <c r="E861" s="62" t="s">
        <v>1238</v>
      </c>
      <c r="F861" t="s">
        <v>1977</v>
      </c>
      <c r="G861" s="26" t="s">
        <v>14</v>
      </c>
      <c r="H861" s="26" t="s">
        <v>14</v>
      </c>
      <c r="I861" s="83">
        <f>0</f>
        <v>0</v>
      </c>
    </row>
    <row r="862" spans="2:9" ht="14.5" x14ac:dyDescent="0.35">
      <c r="B862" s="93" t="str">
        <f t="shared" si="43"/>
        <v>Boulder Wall (Stacks)</v>
      </c>
      <c r="E862" s="62" t="s">
        <v>1239</v>
      </c>
      <c r="F862" t="s">
        <v>2017</v>
      </c>
      <c r="G862" s="26" t="s">
        <v>14</v>
      </c>
      <c r="H862" s="26" t="s">
        <v>14</v>
      </c>
      <c r="I862" s="83">
        <f>0</f>
        <v>0</v>
      </c>
    </row>
    <row r="863" spans="2:9" ht="14.5" x14ac:dyDescent="0.35">
      <c r="B863" s="93" t="str">
        <f t="shared" si="43"/>
        <v>Boulder Wall (Stacks)</v>
      </c>
      <c r="E863" s="62" t="s">
        <v>1240</v>
      </c>
      <c r="F863" t="s">
        <v>1988</v>
      </c>
      <c r="G863" s="26" t="s">
        <v>14</v>
      </c>
      <c r="H863" s="26" t="s">
        <v>14</v>
      </c>
      <c r="I863" s="83">
        <f>0</f>
        <v>0</v>
      </c>
    </row>
    <row r="864" spans="2:9" ht="14.5" x14ac:dyDescent="0.35">
      <c r="B864" s="93" t="str">
        <f t="shared" si="43"/>
        <v>Boulder Wall (Stacks)</v>
      </c>
      <c r="E864" s="62" t="s">
        <v>1241</v>
      </c>
      <c r="F864" t="s">
        <v>1983</v>
      </c>
      <c r="G864" s="26" t="s">
        <v>14</v>
      </c>
      <c r="H864" s="26" t="s">
        <v>14</v>
      </c>
      <c r="I864" s="83">
        <f>0</f>
        <v>0</v>
      </c>
    </row>
    <row r="865" spans="2:9" ht="14.5" x14ac:dyDescent="0.35">
      <c r="B865" s="93" t="str">
        <f t="shared" si="43"/>
        <v>Boulder Wall (Stacks)</v>
      </c>
      <c r="E865" s="62" t="s">
        <v>1242</v>
      </c>
      <c r="F865" t="s">
        <v>1988</v>
      </c>
      <c r="G865" s="26" t="s">
        <v>14</v>
      </c>
      <c r="H865" s="26" t="s">
        <v>14</v>
      </c>
      <c r="I865" s="83">
        <f>0</f>
        <v>0</v>
      </c>
    </row>
    <row r="866" spans="2:9" ht="14.5" x14ac:dyDescent="0.35">
      <c r="B866" s="93" t="str">
        <f t="shared" si="43"/>
        <v>Boulder Wall (Stacks)</v>
      </c>
      <c r="E866" s="62" t="s">
        <v>1243</v>
      </c>
      <c r="F866" t="s">
        <v>1985</v>
      </c>
      <c r="G866" s="26" t="s">
        <v>14</v>
      </c>
      <c r="H866" s="26" t="s">
        <v>14</v>
      </c>
      <c r="I866" s="83">
        <f>0</f>
        <v>0</v>
      </c>
    </row>
    <row r="867" spans="2:9" ht="14.5" x14ac:dyDescent="0.35">
      <c r="B867" s="93" t="str">
        <f t="shared" si="43"/>
        <v>Boulder Wall (Stacks)</v>
      </c>
      <c r="E867" s="62" t="s">
        <v>1244</v>
      </c>
      <c r="F867" t="s">
        <v>1980</v>
      </c>
      <c r="G867" s="26" t="s">
        <v>14</v>
      </c>
      <c r="H867" s="26" t="s">
        <v>14</v>
      </c>
      <c r="I867" s="83">
        <f>0</f>
        <v>0</v>
      </c>
    </row>
    <row r="868" spans="2:9" ht="14.5" x14ac:dyDescent="0.35">
      <c r="B868" s="93" t="str">
        <f t="shared" si="43"/>
        <v>Boulder Wall (Stacks)</v>
      </c>
      <c r="E868" s="62" t="s">
        <v>1245</v>
      </c>
      <c r="F868" t="s">
        <v>1997</v>
      </c>
      <c r="G868" s="26" t="s">
        <v>14</v>
      </c>
      <c r="H868" s="26" t="s">
        <v>14</v>
      </c>
      <c r="I868" s="83">
        <f>0</f>
        <v>0</v>
      </c>
    </row>
    <row r="869" spans="2:9" ht="14.5" x14ac:dyDescent="0.35">
      <c r="B869" s="93" t="str">
        <f t="shared" si="43"/>
        <v>Boulder Wall (Stacks)</v>
      </c>
      <c r="E869" s="62" t="s">
        <v>1246</v>
      </c>
      <c r="F869" t="s">
        <v>1980</v>
      </c>
      <c r="G869" s="26" t="s">
        <v>14</v>
      </c>
      <c r="H869" s="26" t="s">
        <v>14</v>
      </c>
      <c r="I869" s="83">
        <f>0</f>
        <v>0</v>
      </c>
    </row>
    <row r="870" spans="2:9" ht="14.5" x14ac:dyDescent="0.35">
      <c r="B870" s="93" t="str">
        <f t="shared" si="43"/>
        <v>Boulder Wall (Stacks)</v>
      </c>
      <c r="E870" s="62" t="s">
        <v>1247</v>
      </c>
      <c r="F870" t="s">
        <v>1983</v>
      </c>
      <c r="G870" s="26" t="s">
        <v>14</v>
      </c>
      <c r="H870" s="26" t="s">
        <v>14</v>
      </c>
      <c r="I870" s="83">
        <f>0</f>
        <v>0</v>
      </c>
    </row>
    <row r="871" spans="2:9" ht="14.5" x14ac:dyDescent="0.35">
      <c r="B871" s="93" t="str">
        <f t="shared" si="43"/>
        <v>Boulder Wall (Stacks)</v>
      </c>
      <c r="E871" s="62" t="s">
        <v>1248</v>
      </c>
      <c r="F871" t="s">
        <v>1978</v>
      </c>
      <c r="G871" s="26" t="s">
        <v>14</v>
      </c>
      <c r="H871" s="26" t="s">
        <v>14</v>
      </c>
      <c r="I871" s="83">
        <f>0</f>
        <v>0</v>
      </c>
    </row>
    <row r="872" spans="2:9" ht="14.5" x14ac:dyDescent="0.35">
      <c r="B872" s="93" t="str">
        <f t="shared" si="43"/>
        <v>Boulder Wall (Stacks)</v>
      </c>
      <c r="E872" s="62" t="s">
        <v>1249</v>
      </c>
      <c r="F872" t="s">
        <v>1980</v>
      </c>
      <c r="G872" s="26" t="s">
        <v>14</v>
      </c>
      <c r="H872" s="26" t="s">
        <v>14</v>
      </c>
      <c r="I872" s="83">
        <f>0</f>
        <v>0</v>
      </c>
    </row>
    <row r="873" spans="2:9" ht="14.5" x14ac:dyDescent="0.35">
      <c r="B873" s="93" t="str">
        <f t="shared" si="43"/>
        <v>Boulder Wall (Stacks)</v>
      </c>
      <c r="E873" s="62" t="s">
        <v>1250</v>
      </c>
      <c r="F873" t="s">
        <v>2020</v>
      </c>
      <c r="G873" s="26" t="s">
        <v>14</v>
      </c>
      <c r="H873" s="26" t="s">
        <v>14</v>
      </c>
      <c r="I873" s="83">
        <f>0</f>
        <v>0</v>
      </c>
    </row>
    <row r="874" spans="2:9" ht="14.5" x14ac:dyDescent="0.35">
      <c r="B874" s="93" t="str">
        <f t="shared" si="43"/>
        <v>Boulder Wall (Stacks)</v>
      </c>
      <c r="E874" s="62" t="s">
        <v>1251</v>
      </c>
      <c r="F874" t="s">
        <v>1976</v>
      </c>
      <c r="G874" s="26" t="s">
        <v>14</v>
      </c>
      <c r="H874" s="26" t="s">
        <v>14</v>
      </c>
      <c r="I874" s="83">
        <f>0</f>
        <v>0</v>
      </c>
    </row>
    <row r="875" spans="2:9" ht="14.5" x14ac:dyDescent="0.35">
      <c r="B875" s="93" t="str">
        <f t="shared" si="43"/>
        <v>Boulder Wall (Stacks)</v>
      </c>
      <c r="E875" s="62" t="s">
        <v>1252</v>
      </c>
      <c r="F875" t="s">
        <v>1982</v>
      </c>
      <c r="G875" s="26" t="s">
        <v>14</v>
      </c>
      <c r="H875" s="26" t="s">
        <v>14</v>
      </c>
      <c r="I875" s="83">
        <f>0</f>
        <v>0</v>
      </c>
    </row>
    <row r="876" spans="2:9" ht="14.5" x14ac:dyDescent="0.35">
      <c r="B876" s="93" t="str">
        <f t="shared" si="43"/>
        <v>Boulder Wall (Stacks)</v>
      </c>
      <c r="E876" s="62" t="s">
        <v>1253</v>
      </c>
      <c r="F876" t="s">
        <v>1982</v>
      </c>
      <c r="G876" s="26" t="s">
        <v>14</v>
      </c>
      <c r="H876" s="26" t="s">
        <v>14</v>
      </c>
      <c r="I876" s="83">
        <f>0</f>
        <v>0</v>
      </c>
    </row>
    <row r="877" spans="2:9" ht="14.5" x14ac:dyDescent="0.35">
      <c r="B877" s="93" t="str">
        <f t="shared" si="43"/>
        <v>Boulder Wall (Stacks)</v>
      </c>
      <c r="E877" s="62" t="s">
        <v>1254</v>
      </c>
      <c r="F877" t="s">
        <v>1980</v>
      </c>
      <c r="G877" s="26" t="s">
        <v>14</v>
      </c>
      <c r="H877" s="26" t="s">
        <v>14</v>
      </c>
      <c r="I877" s="83">
        <f>0</f>
        <v>0</v>
      </c>
    </row>
    <row r="878" spans="2:9" ht="14.5" hidden="1" x14ac:dyDescent="0.35">
      <c r="B878" s="91" t="s">
        <v>127</v>
      </c>
      <c r="C878" s="27">
        <v>49.420690999999998</v>
      </c>
      <c r="D878" s="27">
        <v>-2.624161</v>
      </c>
    </row>
    <row r="879" spans="2:9" ht="14.5" x14ac:dyDescent="0.35">
      <c r="B879" s="93" t="str">
        <f>"Boulder Wall (Overlap Slab)"</f>
        <v>Boulder Wall (Overlap Slab)</v>
      </c>
      <c r="E879" s="62" t="s">
        <v>1255</v>
      </c>
      <c r="F879" t="s">
        <v>1976</v>
      </c>
      <c r="G879" s="26" t="s">
        <v>14</v>
      </c>
      <c r="H879" s="26" t="s">
        <v>14</v>
      </c>
      <c r="I879" s="83">
        <f>0</f>
        <v>0</v>
      </c>
    </row>
    <row r="880" spans="2:9" x14ac:dyDescent="0.3">
      <c r="B880" s="93" t="str">
        <f t="shared" ref="B880:B885" si="44">"Boulder Wall (Overlap Slab)"</f>
        <v>Boulder Wall (Overlap Slab)</v>
      </c>
      <c r="E880" s="63" t="s">
        <v>735</v>
      </c>
      <c r="F880" t="s">
        <v>1991</v>
      </c>
      <c r="G880" s="26" t="s">
        <v>14</v>
      </c>
      <c r="H880" s="26" t="s">
        <v>14</v>
      </c>
      <c r="I880" s="83">
        <f>0</f>
        <v>0</v>
      </c>
    </row>
    <row r="881" spans="2:9" ht="14.5" x14ac:dyDescent="0.35">
      <c r="B881" s="93" t="str">
        <f t="shared" si="44"/>
        <v>Boulder Wall (Overlap Slab)</v>
      </c>
      <c r="E881" s="62" t="s">
        <v>1256</v>
      </c>
      <c r="F881" t="s">
        <v>1976</v>
      </c>
      <c r="G881" s="26" t="s">
        <v>14</v>
      </c>
      <c r="H881" s="26" t="s">
        <v>14</v>
      </c>
      <c r="I881" s="83">
        <f>0</f>
        <v>0</v>
      </c>
    </row>
    <row r="882" spans="2:9" ht="14.5" x14ac:dyDescent="0.35">
      <c r="B882" s="93" t="str">
        <f t="shared" si="44"/>
        <v>Boulder Wall (Overlap Slab)</v>
      </c>
      <c r="E882" s="62" t="s">
        <v>1257</v>
      </c>
      <c r="F882" t="s">
        <v>1976</v>
      </c>
      <c r="G882" s="26" t="s">
        <v>14</v>
      </c>
      <c r="H882" s="26" t="s">
        <v>14</v>
      </c>
      <c r="I882" s="83">
        <f>0</f>
        <v>0</v>
      </c>
    </row>
    <row r="883" spans="2:9" ht="14.5" x14ac:dyDescent="0.35">
      <c r="B883" s="93" t="str">
        <f t="shared" si="44"/>
        <v>Boulder Wall (Overlap Slab)</v>
      </c>
      <c r="E883" s="62" t="s">
        <v>1258</v>
      </c>
      <c r="F883" t="s">
        <v>2039</v>
      </c>
      <c r="G883" s="26" t="s">
        <v>14</v>
      </c>
      <c r="H883" s="26" t="s">
        <v>14</v>
      </c>
      <c r="I883" s="83">
        <f>0</f>
        <v>0</v>
      </c>
    </row>
    <row r="884" spans="2:9" ht="14.5" x14ac:dyDescent="0.35">
      <c r="B884" s="93" t="str">
        <f t="shared" si="44"/>
        <v>Boulder Wall (Overlap Slab)</v>
      </c>
      <c r="E884" s="62" t="s">
        <v>1259</v>
      </c>
      <c r="F884" t="s">
        <v>2017</v>
      </c>
      <c r="G884" s="26" t="s">
        <v>14</v>
      </c>
      <c r="H884" s="26" t="s">
        <v>14</v>
      </c>
      <c r="I884" s="83">
        <f>0</f>
        <v>0</v>
      </c>
    </row>
    <row r="885" spans="2:9" ht="14.5" x14ac:dyDescent="0.35">
      <c r="B885" s="93" t="str">
        <f t="shared" si="44"/>
        <v>Boulder Wall (Overlap Slab)</v>
      </c>
      <c r="E885" s="62" t="s">
        <v>1260</v>
      </c>
      <c r="F885" t="s">
        <v>1978</v>
      </c>
      <c r="G885" s="26" t="s">
        <v>14</v>
      </c>
      <c r="H885" s="26" t="s">
        <v>14</v>
      </c>
      <c r="I885" s="83">
        <f>0</f>
        <v>0</v>
      </c>
    </row>
    <row r="886" spans="2:9" ht="14.5" hidden="1" x14ac:dyDescent="0.35">
      <c r="B886" s="91" t="s">
        <v>129</v>
      </c>
      <c r="C886" s="27">
        <v>49.420698999999999</v>
      </c>
      <c r="D886" s="27">
        <v>-2.6234639999999998</v>
      </c>
    </row>
    <row r="887" spans="2:9" ht="14.5" x14ac:dyDescent="0.35">
      <c r="B887" s="93" t="str">
        <f>"Boulder Wall (50 Yards East)"</f>
        <v>Boulder Wall (50 Yards East)</v>
      </c>
      <c r="E887" s="62" t="s">
        <v>1261</v>
      </c>
      <c r="F887" t="s">
        <v>1983</v>
      </c>
      <c r="G887" s="26" t="s">
        <v>14</v>
      </c>
      <c r="H887" s="26" t="s">
        <v>14</v>
      </c>
      <c r="I887" s="83">
        <f>0</f>
        <v>0</v>
      </c>
    </row>
    <row r="888" spans="2:9" x14ac:dyDescent="0.3">
      <c r="B888" s="93" t="str">
        <f t="shared" ref="B888:B895" si="45">"Boulder Wall (50 Yards East)"</f>
        <v>Boulder Wall (50 Yards East)</v>
      </c>
      <c r="E888" s="63" t="s">
        <v>1262</v>
      </c>
      <c r="F888" t="s">
        <v>1983</v>
      </c>
      <c r="G888" s="26" t="s">
        <v>14</v>
      </c>
      <c r="H888" s="26" t="s">
        <v>14</v>
      </c>
      <c r="I888" s="83">
        <f>0</f>
        <v>0</v>
      </c>
    </row>
    <row r="889" spans="2:9" ht="14.5" x14ac:dyDescent="0.35">
      <c r="B889" s="93" t="str">
        <f t="shared" si="45"/>
        <v>Boulder Wall (50 Yards East)</v>
      </c>
      <c r="E889" s="62" t="s">
        <v>1263</v>
      </c>
      <c r="F889" t="s">
        <v>1983</v>
      </c>
      <c r="G889" s="26" t="s">
        <v>14</v>
      </c>
      <c r="H889" s="26" t="s">
        <v>14</v>
      </c>
      <c r="I889" s="83">
        <f>0</f>
        <v>0</v>
      </c>
    </row>
    <row r="890" spans="2:9" ht="14.5" x14ac:dyDescent="0.35">
      <c r="B890" s="93" t="str">
        <f t="shared" si="45"/>
        <v>Boulder Wall (50 Yards East)</v>
      </c>
      <c r="E890" s="62" t="s">
        <v>1264</v>
      </c>
      <c r="F890" t="s">
        <v>1976</v>
      </c>
      <c r="G890" s="26" t="s">
        <v>14</v>
      </c>
      <c r="H890" s="26" t="s">
        <v>14</v>
      </c>
      <c r="I890" s="83">
        <f>0</f>
        <v>0</v>
      </c>
    </row>
    <row r="891" spans="2:9" ht="14.5" x14ac:dyDescent="0.35">
      <c r="B891" s="93" t="str">
        <f t="shared" si="45"/>
        <v>Boulder Wall (50 Yards East)</v>
      </c>
      <c r="E891" s="62" t="s">
        <v>1265</v>
      </c>
      <c r="F891" t="s">
        <v>1991</v>
      </c>
      <c r="G891" s="26" t="s">
        <v>14</v>
      </c>
      <c r="H891" s="26" t="s">
        <v>14</v>
      </c>
      <c r="I891" s="83">
        <f>0</f>
        <v>0</v>
      </c>
    </row>
    <row r="892" spans="2:9" ht="14.5" x14ac:dyDescent="0.35">
      <c r="B892" s="93" t="str">
        <f t="shared" si="45"/>
        <v>Boulder Wall (50 Yards East)</v>
      </c>
      <c r="E892" s="62" t="s">
        <v>1266</v>
      </c>
      <c r="F892" t="s">
        <v>1976</v>
      </c>
      <c r="G892" s="26" t="s">
        <v>14</v>
      </c>
      <c r="H892" s="26" t="s">
        <v>14</v>
      </c>
      <c r="I892" s="83">
        <f>0</f>
        <v>0</v>
      </c>
    </row>
    <row r="893" spans="2:9" ht="14.5" x14ac:dyDescent="0.35">
      <c r="B893" s="93" t="str">
        <f t="shared" si="45"/>
        <v>Boulder Wall (50 Yards East)</v>
      </c>
      <c r="E893" s="62" t="s">
        <v>1267</v>
      </c>
      <c r="F893" t="s">
        <v>1991</v>
      </c>
      <c r="G893" s="26" t="s">
        <v>14</v>
      </c>
      <c r="H893" s="26" t="s">
        <v>14</v>
      </c>
      <c r="I893" s="83">
        <f>0</f>
        <v>0</v>
      </c>
    </row>
    <row r="894" spans="2:9" ht="14.5" x14ac:dyDescent="0.35">
      <c r="B894" s="93" t="str">
        <f t="shared" si="45"/>
        <v>Boulder Wall (50 Yards East)</v>
      </c>
      <c r="E894" s="62" t="s">
        <v>1268</v>
      </c>
      <c r="F894" t="s">
        <v>1985</v>
      </c>
      <c r="G894" s="26" t="s">
        <v>14</v>
      </c>
      <c r="H894" s="26" t="s">
        <v>14</v>
      </c>
      <c r="I894" s="83">
        <f>0</f>
        <v>0</v>
      </c>
    </row>
    <row r="895" spans="2:9" ht="14.5" x14ac:dyDescent="0.35">
      <c r="B895" s="93" t="str">
        <f t="shared" si="45"/>
        <v>Boulder Wall (50 Yards East)</v>
      </c>
      <c r="E895" s="62" t="s">
        <v>1269</v>
      </c>
      <c r="F895" t="s">
        <v>1983</v>
      </c>
      <c r="G895" s="26" t="s">
        <v>14</v>
      </c>
      <c r="H895" s="26" t="s">
        <v>14</v>
      </c>
      <c r="I895" s="83">
        <f>0</f>
        <v>0</v>
      </c>
    </row>
    <row r="896" spans="2:9" ht="14.5" hidden="1" x14ac:dyDescent="0.35">
      <c r="B896" s="91" t="s">
        <v>131</v>
      </c>
      <c r="C896" s="27">
        <v>49.420698000000002</v>
      </c>
      <c r="D896" s="27">
        <v>-2.6211709999999999</v>
      </c>
    </row>
    <row r="897" spans="2:9" ht="14.5" x14ac:dyDescent="0.35">
      <c r="B897" s="93" t="str">
        <f>"Rainbow Wall"</f>
        <v>Rainbow Wall</v>
      </c>
      <c r="E897" s="62" t="s">
        <v>1270</v>
      </c>
      <c r="F897" t="s">
        <v>1989</v>
      </c>
      <c r="G897" s="26" t="s">
        <v>14</v>
      </c>
      <c r="H897" s="26" t="s">
        <v>14</v>
      </c>
      <c r="I897" s="83">
        <f>0</f>
        <v>0</v>
      </c>
    </row>
    <row r="898" spans="2:9" x14ac:dyDescent="0.3">
      <c r="B898" s="93" t="str">
        <f t="shared" ref="B898:B903" si="46">"Rainbow Wall"</f>
        <v>Rainbow Wall</v>
      </c>
      <c r="E898" s="63" t="s">
        <v>1271</v>
      </c>
      <c r="F898" t="s">
        <v>1977</v>
      </c>
      <c r="G898" s="26" t="s">
        <v>14</v>
      </c>
      <c r="H898" s="26" t="s">
        <v>14</v>
      </c>
      <c r="I898" s="83">
        <f>0</f>
        <v>0</v>
      </c>
    </row>
    <row r="899" spans="2:9" ht="14.5" x14ac:dyDescent="0.35">
      <c r="B899" s="93" t="str">
        <f t="shared" si="46"/>
        <v>Rainbow Wall</v>
      </c>
      <c r="E899" s="62" t="s">
        <v>1272</v>
      </c>
      <c r="F899" t="s">
        <v>1978</v>
      </c>
      <c r="G899" s="26" t="s">
        <v>14</v>
      </c>
      <c r="H899" s="26" t="s">
        <v>14</v>
      </c>
      <c r="I899" s="83">
        <f>0</f>
        <v>0</v>
      </c>
    </row>
    <row r="900" spans="2:9" ht="14.5" x14ac:dyDescent="0.35">
      <c r="B900" s="93" t="str">
        <f t="shared" si="46"/>
        <v>Rainbow Wall</v>
      </c>
      <c r="E900" s="62" t="s">
        <v>1273</v>
      </c>
      <c r="F900" t="s">
        <v>1976</v>
      </c>
      <c r="G900" s="26" t="s">
        <v>14</v>
      </c>
      <c r="H900" s="26" t="s">
        <v>14</v>
      </c>
      <c r="I900" s="83">
        <f>0</f>
        <v>0</v>
      </c>
    </row>
    <row r="901" spans="2:9" ht="14.5" x14ac:dyDescent="0.35">
      <c r="B901" s="93" t="str">
        <f t="shared" si="46"/>
        <v>Rainbow Wall</v>
      </c>
      <c r="E901" s="62" t="s">
        <v>1274</v>
      </c>
      <c r="F901" t="s">
        <v>2038</v>
      </c>
      <c r="G901" s="26" t="s">
        <v>14</v>
      </c>
      <c r="H901" s="26" t="s">
        <v>14</v>
      </c>
      <c r="I901" s="83">
        <f>0</f>
        <v>0</v>
      </c>
    </row>
    <row r="902" spans="2:9" ht="14.5" x14ac:dyDescent="0.35">
      <c r="B902" s="93" t="str">
        <f t="shared" si="46"/>
        <v>Rainbow Wall</v>
      </c>
      <c r="E902" s="62" t="s">
        <v>1275</v>
      </c>
      <c r="F902" t="s">
        <v>1982</v>
      </c>
      <c r="G902" s="26" t="s">
        <v>14</v>
      </c>
      <c r="H902" s="26" t="s">
        <v>14</v>
      </c>
      <c r="I902" s="83">
        <f>0</f>
        <v>0</v>
      </c>
    </row>
    <row r="903" spans="2:9" ht="14.5" x14ac:dyDescent="0.35">
      <c r="B903" s="93" t="str">
        <f t="shared" si="46"/>
        <v>Rainbow Wall</v>
      </c>
      <c r="E903" s="62" t="s">
        <v>1276</v>
      </c>
      <c r="F903" t="s">
        <v>1976</v>
      </c>
      <c r="G903" s="26" t="s">
        <v>14</v>
      </c>
      <c r="H903" s="26" t="s">
        <v>14</v>
      </c>
      <c r="I903" s="83">
        <f>0</f>
        <v>0</v>
      </c>
    </row>
    <row r="904" spans="2:9" ht="14.5" hidden="1" x14ac:dyDescent="0.35">
      <c r="B904" s="91" t="s">
        <v>133</v>
      </c>
      <c r="C904" s="27">
        <v>49.419809000000001</v>
      </c>
      <c r="D904" s="27">
        <v>-2.620025</v>
      </c>
    </row>
    <row r="905" spans="2:9" ht="14.5" x14ac:dyDescent="0.35">
      <c r="B905" s="93" t="str">
        <f>"Arch Rock - The Slab"</f>
        <v>Arch Rock - The Slab</v>
      </c>
      <c r="E905" s="62" t="s">
        <v>1277</v>
      </c>
      <c r="F905" t="s">
        <v>2007</v>
      </c>
      <c r="G905" s="26" t="s">
        <v>29</v>
      </c>
      <c r="H905" s="26" t="s">
        <v>7</v>
      </c>
      <c r="I905">
        <f>0</f>
        <v>0</v>
      </c>
    </row>
    <row r="906" spans="2:9" x14ac:dyDescent="0.3">
      <c r="B906" s="93" t="str">
        <f t="shared" ref="B906:B907" si="47">"Arch Rock - The Slab"</f>
        <v>Arch Rock - The Slab</v>
      </c>
      <c r="E906" s="63" t="s">
        <v>1278</v>
      </c>
      <c r="F906" t="s">
        <v>1989</v>
      </c>
      <c r="G906" s="26" t="s">
        <v>29</v>
      </c>
      <c r="H906" s="26" t="s">
        <v>7</v>
      </c>
      <c r="I906" s="83">
        <f>0</f>
        <v>0</v>
      </c>
    </row>
    <row r="907" spans="2:9" ht="14.5" x14ac:dyDescent="0.35">
      <c r="B907" s="93" t="str">
        <f t="shared" si="47"/>
        <v>Arch Rock - The Slab</v>
      </c>
      <c r="E907" s="62" t="s">
        <v>1279</v>
      </c>
      <c r="F907" t="s">
        <v>1976</v>
      </c>
      <c r="G907" s="26" t="s">
        <v>29</v>
      </c>
      <c r="H907" s="26" t="s">
        <v>7</v>
      </c>
      <c r="I907" s="83">
        <f>0</f>
        <v>0</v>
      </c>
    </row>
    <row r="908" spans="2:9" ht="14.5" hidden="1" x14ac:dyDescent="0.35">
      <c r="B908" s="91" t="s">
        <v>135</v>
      </c>
      <c r="C908" s="27">
        <v>49.419593999999996</v>
      </c>
      <c r="D908" s="27">
        <v>-2.6196820000000001</v>
      </c>
    </row>
    <row r="909" spans="2:9" ht="14.5" hidden="1" x14ac:dyDescent="0.35">
      <c r="B909" s="93" t="str">
        <f>"Arch Rock - Mosaic Wall"</f>
        <v>Arch Rock - Mosaic Wall</v>
      </c>
      <c r="E909" s="62" t="s">
        <v>1280</v>
      </c>
      <c r="F909" t="s">
        <v>1985</v>
      </c>
      <c r="G909" s="26" t="s">
        <v>14</v>
      </c>
      <c r="H909" s="26" t="s">
        <v>7</v>
      </c>
      <c r="I909">
        <f>2</f>
        <v>2</v>
      </c>
    </row>
    <row r="910" spans="2:9" hidden="1" x14ac:dyDescent="0.3">
      <c r="B910" s="93" t="str">
        <f t="shared" ref="B910:B912" si="48">"Arch Rock - Mosaic Wall"</f>
        <v>Arch Rock - Mosaic Wall</v>
      </c>
      <c r="E910" s="63" t="s">
        <v>1281</v>
      </c>
      <c r="F910" t="s">
        <v>1985</v>
      </c>
      <c r="G910" s="26" t="s">
        <v>14</v>
      </c>
      <c r="H910" s="26" t="s">
        <v>7</v>
      </c>
      <c r="I910" s="83">
        <f>2</f>
        <v>2</v>
      </c>
    </row>
    <row r="911" spans="2:9" ht="14.5" hidden="1" x14ac:dyDescent="0.35">
      <c r="B911" s="93" t="str">
        <f t="shared" si="48"/>
        <v>Arch Rock - Mosaic Wall</v>
      </c>
      <c r="E911" s="62" t="s">
        <v>489</v>
      </c>
      <c r="F911" t="s">
        <v>1983</v>
      </c>
      <c r="G911" s="26" t="s">
        <v>14</v>
      </c>
      <c r="H911" s="26" t="s">
        <v>7</v>
      </c>
      <c r="I911" s="83">
        <f>2</f>
        <v>2</v>
      </c>
    </row>
    <row r="912" spans="2:9" ht="14.5" hidden="1" x14ac:dyDescent="0.35">
      <c r="B912" s="93" t="str">
        <f t="shared" si="48"/>
        <v>Arch Rock - Mosaic Wall</v>
      </c>
      <c r="E912" s="62" t="s">
        <v>1282</v>
      </c>
      <c r="F912" t="s">
        <v>1976</v>
      </c>
      <c r="G912" s="26" t="s">
        <v>14</v>
      </c>
      <c r="H912" s="26" t="s">
        <v>7</v>
      </c>
      <c r="I912" s="83">
        <f>2</f>
        <v>2</v>
      </c>
    </row>
    <row r="913" spans="1:9" ht="14.5" hidden="1" x14ac:dyDescent="0.35">
      <c r="B913" s="91" t="s">
        <v>137</v>
      </c>
      <c r="C913" s="27">
        <v>49.419420000000002</v>
      </c>
      <c r="D913" s="27">
        <v>-2.618671</v>
      </c>
    </row>
    <row r="914" spans="1:9" ht="14.5" hidden="1" x14ac:dyDescent="0.35">
      <c r="B914" s="93" t="str">
        <f>"Tower Buttress"</f>
        <v>Tower Buttress</v>
      </c>
      <c r="E914" s="62" t="s">
        <v>1283</v>
      </c>
      <c r="F914" t="s">
        <v>1990</v>
      </c>
      <c r="G914" s="26" t="s">
        <v>14</v>
      </c>
      <c r="H914" s="26" t="s">
        <v>7</v>
      </c>
      <c r="I914">
        <v>1.5</v>
      </c>
    </row>
    <row r="915" spans="1:9" hidden="1" x14ac:dyDescent="0.3">
      <c r="B915" s="93" t="str">
        <f t="shared" ref="B915:B924" si="49">"Tower Buttress"</f>
        <v>Tower Buttress</v>
      </c>
      <c r="E915" s="63" t="s">
        <v>1284</v>
      </c>
      <c r="F915" t="s">
        <v>1978</v>
      </c>
      <c r="G915" s="26" t="s">
        <v>14</v>
      </c>
      <c r="H915" s="26" t="s">
        <v>7</v>
      </c>
      <c r="I915" s="83">
        <v>1.5</v>
      </c>
    </row>
    <row r="916" spans="1:9" ht="14.5" hidden="1" x14ac:dyDescent="0.35">
      <c r="B916" s="93" t="str">
        <f t="shared" si="49"/>
        <v>Tower Buttress</v>
      </c>
      <c r="E916" s="62" t="s">
        <v>1285</v>
      </c>
      <c r="F916" t="s">
        <v>2013</v>
      </c>
      <c r="G916" s="26" t="s">
        <v>14</v>
      </c>
      <c r="H916" s="26" t="s">
        <v>7</v>
      </c>
      <c r="I916" s="83">
        <v>1.5</v>
      </c>
    </row>
    <row r="917" spans="1:9" ht="14.5" hidden="1" x14ac:dyDescent="0.35">
      <c r="B917" s="93" t="str">
        <f t="shared" si="49"/>
        <v>Tower Buttress</v>
      </c>
      <c r="E917" s="62" t="s">
        <v>1286</v>
      </c>
      <c r="F917" t="s">
        <v>1978</v>
      </c>
      <c r="G917" s="26" t="s">
        <v>14</v>
      </c>
      <c r="H917" s="26" t="s">
        <v>7</v>
      </c>
      <c r="I917" s="83">
        <v>1.5</v>
      </c>
    </row>
    <row r="918" spans="1:9" ht="14.5" hidden="1" x14ac:dyDescent="0.35">
      <c r="B918" s="93" t="str">
        <f t="shared" si="49"/>
        <v>Tower Buttress</v>
      </c>
      <c r="E918" s="62" t="s">
        <v>1287</v>
      </c>
      <c r="F918" t="s">
        <v>1985</v>
      </c>
      <c r="G918" s="26" t="s">
        <v>14</v>
      </c>
      <c r="H918" s="26" t="s">
        <v>7</v>
      </c>
      <c r="I918" s="83">
        <v>1.5</v>
      </c>
    </row>
    <row r="919" spans="1:9" ht="14.5" hidden="1" x14ac:dyDescent="0.35">
      <c r="B919" s="93" t="str">
        <f t="shared" si="49"/>
        <v>Tower Buttress</v>
      </c>
      <c r="E919" s="62" t="s">
        <v>1288</v>
      </c>
      <c r="F919" t="s">
        <v>1978</v>
      </c>
      <c r="G919" s="26" t="s">
        <v>14</v>
      </c>
      <c r="H919" s="26" t="s">
        <v>7</v>
      </c>
      <c r="I919" s="83">
        <v>1.5</v>
      </c>
    </row>
    <row r="920" spans="1:9" ht="14.5" hidden="1" x14ac:dyDescent="0.35">
      <c r="B920" s="93" t="str">
        <f t="shared" si="49"/>
        <v>Tower Buttress</v>
      </c>
      <c r="E920" s="62" t="s">
        <v>1289</v>
      </c>
      <c r="F920" t="s">
        <v>1983</v>
      </c>
      <c r="G920" s="26" t="s">
        <v>14</v>
      </c>
      <c r="H920" s="26" t="s">
        <v>7</v>
      </c>
      <c r="I920" s="83">
        <v>1.5</v>
      </c>
    </row>
    <row r="921" spans="1:9" ht="14.5" hidden="1" x14ac:dyDescent="0.35">
      <c r="B921" s="93" t="str">
        <f t="shared" si="49"/>
        <v>Tower Buttress</v>
      </c>
      <c r="E921" s="62" t="s">
        <v>1290</v>
      </c>
      <c r="F921" t="s">
        <v>1980</v>
      </c>
      <c r="G921" s="26" t="s">
        <v>14</v>
      </c>
      <c r="H921" s="26" t="s">
        <v>7</v>
      </c>
      <c r="I921" s="83">
        <v>1.5</v>
      </c>
    </row>
    <row r="922" spans="1:9" ht="14.5" hidden="1" x14ac:dyDescent="0.35">
      <c r="B922" s="93" t="str">
        <f t="shared" si="49"/>
        <v>Tower Buttress</v>
      </c>
      <c r="E922" s="62" t="s">
        <v>1291</v>
      </c>
      <c r="F922" t="s">
        <v>1978</v>
      </c>
      <c r="G922" s="26" t="s">
        <v>14</v>
      </c>
      <c r="H922" s="26" t="s">
        <v>7</v>
      </c>
      <c r="I922" s="83">
        <v>1.5</v>
      </c>
    </row>
    <row r="923" spans="1:9" ht="14.5" hidden="1" x14ac:dyDescent="0.35">
      <c r="B923" s="93" t="str">
        <f t="shared" si="49"/>
        <v>Tower Buttress</v>
      </c>
      <c r="E923" s="62" t="s">
        <v>1292</v>
      </c>
      <c r="F923" t="s">
        <v>1983</v>
      </c>
      <c r="G923" s="26" t="s">
        <v>14</v>
      </c>
      <c r="H923" s="26" t="s">
        <v>7</v>
      </c>
      <c r="I923" s="83">
        <v>1.5</v>
      </c>
    </row>
    <row r="924" spans="1:9" ht="14.5" hidden="1" x14ac:dyDescent="0.35">
      <c r="B924" s="93" t="str">
        <f t="shared" si="49"/>
        <v>Tower Buttress</v>
      </c>
      <c r="E924" s="62" t="s">
        <v>1293</v>
      </c>
      <c r="F924" t="s">
        <v>1978</v>
      </c>
      <c r="G924" s="26" t="s">
        <v>14</v>
      </c>
      <c r="H924" s="26" t="s">
        <v>7</v>
      </c>
      <c r="I924" s="83">
        <v>1.5</v>
      </c>
    </row>
    <row r="925" spans="1:9" ht="14.5" hidden="1" x14ac:dyDescent="0.35">
      <c r="A925" s="26" t="s">
        <v>139</v>
      </c>
      <c r="B925" s="91" t="s">
        <v>140</v>
      </c>
      <c r="C925" s="27">
        <v>49.418926999999996</v>
      </c>
      <c r="D925" s="27">
        <v>-2.6139540000000001</v>
      </c>
    </row>
    <row r="926" spans="1:9" ht="14.5" hidden="1" x14ac:dyDescent="0.35">
      <c r="B926" s="93" t="str">
        <f>"Fire Wall"</f>
        <v>Fire Wall</v>
      </c>
      <c r="E926" s="62" t="s">
        <v>1294</v>
      </c>
      <c r="F926" t="s">
        <v>2008</v>
      </c>
      <c r="G926" s="26" t="s">
        <v>14</v>
      </c>
      <c r="H926" s="26" t="s">
        <v>11</v>
      </c>
      <c r="I926">
        <f>2</f>
        <v>2</v>
      </c>
    </row>
    <row r="927" spans="1:9" hidden="1" x14ac:dyDescent="0.3">
      <c r="B927" s="93" t="str">
        <f t="shared" ref="B927:B930" si="50">"Fire Wall"</f>
        <v>Fire Wall</v>
      </c>
      <c r="E927" s="63" t="s">
        <v>1295</v>
      </c>
      <c r="F927" t="s">
        <v>1988</v>
      </c>
      <c r="G927" s="26" t="s">
        <v>14</v>
      </c>
      <c r="H927" s="26" t="s">
        <v>11</v>
      </c>
      <c r="I927" s="83">
        <f>2</f>
        <v>2</v>
      </c>
    </row>
    <row r="928" spans="1:9" ht="14.5" hidden="1" x14ac:dyDescent="0.35">
      <c r="B928" s="93" t="str">
        <f t="shared" si="50"/>
        <v>Fire Wall</v>
      </c>
      <c r="E928" s="62" t="s">
        <v>1296</v>
      </c>
      <c r="F928" t="s">
        <v>1976</v>
      </c>
      <c r="G928" s="26" t="s">
        <v>14</v>
      </c>
      <c r="H928" s="26" t="s">
        <v>11</v>
      </c>
      <c r="I928" s="83">
        <f>2</f>
        <v>2</v>
      </c>
    </row>
    <row r="929" spans="2:9" ht="14.5" x14ac:dyDescent="0.35">
      <c r="B929" s="93" t="str">
        <f t="shared" si="50"/>
        <v>Fire Wall</v>
      </c>
      <c r="E929" s="62" t="s">
        <v>1297</v>
      </c>
      <c r="F929" t="s">
        <v>1978</v>
      </c>
      <c r="G929" s="26" t="s">
        <v>14</v>
      </c>
      <c r="H929" s="26" t="s">
        <v>14</v>
      </c>
      <c r="I929" s="83">
        <f>0</f>
        <v>0</v>
      </c>
    </row>
    <row r="930" spans="2:9" ht="14.5" x14ac:dyDescent="0.35">
      <c r="B930" s="93" t="str">
        <f t="shared" si="50"/>
        <v>Fire Wall</v>
      </c>
      <c r="E930" s="62" t="s">
        <v>1298</v>
      </c>
      <c r="F930" t="s">
        <v>1982</v>
      </c>
      <c r="G930" s="26" t="s">
        <v>14</v>
      </c>
      <c r="H930" s="26" t="s">
        <v>14</v>
      </c>
      <c r="I930" s="83">
        <f>0</f>
        <v>0</v>
      </c>
    </row>
    <row r="931" spans="2:9" ht="14.5" hidden="1" x14ac:dyDescent="0.35">
      <c r="B931" s="91" t="s">
        <v>142</v>
      </c>
      <c r="C931" s="27">
        <v>49.419094000000001</v>
      </c>
      <c r="D931" s="27">
        <v>-2.6132650000000002</v>
      </c>
    </row>
    <row r="932" spans="2:9" ht="14.5" x14ac:dyDescent="0.35">
      <c r="B932" s="93" t="str">
        <f>"Crag X"</f>
        <v>Crag X</v>
      </c>
      <c r="E932" s="37" t="s">
        <v>489</v>
      </c>
      <c r="F932" t="s">
        <v>2046</v>
      </c>
      <c r="G932" s="26" t="s">
        <v>14</v>
      </c>
      <c r="H932" s="26" t="s">
        <v>14</v>
      </c>
      <c r="I932">
        <f>0</f>
        <v>0</v>
      </c>
    </row>
    <row r="933" spans="2:9" x14ac:dyDescent="0.3">
      <c r="B933" s="93" t="str">
        <f t="shared" ref="B933:B934" si="51">"Crag X"</f>
        <v>Crag X</v>
      </c>
      <c r="E933" s="63" t="s">
        <v>489</v>
      </c>
      <c r="F933" t="s">
        <v>2047</v>
      </c>
      <c r="G933" s="26" t="s">
        <v>14</v>
      </c>
      <c r="H933" s="26" t="s">
        <v>14</v>
      </c>
      <c r="I933" s="83">
        <f>0</f>
        <v>0</v>
      </c>
    </row>
    <row r="934" spans="2:9" ht="14.5" x14ac:dyDescent="0.35">
      <c r="B934" s="93" t="str">
        <f t="shared" si="51"/>
        <v>Crag X</v>
      </c>
      <c r="E934" s="62" t="s">
        <v>489</v>
      </c>
      <c r="F934" t="s">
        <v>1990</v>
      </c>
      <c r="G934" s="26" t="s">
        <v>14</v>
      </c>
      <c r="H934" s="26" t="s">
        <v>14</v>
      </c>
      <c r="I934" s="83">
        <f>0</f>
        <v>0</v>
      </c>
    </row>
    <row r="935" spans="2:9" ht="14.5" hidden="1" x14ac:dyDescent="0.35">
      <c r="B935" s="91" t="s">
        <v>144</v>
      </c>
      <c r="C935" s="27">
        <v>49.419145999999998</v>
      </c>
      <c r="D935" s="27">
        <v>-2.6119750000000002</v>
      </c>
    </row>
    <row r="936" spans="2:9" ht="14.5" x14ac:dyDescent="0.35">
      <c r="B936" s="93" t="str">
        <f>"Christmas Crag"</f>
        <v>Christmas Crag</v>
      </c>
      <c r="E936" s="38" t="s">
        <v>1299</v>
      </c>
      <c r="F936" t="s">
        <v>2017</v>
      </c>
      <c r="G936" s="26" t="s">
        <v>14</v>
      </c>
      <c r="H936" s="26" t="s">
        <v>14</v>
      </c>
      <c r="I936">
        <v>0</v>
      </c>
    </row>
    <row r="937" spans="2:9" x14ac:dyDescent="0.3">
      <c r="B937" s="93" t="str">
        <f>"Christmas Crag"</f>
        <v>Christmas Crag</v>
      </c>
      <c r="E937" s="26" t="s">
        <v>1300</v>
      </c>
      <c r="F937" t="s">
        <v>1983</v>
      </c>
      <c r="G937" s="26" t="s">
        <v>14</v>
      </c>
      <c r="H937" s="26" t="s">
        <v>14</v>
      </c>
      <c r="I937">
        <v>0</v>
      </c>
    </row>
    <row r="938" spans="2:9" ht="14.5" hidden="1" x14ac:dyDescent="0.35">
      <c r="B938" s="91" t="s">
        <v>145</v>
      </c>
      <c r="C938" s="27">
        <v>49.419809000000001</v>
      </c>
      <c r="D938" s="27">
        <v>-2.6093929999999999</v>
      </c>
    </row>
    <row r="939" spans="2:9" ht="14.5" x14ac:dyDescent="0.35">
      <c r="B939" s="93" t="str">
        <f>"Red Crag"</f>
        <v>Red Crag</v>
      </c>
      <c r="E939" s="62" t="s">
        <v>1301</v>
      </c>
      <c r="F939" t="s">
        <v>1985</v>
      </c>
      <c r="G939" s="26" t="s">
        <v>14</v>
      </c>
      <c r="H939" s="26" t="s">
        <v>14</v>
      </c>
      <c r="I939">
        <f>0</f>
        <v>0</v>
      </c>
    </row>
    <row r="940" spans="2:9" x14ac:dyDescent="0.3">
      <c r="B940" s="93" t="str">
        <f t="shared" ref="B940:B958" si="52">"Red Crag"</f>
        <v>Red Crag</v>
      </c>
      <c r="E940" s="26" t="s">
        <v>243</v>
      </c>
      <c r="F940" t="s">
        <v>1977</v>
      </c>
      <c r="G940" s="26" t="s">
        <v>14</v>
      </c>
      <c r="H940" s="26" t="s">
        <v>14</v>
      </c>
      <c r="I940" s="83">
        <f>0</f>
        <v>0</v>
      </c>
    </row>
    <row r="941" spans="2:9" ht="14.5" x14ac:dyDescent="0.35">
      <c r="B941" s="93" t="str">
        <f t="shared" si="52"/>
        <v>Red Crag</v>
      </c>
      <c r="E941" s="62" t="s">
        <v>1302</v>
      </c>
      <c r="F941" t="s">
        <v>1983</v>
      </c>
      <c r="G941" s="26" t="s">
        <v>14</v>
      </c>
      <c r="H941" s="26" t="s">
        <v>14</v>
      </c>
      <c r="I941" s="83">
        <f>0</f>
        <v>0</v>
      </c>
    </row>
    <row r="942" spans="2:9" ht="14.5" x14ac:dyDescent="0.35">
      <c r="B942" s="93" t="str">
        <f t="shared" si="52"/>
        <v>Red Crag</v>
      </c>
      <c r="E942" s="62" t="s">
        <v>1303</v>
      </c>
      <c r="F942" t="s">
        <v>2013</v>
      </c>
      <c r="G942" s="26" t="s">
        <v>14</v>
      </c>
      <c r="H942" s="26" t="s">
        <v>14</v>
      </c>
      <c r="I942" s="83">
        <f>0</f>
        <v>0</v>
      </c>
    </row>
    <row r="943" spans="2:9" ht="14.5" x14ac:dyDescent="0.35">
      <c r="B943" s="93" t="str">
        <f t="shared" si="52"/>
        <v>Red Crag</v>
      </c>
      <c r="E943" s="62" t="s">
        <v>1304</v>
      </c>
      <c r="F943" t="s">
        <v>1983</v>
      </c>
      <c r="G943" s="26" t="s">
        <v>14</v>
      </c>
      <c r="H943" s="26" t="s">
        <v>14</v>
      </c>
      <c r="I943" s="83">
        <f>0</f>
        <v>0</v>
      </c>
    </row>
    <row r="944" spans="2:9" ht="14.5" x14ac:dyDescent="0.35">
      <c r="B944" s="93" t="str">
        <f t="shared" si="52"/>
        <v>Red Crag</v>
      </c>
      <c r="E944" s="62" t="s">
        <v>1305</v>
      </c>
      <c r="F944" t="s">
        <v>1985</v>
      </c>
      <c r="G944" s="26" t="s">
        <v>14</v>
      </c>
      <c r="H944" s="26" t="s">
        <v>14</v>
      </c>
      <c r="I944" s="83">
        <f>0</f>
        <v>0</v>
      </c>
    </row>
    <row r="945" spans="2:9" ht="14.5" x14ac:dyDescent="0.35">
      <c r="B945" s="93" t="str">
        <f t="shared" si="52"/>
        <v>Red Crag</v>
      </c>
      <c r="E945" s="62" t="s">
        <v>1306</v>
      </c>
      <c r="F945" t="s">
        <v>1985</v>
      </c>
      <c r="G945" s="26" t="s">
        <v>14</v>
      </c>
      <c r="H945" s="26" t="s">
        <v>14</v>
      </c>
      <c r="I945" s="83">
        <f>0</f>
        <v>0</v>
      </c>
    </row>
    <row r="946" spans="2:9" ht="14.5" x14ac:dyDescent="0.35">
      <c r="B946" s="93" t="str">
        <f t="shared" si="52"/>
        <v>Red Crag</v>
      </c>
      <c r="E946" s="62" t="s">
        <v>1307</v>
      </c>
      <c r="F946" t="s">
        <v>1977</v>
      </c>
      <c r="G946" s="26" t="s">
        <v>14</v>
      </c>
      <c r="H946" s="26" t="s">
        <v>14</v>
      </c>
      <c r="I946" s="83">
        <f>0</f>
        <v>0</v>
      </c>
    </row>
    <row r="947" spans="2:9" ht="14.5" hidden="1" x14ac:dyDescent="0.35">
      <c r="B947" s="93" t="str">
        <f t="shared" si="52"/>
        <v>Red Crag</v>
      </c>
      <c r="E947" s="62" t="s">
        <v>1308</v>
      </c>
      <c r="F947" t="s">
        <v>1989</v>
      </c>
      <c r="G947" s="26" t="s">
        <v>14</v>
      </c>
      <c r="H947" s="26" t="s">
        <v>7</v>
      </c>
      <c r="I947" s="83">
        <v>1.5</v>
      </c>
    </row>
    <row r="948" spans="2:9" ht="14.5" hidden="1" x14ac:dyDescent="0.35">
      <c r="B948" s="93" t="str">
        <f t="shared" si="52"/>
        <v>Red Crag</v>
      </c>
      <c r="E948" s="62" t="s">
        <v>1309</v>
      </c>
      <c r="F948" t="s">
        <v>2020</v>
      </c>
      <c r="G948" s="26" t="s">
        <v>14</v>
      </c>
      <c r="H948" s="26" t="s">
        <v>7</v>
      </c>
      <c r="I948" s="83">
        <v>1.5</v>
      </c>
    </row>
    <row r="949" spans="2:9" ht="14.5" hidden="1" x14ac:dyDescent="0.35">
      <c r="B949" s="93" t="str">
        <f t="shared" si="52"/>
        <v>Red Crag</v>
      </c>
      <c r="E949" s="62" t="s">
        <v>1310</v>
      </c>
      <c r="F949" t="s">
        <v>2048</v>
      </c>
      <c r="G949" s="26" t="s">
        <v>14</v>
      </c>
      <c r="H949" s="26" t="s">
        <v>7</v>
      </c>
      <c r="I949" s="83">
        <v>1.5</v>
      </c>
    </row>
    <row r="950" spans="2:9" ht="14.5" hidden="1" x14ac:dyDescent="0.35">
      <c r="B950" s="93" t="str">
        <f t="shared" si="52"/>
        <v>Red Crag</v>
      </c>
      <c r="E950" s="62" t="s">
        <v>1311</v>
      </c>
      <c r="F950" t="s">
        <v>2023</v>
      </c>
      <c r="G950" s="26" t="s">
        <v>14</v>
      </c>
      <c r="H950" s="26" t="s">
        <v>7</v>
      </c>
      <c r="I950" s="83">
        <v>1.5</v>
      </c>
    </row>
    <row r="951" spans="2:9" ht="14.5" hidden="1" x14ac:dyDescent="0.35">
      <c r="B951" s="93" t="str">
        <f t="shared" si="52"/>
        <v>Red Crag</v>
      </c>
      <c r="E951" s="62" t="s">
        <v>1312</v>
      </c>
      <c r="F951" t="s">
        <v>1985</v>
      </c>
      <c r="G951" s="26" t="s">
        <v>14</v>
      </c>
      <c r="H951" s="26" t="s">
        <v>7</v>
      </c>
      <c r="I951" s="83">
        <v>1.5</v>
      </c>
    </row>
    <row r="952" spans="2:9" ht="14.5" hidden="1" x14ac:dyDescent="0.35">
      <c r="B952" s="93" t="str">
        <f t="shared" si="52"/>
        <v>Red Crag</v>
      </c>
      <c r="E952" s="62" t="s">
        <v>1313</v>
      </c>
      <c r="F952" t="s">
        <v>1978</v>
      </c>
      <c r="G952" s="26" t="s">
        <v>14</v>
      </c>
      <c r="H952" s="26" t="s">
        <v>7</v>
      </c>
      <c r="I952" s="83">
        <v>1.5</v>
      </c>
    </row>
    <row r="953" spans="2:9" ht="14.5" hidden="1" x14ac:dyDescent="0.35">
      <c r="B953" s="93" t="str">
        <f t="shared" si="52"/>
        <v>Red Crag</v>
      </c>
      <c r="E953" s="62" t="s">
        <v>1314</v>
      </c>
      <c r="F953" t="s">
        <v>2013</v>
      </c>
      <c r="G953" s="26" t="s">
        <v>14</v>
      </c>
      <c r="H953" s="26" t="s">
        <v>7</v>
      </c>
      <c r="I953" s="83">
        <v>1.5</v>
      </c>
    </row>
    <row r="954" spans="2:9" ht="14.5" hidden="1" x14ac:dyDescent="0.35">
      <c r="B954" s="93" t="str">
        <f t="shared" si="52"/>
        <v>Red Crag</v>
      </c>
      <c r="E954" s="62" t="s">
        <v>1315</v>
      </c>
      <c r="F954" t="s">
        <v>2001</v>
      </c>
      <c r="G954" s="26" t="s">
        <v>14</v>
      </c>
      <c r="H954" s="26" t="s">
        <v>7</v>
      </c>
      <c r="I954" s="83">
        <v>1.5</v>
      </c>
    </row>
    <row r="955" spans="2:9" ht="14.5" hidden="1" x14ac:dyDescent="0.35">
      <c r="B955" s="93" t="str">
        <f t="shared" si="52"/>
        <v>Red Crag</v>
      </c>
      <c r="E955" s="62" t="s">
        <v>1316</v>
      </c>
      <c r="F955" t="s">
        <v>1982</v>
      </c>
      <c r="G955" s="26" t="s">
        <v>14</v>
      </c>
      <c r="H955" s="26" t="s">
        <v>7</v>
      </c>
      <c r="I955" s="83">
        <v>1.5</v>
      </c>
    </row>
    <row r="956" spans="2:9" ht="14.5" hidden="1" x14ac:dyDescent="0.35">
      <c r="B956" s="93" t="str">
        <f t="shared" si="52"/>
        <v>Red Crag</v>
      </c>
      <c r="E956" s="62" t="s">
        <v>1317</v>
      </c>
      <c r="F956" t="s">
        <v>1977</v>
      </c>
      <c r="G956" s="26" t="s">
        <v>14</v>
      </c>
      <c r="H956" s="26" t="s">
        <v>7</v>
      </c>
      <c r="I956" s="83">
        <v>1.5</v>
      </c>
    </row>
    <row r="957" spans="2:9" ht="14.5" hidden="1" x14ac:dyDescent="0.35">
      <c r="B957" s="93" t="str">
        <f t="shared" si="52"/>
        <v>Red Crag</v>
      </c>
      <c r="E957" s="62" t="s">
        <v>1318</v>
      </c>
      <c r="F957" t="s">
        <v>1995</v>
      </c>
      <c r="G957" s="26" t="s">
        <v>14</v>
      </c>
      <c r="H957" s="26" t="s">
        <v>7</v>
      </c>
      <c r="I957" s="83">
        <v>1.5</v>
      </c>
    </row>
    <row r="958" spans="2:9" ht="14.5" hidden="1" x14ac:dyDescent="0.35">
      <c r="B958" s="93" t="str">
        <f t="shared" si="52"/>
        <v>Red Crag</v>
      </c>
      <c r="E958" s="62" t="s">
        <v>1319</v>
      </c>
      <c r="F958" t="s">
        <v>1980</v>
      </c>
      <c r="G958" s="26" t="s">
        <v>14</v>
      </c>
      <c r="H958" s="26" t="s">
        <v>7</v>
      </c>
      <c r="I958" s="83">
        <v>1.5</v>
      </c>
    </row>
    <row r="959" spans="2:9" ht="14.5" hidden="1" x14ac:dyDescent="0.35">
      <c r="B959" s="91" t="s">
        <v>147</v>
      </c>
      <c r="C959" s="27">
        <v>49.420197999999999</v>
      </c>
      <c r="D959" s="27">
        <v>-2.608161</v>
      </c>
    </row>
    <row r="960" spans="2:9" ht="14.5" hidden="1" x14ac:dyDescent="0.35">
      <c r="B960" s="93" t="str">
        <f>"Sunset Bay"</f>
        <v>Sunset Bay</v>
      </c>
      <c r="E960" s="27" t="s">
        <v>1320</v>
      </c>
      <c r="F960" t="s">
        <v>1983</v>
      </c>
      <c r="G960" s="26" t="s">
        <v>14</v>
      </c>
      <c r="H960" s="26" t="s">
        <v>7</v>
      </c>
      <c r="I960">
        <v>1.5</v>
      </c>
    </row>
    <row r="961" spans="2:9" hidden="1" x14ac:dyDescent="0.3">
      <c r="B961" s="93" t="str">
        <f t="shared" ref="B961:B978" si="53">"Sunset Bay"</f>
        <v>Sunset Bay</v>
      </c>
      <c r="E961" s="26" t="s">
        <v>1321</v>
      </c>
      <c r="F961" t="s">
        <v>1991</v>
      </c>
      <c r="G961" s="26" t="s">
        <v>14</v>
      </c>
      <c r="H961" s="26" t="s">
        <v>7</v>
      </c>
      <c r="I961" s="83">
        <v>1.5</v>
      </c>
    </row>
    <row r="962" spans="2:9" ht="14.5" hidden="1" x14ac:dyDescent="0.35">
      <c r="B962" s="93" t="str">
        <f t="shared" si="53"/>
        <v>Sunset Bay</v>
      </c>
      <c r="E962" s="62" t="s">
        <v>1322</v>
      </c>
      <c r="F962" t="s">
        <v>1976</v>
      </c>
      <c r="G962" s="26" t="s">
        <v>14</v>
      </c>
      <c r="H962" s="26" t="s">
        <v>7</v>
      </c>
      <c r="I962" s="83">
        <v>1.5</v>
      </c>
    </row>
    <row r="963" spans="2:9" ht="14.5" hidden="1" x14ac:dyDescent="0.35">
      <c r="B963" s="93" t="str">
        <f t="shared" si="53"/>
        <v>Sunset Bay</v>
      </c>
      <c r="E963" s="62" t="s">
        <v>1323</v>
      </c>
      <c r="F963" t="s">
        <v>1982</v>
      </c>
      <c r="G963" s="26" t="s">
        <v>14</v>
      </c>
      <c r="H963" s="26" t="s">
        <v>7</v>
      </c>
      <c r="I963" s="83">
        <v>1.5</v>
      </c>
    </row>
    <row r="964" spans="2:9" ht="14.5" hidden="1" x14ac:dyDescent="0.35">
      <c r="B964" s="93" t="str">
        <f t="shared" si="53"/>
        <v>Sunset Bay</v>
      </c>
      <c r="E964" s="62" t="s">
        <v>1324</v>
      </c>
      <c r="F964" t="s">
        <v>1980</v>
      </c>
      <c r="G964" s="26" t="s">
        <v>14</v>
      </c>
      <c r="H964" s="26" t="s">
        <v>7</v>
      </c>
      <c r="I964" s="83">
        <v>1.5</v>
      </c>
    </row>
    <row r="965" spans="2:9" ht="14.5" hidden="1" x14ac:dyDescent="0.35">
      <c r="B965" s="93" t="str">
        <f t="shared" si="53"/>
        <v>Sunset Bay</v>
      </c>
      <c r="E965" s="62" t="s">
        <v>1325</v>
      </c>
      <c r="F965" t="s">
        <v>1977</v>
      </c>
      <c r="G965" s="26" t="s">
        <v>14</v>
      </c>
      <c r="H965" s="26" t="s">
        <v>7</v>
      </c>
      <c r="I965" s="83">
        <v>1.5</v>
      </c>
    </row>
    <row r="966" spans="2:9" ht="14.5" hidden="1" x14ac:dyDescent="0.35">
      <c r="B966" s="93" t="str">
        <f t="shared" si="53"/>
        <v>Sunset Bay</v>
      </c>
      <c r="E966" s="62" t="s">
        <v>1326</v>
      </c>
      <c r="F966" t="s">
        <v>1988</v>
      </c>
      <c r="G966" s="26" t="s">
        <v>14</v>
      </c>
      <c r="H966" s="26" t="s">
        <v>7</v>
      </c>
      <c r="I966" s="83">
        <v>1.5</v>
      </c>
    </row>
    <row r="967" spans="2:9" ht="14.5" hidden="1" x14ac:dyDescent="0.35">
      <c r="B967" s="93" t="str">
        <f t="shared" si="53"/>
        <v>Sunset Bay</v>
      </c>
      <c r="E967" s="62" t="s">
        <v>1327</v>
      </c>
      <c r="F967" t="s">
        <v>1976</v>
      </c>
      <c r="G967" s="26" t="s">
        <v>14</v>
      </c>
      <c r="H967" s="26" t="s">
        <v>7</v>
      </c>
      <c r="I967" s="83">
        <v>1.5</v>
      </c>
    </row>
    <row r="968" spans="2:9" ht="14.5" hidden="1" x14ac:dyDescent="0.35">
      <c r="B968" s="93" t="str">
        <f t="shared" si="53"/>
        <v>Sunset Bay</v>
      </c>
      <c r="E968" s="62" t="s">
        <v>1328</v>
      </c>
      <c r="F968" t="s">
        <v>1982</v>
      </c>
      <c r="G968" s="26" t="s">
        <v>14</v>
      </c>
      <c r="H968" s="26" t="s">
        <v>7</v>
      </c>
      <c r="I968" s="83">
        <v>1.5</v>
      </c>
    </row>
    <row r="969" spans="2:9" ht="14.5" hidden="1" x14ac:dyDescent="0.35">
      <c r="B969" s="93" t="str">
        <f t="shared" si="53"/>
        <v>Sunset Bay</v>
      </c>
      <c r="E969" s="62" t="s">
        <v>1329</v>
      </c>
      <c r="F969" t="s">
        <v>1978</v>
      </c>
      <c r="G969" s="26" t="s">
        <v>14</v>
      </c>
      <c r="H969" s="26" t="s">
        <v>7</v>
      </c>
      <c r="I969" s="83">
        <v>1.5</v>
      </c>
    </row>
    <row r="970" spans="2:9" ht="14.5" hidden="1" x14ac:dyDescent="0.35">
      <c r="B970" s="93" t="str">
        <f t="shared" si="53"/>
        <v>Sunset Bay</v>
      </c>
      <c r="E970" s="62" t="s">
        <v>1330</v>
      </c>
      <c r="F970" t="s">
        <v>1978</v>
      </c>
      <c r="G970" s="26" t="s">
        <v>14</v>
      </c>
      <c r="H970" s="26" t="s">
        <v>7</v>
      </c>
      <c r="I970" s="83">
        <v>1.5</v>
      </c>
    </row>
    <row r="971" spans="2:9" ht="14.5" hidden="1" x14ac:dyDescent="0.35">
      <c r="B971" s="93" t="str">
        <f t="shared" si="53"/>
        <v>Sunset Bay</v>
      </c>
      <c r="E971" s="62" t="s">
        <v>1332</v>
      </c>
      <c r="F971" t="s">
        <v>1985</v>
      </c>
      <c r="G971" s="26" t="s">
        <v>14</v>
      </c>
      <c r="H971" s="26" t="s">
        <v>7</v>
      </c>
      <c r="I971" s="83">
        <v>1.5</v>
      </c>
    </row>
    <row r="972" spans="2:9" ht="14.5" hidden="1" x14ac:dyDescent="0.35">
      <c r="B972" s="93" t="str">
        <f t="shared" si="53"/>
        <v>Sunset Bay</v>
      </c>
      <c r="E972" s="62" t="s">
        <v>1333</v>
      </c>
      <c r="F972" t="s">
        <v>1982</v>
      </c>
      <c r="G972" s="26" t="s">
        <v>14</v>
      </c>
      <c r="H972" s="26" t="s">
        <v>7</v>
      </c>
      <c r="I972" s="83">
        <v>1.5</v>
      </c>
    </row>
    <row r="973" spans="2:9" ht="14.5" hidden="1" x14ac:dyDescent="0.35">
      <c r="B973" s="93" t="str">
        <f t="shared" si="53"/>
        <v>Sunset Bay</v>
      </c>
      <c r="E973" s="62" t="s">
        <v>1334</v>
      </c>
      <c r="F973" t="s">
        <v>2017</v>
      </c>
      <c r="G973" s="26" t="s">
        <v>14</v>
      </c>
      <c r="H973" s="26" t="s">
        <v>7</v>
      </c>
      <c r="I973" s="83">
        <v>1.5</v>
      </c>
    </row>
    <row r="974" spans="2:9" ht="14.5" hidden="1" x14ac:dyDescent="0.35">
      <c r="B974" s="93" t="str">
        <f t="shared" si="53"/>
        <v>Sunset Bay</v>
      </c>
      <c r="E974" s="62" t="s">
        <v>1335</v>
      </c>
      <c r="F974" t="s">
        <v>2000</v>
      </c>
      <c r="G974" s="26" t="s">
        <v>14</v>
      </c>
      <c r="H974" s="26" t="s">
        <v>7</v>
      </c>
      <c r="I974" s="83">
        <v>1.5</v>
      </c>
    </row>
    <row r="975" spans="2:9" ht="14.5" hidden="1" x14ac:dyDescent="0.35">
      <c r="B975" s="93" t="str">
        <f t="shared" si="53"/>
        <v>Sunset Bay</v>
      </c>
      <c r="E975" s="62" t="s">
        <v>1336</v>
      </c>
      <c r="F975" t="s">
        <v>1992</v>
      </c>
      <c r="G975" s="26" t="s">
        <v>14</v>
      </c>
      <c r="H975" s="26" t="s">
        <v>7</v>
      </c>
      <c r="I975" s="83">
        <v>1.5</v>
      </c>
    </row>
    <row r="976" spans="2:9" ht="14.5" hidden="1" x14ac:dyDescent="0.35">
      <c r="B976" s="93" t="str">
        <f t="shared" si="53"/>
        <v>Sunset Bay</v>
      </c>
      <c r="E976" s="62" t="s">
        <v>1337</v>
      </c>
      <c r="F976" t="s">
        <v>2007</v>
      </c>
      <c r="G976" s="26" t="s">
        <v>14</v>
      </c>
      <c r="H976" s="26" t="s">
        <v>7</v>
      </c>
      <c r="I976" s="83">
        <v>1.5</v>
      </c>
    </row>
    <row r="977" spans="2:9" ht="14.5" hidden="1" x14ac:dyDescent="0.35">
      <c r="B977" s="93" t="str">
        <f t="shared" si="53"/>
        <v>Sunset Bay</v>
      </c>
      <c r="E977" s="62" t="s">
        <v>1338</v>
      </c>
      <c r="F977" t="s">
        <v>1978</v>
      </c>
      <c r="G977" s="26" t="s">
        <v>14</v>
      </c>
      <c r="H977" s="26" t="s">
        <v>7</v>
      </c>
      <c r="I977" s="83">
        <v>1.5</v>
      </c>
    </row>
    <row r="978" spans="2:9" ht="14.5" hidden="1" x14ac:dyDescent="0.35">
      <c r="B978" s="93" t="str">
        <f t="shared" si="53"/>
        <v>Sunset Bay</v>
      </c>
      <c r="E978" s="62" t="s">
        <v>1339</v>
      </c>
      <c r="F978" t="s">
        <v>1985</v>
      </c>
      <c r="G978" s="26" t="s">
        <v>14</v>
      </c>
      <c r="H978" s="26" t="s">
        <v>7</v>
      </c>
      <c r="I978" s="83">
        <v>1.5</v>
      </c>
    </row>
    <row r="979" spans="2:9" ht="14.5" hidden="1" x14ac:dyDescent="0.35">
      <c r="B979" s="91" t="s">
        <v>149</v>
      </c>
      <c r="C979" s="27">
        <v>49.420059000000002</v>
      </c>
      <c r="D979" s="27">
        <v>-2.6075569999999999</v>
      </c>
    </row>
    <row r="980" spans="2:9" ht="14.5" hidden="1" x14ac:dyDescent="0.35">
      <c r="B980" s="93" t="str">
        <f>"Corbiere Slab"</f>
        <v>Corbiere Slab</v>
      </c>
      <c r="E980" s="62" t="s">
        <v>1340</v>
      </c>
      <c r="F980" t="s">
        <v>1977</v>
      </c>
      <c r="G980" s="26" t="s">
        <v>14</v>
      </c>
      <c r="H980" s="26" t="s">
        <v>7</v>
      </c>
      <c r="I980">
        <v>1.5</v>
      </c>
    </row>
    <row r="981" spans="2:9" hidden="1" x14ac:dyDescent="0.3">
      <c r="B981" s="93" t="str">
        <f t="shared" ref="B981:B987" si="54">"Corbiere Slab"</f>
        <v>Corbiere Slab</v>
      </c>
      <c r="E981" s="26" t="s">
        <v>1341</v>
      </c>
      <c r="F981" t="s">
        <v>1977</v>
      </c>
      <c r="G981" s="26" t="s">
        <v>14</v>
      </c>
      <c r="H981" s="26" t="s">
        <v>7</v>
      </c>
      <c r="I981" s="83">
        <v>1.5</v>
      </c>
    </row>
    <row r="982" spans="2:9" ht="14.5" hidden="1" x14ac:dyDescent="0.35">
      <c r="B982" s="93" t="str">
        <f t="shared" si="54"/>
        <v>Corbiere Slab</v>
      </c>
      <c r="E982" s="62" t="s">
        <v>1342</v>
      </c>
      <c r="F982" t="s">
        <v>1988</v>
      </c>
      <c r="G982" s="26" t="s">
        <v>14</v>
      </c>
      <c r="H982" s="26" t="s">
        <v>7</v>
      </c>
      <c r="I982" s="83">
        <v>1.5</v>
      </c>
    </row>
    <row r="983" spans="2:9" ht="14.5" hidden="1" x14ac:dyDescent="0.35">
      <c r="B983" s="93" t="str">
        <f t="shared" si="54"/>
        <v>Corbiere Slab</v>
      </c>
      <c r="E983" s="62" t="s">
        <v>1343</v>
      </c>
      <c r="F983" t="s">
        <v>1978</v>
      </c>
      <c r="G983" s="26" t="s">
        <v>14</v>
      </c>
      <c r="H983" s="26" t="s">
        <v>7</v>
      </c>
      <c r="I983" s="83">
        <v>1.5</v>
      </c>
    </row>
    <row r="984" spans="2:9" ht="14.5" hidden="1" x14ac:dyDescent="0.35">
      <c r="B984" s="93" t="str">
        <f t="shared" si="54"/>
        <v>Corbiere Slab</v>
      </c>
      <c r="E984" s="62" t="s">
        <v>1344</v>
      </c>
      <c r="F984" t="s">
        <v>1977</v>
      </c>
      <c r="G984" s="26" t="s">
        <v>14</v>
      </c>
      <c r="H984" s="26" t="s">
        <v>7</v>
      </c>
      <c r="I984" s="83">
        <v>1.5</v>
      </c>
    </row>
    <row r="985" spans="2:9" ht="14.5" hidden="1" x14ac:dyDescent="0.35">
      <c r="B985" s="93" t="str">
        <f t="shared" si="54"/>
        <v>Corbiere Slab</v>
      </c>
      <c r="E985" s="62" t="s">
        <v>1345</v>
      </c>
      <c r="F985" t="s">
        <v>1980</v>
      </c>
      <c r="G985" s="26" t="s">
        <v>14</v>
      </c>
      <c r="H985" s="26" t="s">
        <v>7</v>
      </c>
      <c r="I985" s="83">
        <v>1.5</v>
      </c>
    </row>
    <row r="986" spans="2:9" ht="14.5" hidden="1" x14ac:dyDescent="0.35">
      <c r="B986" s="93" t="str">
        <f t="shared" si="54"/>
        <v>Corbiere Slab</v>
      </c>
      <c r="E986" s="62" t="s">
        <v>1346</v>
      </c>
      <c r="F986" t="s">
        <v>2017</v>
      </c>
      <c r="G986" s="26" t="s">
        <v>14</v>
      </c>
      <c r="H986" s="26" t="s">
        <v>7</v>
      </c>
      <c r="I986" s="83">
        <v>1.5</v>
      </c>
    </row>
    <row r="987" spans="2:9" ht="14.5" hidden="1" x14ac:dyDescent="0.35">
      <c r="B987" s="93" t="str">
        <f t="shared" si="54"/>
        <v>Corbiere Slab</v>
      </c>
      <c r="E987" s="62" t="s">
        <v>1347</v>
      </c>
      <c r="F987" t="s">
        <v>1978</v>
      </c>
      <c r="G987" s="26" t="s">
        <v>14</v>
      </c>
      <c r="H987" s="26" t="s">
        <v>7</v>
      </c>
      <c r="I987" s="83">
        <v>1.5</v>
      </c>
    </row>
    <row r="988" spans="2:9" ht="14.5" hidden="1" x14ac:dyDescent="0.35">
      <c r="B988" s="91" t="s">
        <v>151</v>
      </c>
      <c r="C988" s="27">
        <v>49.419809000000001</v>
      </c>
      <c r="D988" s="27">
        <v>-2.607704</v>
      </c>
    </row>
    <row r="989" spans="2:9" ht="14.5" x14ac:dyDescent="0.35">
      <c r="B989" s="93" t="str">
        <f>"Corbiere Stack"</f>
        <v>Corbiere Stack</v>
      </c>
      <c r="E989" s="62" t="s">
        <v>1348</v>
      </c>
      <c r="F989" t="s">
        <v>2049</v>
      </c>
      <c r="G989" s="26" t="s">
        <v>14</v>
      </c>
      <c r="H989" s="26" t="s">
        <v>11</v>
      </c>
      <c r="I989">
        <v>0</v>
      </c>
    </row>
    <row r="990" spans="2:9" x14ac:dyDescent="0.3">
      <c r="B990" s="93" t="str">
        <f t="shared" ref="B990:B1004" si="55">"Corbiere Stack"</f>
        <v>Corbiere Stack</v>
      </c>
      <c r="E990" s="26" t="s">
        <v>1349</v>
      </c>
      <c r="F990" t="s">
        <v>1976</v>
      </c>
      <c r="G990" s="26" t="s">
        <v>14</v>
      </c>
      <c r="H990" s="26" t="s">
        <v>11</v>
      </c>
      <c r="I990" s="83">
        <v>0</v>
      </c>
    </row>
    <row r="991" spans="2:9" ht="14.5" x14ac:dyDescent="0.35">
      <c r="B991" s="93" t="str">
        <f t="shared" si="55"/>
        <v>Corbiere Stack</v>
      </c>
      <c r="E991" s="62" t="s">
        <v>1350</v>
      </c>
      <c r="F991" t="s">
        <v>1977</v>
      </c>
      <c r="G991" s="26" t="s">
        <v>14</v>
      </c>
      <c r="H991" s="26" t="s">
        <v>11</v>
      </c>
      <c r="I991" s="83">
        <v>0</v>
      </c>
    </row>
    <row r="992" spans="2:9" ht="14.5" x14ac:dyDescent="0.35">
      <c r="B992" s="93" t="str">
        <f t="shared" si="55"/>
        <v>Corbiere Stack</v>
      </c>
      <c r="E992" s="62" t="s">
        <v>1351</v>
      </c>
      <c r="F992" t="s">
        <v>1978</v>
      </c>
      <c r="G992" s="26" t="s">
        <v>14</v>
      </c>
      <c r="H992" s="26" t="s">
        <v>11</v>
      </c>
      <c r="I992" s="83">
        <v>0</v>
      </c>
    </row>
    <row r="993" spans="2:9" ht="14.5" x14ac:dyDescent="0.35">
      <c r="B993" s="93" t="str">
        <f t="shared" si="55"/>
        <v>Corbiere Stack</v>
      </c>
      <c r="E993" s="62" t="s">
        <v>1352</v>
      </c>
      <c r="F993" t="s">
        <v>2017</v>
      </c>
      <c r="G993" s="26" t="s">
        <v>14</v>
      </c>
      <c r="H993" s="26" t="s">
        <v>11</v>
      </c>
      <c r="I993" s="83">
        <v>0</v>
      </c>
    </row>
    <row r="994" spans="2:9" ht="14.5" x14ac:dyDescent="0.35">
      <c r="B994" s="93" t="str">
        <f t="shared" si="55"/>
        <v>Corbiere Stack</v>
      </c>
      <c r="E994" s="62" t="s">
        <v>1353</v>
      </c>
      <c r="F994" t="s">
        <v>1983</v>
      </c>
      <c r="G994" s="26" t="s">
        <v>14</v>
      </c>
      <c r="H994" s="26" t="s">
        <v>11</v>
      </c>
      <c r="I994" s="83">
        <v>0</v>
      </c>
    </row>
    <row r="995" spans="2:9" ht="14.5" x14ac:dyDescent="0.35">
      <c r="B995" s="93" t="str">
        <f t="shared" si="55"/>
        <v>Corbiere Stack</v>
      </c>
      <c r="E995" s="62" t="s">
        <v>1354</v>
      </c>
      <c r="F995" t="s">
        <v>1983</v>
      </c>
      <c r="G995" s="26" t="s">
        <v>14</v>
      </c>
      <c r="H995" s="26" t="s">
        <v>11</v>
      </c>
      <c r="I995" s="83">
        <v>0</v>
      </c>
    </row>
    <row r="996" spans="2:9" ht="14.5" x14ac:dyDescent="0.35">
      <c r="B996" s="93" t="str">
        <f t="shared" si="55"/>
        <v>Corbiere Stack</v>
      </c>
      <c r="E996" s="62" t="s">
        <v>1355</v>
      </c>
      <c r="F996" t="s">
        <v>1983</v>
      </c>
      <c r="G996" s="26" t="s">
        <v>14</v>
      </c>
      <c r="H996" s="26" t="s">
        <v>11</v>
      </c>
      <c r="I996" s="83">
        <v>0</v>
      </c>
    </row>
    <row r="997" spans="2:9" ht="14.5" x14ac:dyDescent="0.35">
      <c r="B997" s="93" t="str">
        <f t="shared" si="55"/>
        <v>Corbiere Stack</v>
      </c>
      <c r="E997" s="62" t="s">
        <v>1356</v>
      </c>
      <c r="F997" t="s">
        <v>1983</v>
      </c>
      <c r="G997" s="26" t="s">
        <v>14</v>
      </c>
      <c r="H997" s="26" t="s">
        <v>11</v>
      </c>
      <c r="I997" s="83">
        <v>0</v>
      </c>
    </row>
    <row r="998" spans="2:9" ht="14.5" x14ac:dyDescent="0.35">
      <c r="B998" s="93" t="str">
        <f t="shared" si="55"/>
        <v>Corbiere Stack</v>
      </c>
      <c r="E998" s="62" t="s">
        <v>1357</v>
      </c>
      <c r="F998" t="s">
        <v>1990</v>
      </c>
      <c r="G998" s="26" t="s">
        <v>14</v>
      </c>
      <c r="H998" s="26" t="s">
        <v>11</v>
      </c>
      <c r="I998" s="83">
        <v>0</v>
      </c>
    </row>
    <row r="999" spans="2:9" ht="14.5" x14ac:dyDescent="0.35">
      <c r="B999" s="93" t="str">
        <f t="shared" si="55"/>
        <v>Corbiere Stack</v>
      </c>
      <c r="E999" s="62" t="s">
        <v>1358</v>
      </c>
      <c r="F999" t="s">
        <v>2003</v>
      </c>
      <c r="G999" s="26" t="s">
        <v>14</v>
      </c>
      <c r="H999" s="26" t="s">
        <v>11</v>
      </c>
      <c r="I999" s="83">
        <v>0</v>
      </c>
    </row>
    <row r="1000" spans="2:9" ht="14.5" x14ac:dyDescent="0.35">
      <c r="B1000" s="93" t="str">
        <f t="shared" si="55"/>
        <v>Corbiere Stack</v>
      </c>
      <c r="E1000" s="62" t="s">
        <v>1359</v>
      </c>
      <c r="F1000" t="s">
        <v>1988</v>
      </c>
      <c r="G1000" s="26" t="s">
        <v>14</v>
      </c>
      <c r="H1000" s="26" t="s">
        <v>11</v>
      </c>
      <c r="I1000" s="83">
        <v>0</v>
      </c>
    </row>
    <row r="1001" spans="2:9" ht="14.5" x14ac:dyDescent="0.35">
      <c r="B1001" s="93" t="str">
        <f t="shared" si="55"/>
        <v>Corbiere Stack</v>
      </c>
      <c r="E1001" s="62" t="s">
        <v>1360</v>
      </c>
      <c r="F1001" t="s">
        <v>1988</v>
      </c>
      <c r="G1001" s="26" t="s">
        <v>14</v>
      </c>
      <c r="H1001" s="26" t="s">
        <v>11</v>
      </c>
      <c r="I1001" s="83">
        <v>0</v>
      </c>
    </row>
    <row r="1002" spans="2:9" ht="14.5" x14ac:dyDescent="0.35">
      <c r="B1002" s="93" t="str">
        <f t="shared" si="55"/>
        <v>Corbiere Stack</v>
      </c>
      <c r="E1002" s="62" t="s">
        <v>1361</v>
      </c>
      <c r="F1002" t="s">
        <v>1978</v>
      </c>
      <c r="G1002" s="26" t="s">
        <v>14</v>
      </c>
      <c r="H1002" s="26" t="s">
        <v>11</v>
      </c>
      <c r="I1002" s="83">
        <v>0</v>
      </c>
    </row>
    <row r="1003" spans="2:9" ht="14.5" x14ac:dyDescent="0.35">
      <c r="B1003" s="93" t="str">
        <f t="shared" si="55"/>
        <v>Corbiere Stack</v>
      </c>
      <c r="E1003" s="62" t="s">
        <v>1362</v>
      </c>
      <c r="F1003" t="s">
        <v>1978</v>
      </c>
      <c r="G1003" s="26" t="s">
        <v>14</v>
      </c>
      <c r="H1003" s="26" t="s">
        <v>11</v>
      </c>
      <c r="I1003" s="83">
        <v>0</v>
      </c>
    </row>
    <row r="1004" spans="2:9" ht="14.5" x14ac:dyDescent="0.35">
      <c r="B1004" s="93" t="str">
        <f t="shared" si="55"/>
        <v>Corbiere Stack</v>
      </c>
      <c r="E1004" s="62" t="s">
        <v>1363</v>
      </c>
      <c r="F1004" t="s">
        <v>1985</v>
      </c>
      <c r="G1004" s="26" t="s">
        <v>14</v>
      </c>
      <c r="H1004" s="26" t="s">
        <v>11</v>
      </c>
      <c r="I1004" s="83">
        <v>0</v>
      </c>
    </row>
    <row r="1005" spans="2:9" ht="14.5" hidden="1" x14ac:dyDescent="0.35">
      <c r="B1005" s="91" t="s">
        <v>153</v>
      </c>
      <c r="C1005" s="27">
        <v>49.419809000000001</v>
      </c>
      <c r="D1005" s="27">
        <v>-2.6066500000000001</v>
      </c>
    </row>
    <row r="1006" spans="2:9" s="63" customFormat="1" ht="14.5" x14ac:dyDescent="0.35">
      <c r="B1006" s="91" t="str">
        <f>"The Main Cliff"</f>
        <v>The Main Cliff</v>
      </c>
      <c r="C1006" s="27"/>
      <c r="D1006" s="27"/>
      <c r="E1006" s="27" t="s">
        <v>1364</v>
      </c>
      <c r="F1006" s="63" t="s">
        <v>1991</v>
      </c>
      <c r="G1006" s="26" t="s">
        <v>14</v>
      </c>
      <c r="H1006" s="27" t="s">
        <v>14</v>
      </c>
      <c r="I1006" s="63">
        <f>0</f>
        <v>0</v>
      </c>
    </row>
    <row r="1007" spans="2:9" s="63" customFormat="1" ht="14.5" x14ac:dyDescent="0.35">
      <c r="B1007" s="91" t="str">
        <f t="shared" ref="B1007:B1044" si="56">"The Main Cliff"</f>
        <v>The Main Cliff</v>
      </c>
      <c r="C1007" s="27"/>
      <c r="D1007" s="27"/>
      <c r="E1007" s="27" t="s">
        <v>1365</v>
      </c>
      <c r="F1007" s="76" t="s">
        <v>1978</v>
      </c>
      <c r="G1007" s="26" t="s">
        <v>14</v>
      </c>
      <c r="H1007" s="27" t="s">
        <v>14</v>
      </c>
      <c r="I1007" s="83">
        <f>0</f>
        <v>0</v>
      </c>
    </row>
    <row r="1008" spans="2:9" s="63" customFormat="1" ht="14.5" x14ac:dyDescent="0.35">
      <c r="B1008" s="91" t="str">
        <f t="shared" si="56"/>
        <v>The Main Cliff</v>
      </c>
      <c r="C1008" s="27"/>
      <c r="D1008" s="27"/>
      <c r="E1008" s="27" t="s">
        <v>1366</v>
      </c>
      <c r="F1008" s="76" t="s">
        <v>1980</v>
      </c>
      <c r="G1008" s="26" t="s">
        <v>14</v>
      </c>
      <c r="H1008" s="27" t="s">
        <v>14</v>
      </c>
      <c r="I1008" s="83">
        <f>0</f>
        <v>0</v>
      </c>
    </row>
    <row r="1009" spans="2:9" s="63" customFormat="1" ht="14.5" x14ac:dyDescent="0.35">
      <c r="B1009" s="91" t="str">
        <f t="shared" si="56"/>
        <v>The Main Cliff</v>
      </c>
      <c r="C1009" s="27"/>
      <c r="D1009" s="27"/>
      <c r="E1009" s="27" t="s">
        <v>1367</v>
      </c>
      <c r="F1009" s="76" t="s">
        <v>2017</v>
      </c>
      <c r="G1009" s="26" t="s">
        <v>14</v>
      </c>
      <c r="H1009" s="27" t="s">
        <v>14</v>
      </c>
      <c r="I1009" s="83">
        <f>0</f>
        <v>0</v>
      </c>
    </row>
    <row r="1010" spans="2:9" s="63" customFormat="1" ht="14.5" x14ac:dyDescent="0.35">
      <c r="B1010" s="91" t="str">
        <f t="shared" si="56"/>
        <v>The Main Cliff</v>
      </c>
      <c r="C1010" s="27"/>
      <c r="D1010" s="27"/>
      <c r="E1010" s="27" t="s">
        <v>1368</v>
      </c>
      <c r="F1010" s="76" t="s">
        <v>1991</v>
      </c>
      <c r="G1010" s="26" t="s">
        <v>14</v>
      </c>
      <c r="H1010" s="27" t="s">
        <v>14</v>
      </c>
      <c r="I1010" s="83">
        <f>0</f>
        <v>0</v>
      </c>
    </row>
    <row r="1011" spans="2:9" s="63" customFormat="1" ht="14.5" x14ac:dyDescent="0.35">
      <c r="B1011" s="91" t="str">
        <f t="shared" si="56"/>
        <v>The Main Cliff</v>
      </c>
      <c r="C1011" s="27"/>
      <c r="D1011" s="27"/>
      <c r="E1011" s="27" t="s">
        <v>1369</v>
      </c>
      <c r="F1011" s="76" t="s">
        <v>2017</v>
      </c>
      <c r="G1011" s="26" t="s">
        <v>14</v>
      </c>
      <c r="H1011" s="27" t="s">
        <v>14</v>
      </c>
      <c r="I1011" s="83">
        <f>0</f>
        <v>0</v>
      </c>
    </row>
    <row r="1012" spans="2:9" s="63" customFormat="1" ht="14.5" x14ac:dyDescent="0.35">
      <c r="B1012" s="91" t="str">
        <f t="shared" si="56"/>
        <v>The Main Cliff</v>
      </c>
      <c r="C1012" s="27"/>
      <c r="D1012" s="27"/>
      <c r="E1012" s="27" t="s">
        <v>1370</v>
      </c>
      <c r="F1012" s="76" t="s">
        <v>1977</v>
      </c>
      <c r="G1012" s="26" t="s">
        <v>14</v>
      </c>
      <c r="H1012" s="27" t="s">
        <v>14</v>
      </c>
      <c r="I1012" s="83">
        <f>0</f>
        <v>0</v>
      </c>
    </row>
    <row r="1013" spans="2:9" s="63" customFormat="1" ht="14.5" x14ac:dyDescent="0.35">
      <c r="B1013" s="91" t="str">
        <f t="shared" si="56"/>
        <v>The Main Cliff</v>
      </c>
      <c r="C1013" s="27"/>
      <c r="D1013" s="27"/>
      <c r="E1013" s="27" t="s">
        <v>1961</v>
      </c>
      <c r="F1013" s="76" t="s">
        <v>2008</v>
      </c>
      <c r="G1013" s="26" t="s">
        <v>14</v>
      </c>
      <c r="H1013" s="27" t="s">
        <v>14</v>
      </c>
      <c r="I1013" s="83">
        <f>0</f>
        <v>0</v>
      </c>
    </row>
    <row r="1014" spans="2:9" s="63" customFormat="1" ht="14.5" x14ac:dyDescent="0.35">
      <c r="B1014" s="91" t="str">
        <f t="shared" si="56"/>
        <v>The Main Cliff</v>
      </c>
      <c r="C1014" s="27"/>
      <c r="D1014" s="27"/>
      <c r="E1014" s="27" t="s">
        <v>1372</v>
      </c>
      <c r="F1014" s="76" t="s">
        <v>1977</v>
      </c>
      <c r="G1014" s="26" t="s">
        <v>14</v>
      </c>
      <c r="H1014" s="27" t="s">
        <v>14</v>
      </c>
      <c r="I1014" s="83">
        <f>0</f>
        <v>0</v>
      </c>
    </row>
    <row r="1015" spans="2:9" s="63" customFormat="1" ht="14.5" x14ac:dyDescent="0.35">
      <c r="B1015" s="91" t="str">
        <f t="shared" si="56"/>
        <v>The Main Cliff</v>
      </c>
      <c r="C1015" s="27"/>
      <c r="D1015" s="27"/>
      <c r="E1015" s="27" t="s">
        <v>1962</v>
      </c>
      <c r="F1015" s="76" t="s">
        <v>2008</v>
      </c>
      <c r="G1015" s="26" t="s">
        <v>14</v>
      </c>
      <c r="H1015" s="27" t="s">
        <v>14</v>
      </c>
      <c r="I1015" s="83">
        <f>0</f>
        <v>0</v>
      </c>
    </row>
    <row r="1016" spans="2:9" s="63" customFormat="1" ht="14.5" x14ac:dyDescent="0.35">
      <c r="B1016" s="91" t="str">
        <f t="shared" si="56"/>
        <v>The Main Cliff</v>
      </c>
      <c r="C1016" s="27"/>
      <c r="D1016" s="27"/>
      <c r="E1016" s="27" t="s">
        <v>1374</v>
      </c>
      <c r="F1016" s="76" t="s">
        <v>1983</v>
      </c>
      <c r="G1016" s="26" t="s">
        <v>14</v>
      </c>
      <c r="H1016" s="27" t="s">
        <v>14</v>
      </c>
      <c r="I1016" s="83">
        <f>0</f>
        <v>0</v>
      </c>
    </row>
    <row r="1017" spans="2:9" s="63" customFormat="1" ht="14.5" x14ac:dyDescent="0.35">
      <c r="B1017" s="91" t="str">
        <f t="shared" si="56"/>
        <v>The Main Cliff</v>
      </c>
      <c r="C1017" s="27"/>
      <c r="D1017" s="27"/>
      <c r="E1017" s="27" t="s">
        <v>1375</v>
      </c>
      <c r="F1017" s="76" t="s">
        <v>1977</v>
      </c>
      <c r="G1017" s="26" t="s">
        <v>14</v>
      </c>
      <c r="H1017" s="27" t="s">
        <v>14</v>
      </c>
      <c r="I1017" s="83">
        <f>0</f>
        <v>0</v>
      </c>
    </row>
    <row r="1018" spans="2:9" s="63" customFormat="1" ht="14.5" x14ac:dyDescent="0.35">
      <c r="B1018" s="91" t="str">
        <f t="shared" si="56"/>
        <v>The Main Cliff</v>
      </c>
      <c r="C1018" s="27"/>
      <c r="D1018" s="27"/>
      <c r="E1018" s="27" t="s">
        <v>1376</v>
      </c>
      <c r="F1018" s="76" t="s">
        <v>1977</v>
      </c>
      <c r="G1018" s="26" t="s">
        <v>14</v>
      </c>
      <c r="H1018" s="27" t="s">
        <v>14</v>
      </c>
      <c r="I1018" s="83">
        <f>0</f>
        <v>0</v>
      </c>
    </row>
    <row r="1019" spans="2:9" s="63" customFormat="1" ht="14.5" x14ac:dyDescent="0.35">
      <c r="B1019" s="91" t="str">
        <f t="shared" si="56"/>
        <v>The Main Cliff</v>
      </c>
      <c r="C1019" s="27"/>
      <c r="D1019" s="27"/>
      <c r="E1019" s="27" t="s">
        <v>1377</v>
      </c>
      <c r="F1019" s="76" t="s">
        <v>1978</v>
      </c>
      <c r="G1019" s="26" t="s">
        <v>14</v>
      </c>
      <c r="H1019" s="27" t="s">
        <v>14</v>
      </c>
      <c r="I1019" s="83">
        <f>0</f>
        <v>0</v>
      </c>
    </row>
    <row r="1020" spans="2:9" s="63" customFormat="1" ht="14.5" x14ac:dyDescent="0.35">
      <c r="B1020" s="91" t="str">
        <f t="shared" si="56"/>
        <v>The Main Cliff</v>
      </c>
      <c r="C1020" s="27"/>
      <c r="D1020" s="27"/>
      <c r="E1020" s="27" t="s">
        <v>1378</v>
      </c>
      <c r="F1020" s="76" t="s">
        <v>2010</v>
      </c>
      <c r="G1020" s="26" t="s">
        <v>14</v>
      </c>
      <c r="H1020" s="27" t="s">
        <v>14</v>
      </c>
      <c r="I1020" s="83">
        <f>0</f>
        <v>0</v>
      </c>
    </row>
    <row r="1021" spans="2:9" s="63" customFormat="1" ht="14.5" x14ac:dyDescent="0.35">
      <c r="B1021" s="91" t="str">
        <f t="shared" si="56"/>
        <v>The Main Cliff</v>
      </c>
      <c r="C1021" s="27"/>
      <c r="D1021" s="27"/>
      <c r="E1021" s="27" t="s">
        <v>1379</v>
      </c>
      <c r="F1021" s="76" t="s">
        <v>2017</v>
      </c>
      <c r="G1021" s="26" t="s">
        <v>14</v>
      </c>
      <c r="H1021" s="27" t="s">
        <v>14</v>
      </c>
      <c r="I1021" s="83">
        <f>0</f>
        <v>0</v>
      </c>
    </row>
    <row r="1022" spans="2:9" s="63" customFormat="1" ht="14.5" x14ac:dyDescent="0.35">
      <c r="B1022" s="91" t="str">
        <f t="shared" si="56"/>
        <v>The Main Cliff</v>
      </c>
      <c r="C1022" s="27"/>
      <c r="D1022" s="27"/>
      <c r="E1022" s="27" t="s">
        <v>1380</v>
      </c>
      <c r="F1022" s="76" t="s">
        <v>1985</v>
      </c>
      <c r="G1022" s="26" t="s">
        <v>14</v>
      </c>
      <c r="H1022" s="27" t="s">
        <v>14</v>
      </c>
      <c r="I1022" s="83">
        <f>0</f>
        <v>0</v>
      </c>
    </row>
    <row r="1023" spans="2:9" s="63" customFormat="1" ht="14.5" x14ac:dyDescent="0.35">
      <c r="B1023" s="91" t="str">
        <f t="shared" si="56"/>
        <v>The Main Cliff</v>
      </c>
      <c r="C1023" s="27"/>
      <c r="D1023" s="27"/>
      <c r="E1023" s="27" t="s">
        <v>1381</v>
      </c>
      <c r="F1023" s="76" t="s">
        <v>2010</v>
      </c>
      <c r="G1023" s="26" t="s">
        <v>14</v>
      </c>
      <c r="H1023" s="27" t="s">
        <v>14</v>
      </c>
      <c r="I1023" s="83">
        <f>0</f>
        <v>0</v>
      </c>
    </row>
    <row r="1024" spans="2:9" s="63" customFormat="1" ht="14.5" x14ac:dyDescent="0.35">
      <c r="B1024" s="91" t="str">
        <f t="shared" si="56"/>
        <v>The Main Cliff</v>
      </c>
      <c r="C1024" s="27"/>
      <c r="D1024" s="27"/>
      <c r="E1024" s="27" t="s">
        <v>1963</v>
      </c>
      <c r="F1024" s="76" t="s">
        <v>1992</v>
      </c>
      <c r="G1024" s="26" t="s">
        <v>14</v>
      </c>
      <c r="H1024" s="27" t="s">
        <v>14</v>
      </c>
      <c r="I1024" s="83">
        <f>0</f>
        <v>0</v>
      </c>
    </row>
    <row r="1025" spans="2:9" s="63" customFormat="1" ht="14.5" x14ac:dyDescent="0.35">
      <c r="B1025" s="91" t="str">
        <f t="shared" si="56"/>
        <v>The Main Cliff</v>
      </c>
      <c r="C1025" s="27"/>
      <c r="D1025" s="27"/>
      <c r="E1025" s="27" t="s">
        <v>1383</v>
      </c>
      <c r="F1025" s="76" t="s">
        <v>2007</v>
      </c>
      <c r="G1025" s="26" t="s">
        <v>14</v>
      </c>
      <c r="H1025" s="27" t="s">
        <v>14</v>
      </c>
      <c r="I1025" s="83">
        <f>0</f>
        <v>0</v>
      </c>
    </row>
    <row r="1026" spans="2:9" s="63" customFormat="1" ht="14.5" x14ac:dyDescent="0.35">
      <c r="B1026" s="91" t="str">
        <f t="shared" si="56"/>
        <v>The Main Cliff</v>
      </c>
      <c r="C1026" s="27"/>
      <c r="D1026" s="27"/>
      <c r="E1026" s="27" t="s">
        <v>1384</v>
      </c>
      <c r="F1026" s="76" t="s">
        <v>2030</v>
      </c>
      <c r="G1026" s="26" t="s">
        <v>14</v>
      </c>
      <c r="H1026" s="27" t="s">
        <v>14</v>
      </c>
      <c r="I1026" s="83">
        <f>0</f>
        <v>0</v>
      </c>
    </row>
    <row r="1027" spans="2:9" s="63" customFormat="1" ht="14.5" x14ac:dyDescent="0.35">
      <c r="B1027" s="91" t="str">
        <f t="shared" si="56"/>
        <v>The Main Cliff</v>
      </c>
      <c r="C1027" s="27"/>
      <c r="D1027" s="27"/>
      <c r="E1027" s="27" t="s">
        <v>1385</v>
      </c>
      <c r="F1027" s="76" t="s">
        <v>2030</v>
      </c>
      <c r="G1027" s="26" t="s">
        <v>14</v>
      </c>
      <c r="H1027" s="27" t="s">
        <v>14</v>
      </c>
      <c r="I1027" s="83">
        <f>0</f>
        <v>0</v>
      </c>
    </row>
    <row r="1028" spans="2:9" s="63" customFormat="1" ht="14.5" x14ac:dyDescent="0.35">
      <c r="B1028" s="91" t="str">
        <f t="shared" si="56"/>
        <v>The Main Cliff</v>
      </c>
      <c r="C1028" s="27"/>
      <c r="D1028" s="27"/>
      <c r="E1028" s="27" t="s">
        <v>1386</v>
      </c>
      <c r="F1028" s="76" t="s">
        <v>2006</v>
      </c>
      <c r="G1028" s="26" t="s">
        <v>14</v>
      </c>
      <c r="H1028" s="27" t="s">
        <v>14</v>
      </c>
      <c r="I1028" s="83">
        <f>0</f>
        <v>0</v>
      </c>
    </row>
    <row r="1029" spans="2:9" s="63" customFormat="1" ht="14.5" x14ac:dyDescent="0.35">
      <c r="B1029" s="91" t="str">
        <f t="shared" si="56"/>
        <v>The Main Cliff</v>
      </c>
      <c r="C1029" s="27"/>
      <c r="D1029" s="27"/>
      <c r="E1029" s="27" t="s">
        <v>1387</v>
      </c>
      <c r="F1029" s="76" t="s">
        <v>2006</v>
      </c>
      <c r="G1029" s="26" t="s">
        <v>14</v>
      </c>
      <c r="H1029" s="27" t="s">
        <v>14</v>
      </c>
      <c r="I1029" s="83">
        <f>0</f>
        <v>0</v>
      </c>
    </row>
    <row r="1030" spans="2:9" s="63" customFormat="1" ht="14.5" x14ac:dyDescent="0.35">
      <c r="B1030" s="91" t="str">
        <f t="shared" si="56"/>
        <v>The Main Cliff</v>
      </c>
      <c r="C1030" s="27"/>
      <c r="D1030" s="27"/>
      <c r="E1030" s="27" t="s">
        <v>1388</v>
      </c>
      <c r="F1030" s="76" t="s">
        <v>1992</v>
      </c>
      <c r="G1030" s="26" t="s">
        <v>14</v>
      </c>
      <c r="H1030" s="27" t="s">
        <v>14</v>
      </c>
      <c r="I1030" s="83">
        <f>0</f>
        <v>0</v>
      </c>
    </row>
    <row r="1031" spans="2:9" s="63" customFormat="1" ht="14.5" x14ac:dyDescent="0.35">
      <c r="B1031" s="91" t="str">
        <f t="shared" si="56"/>
        <v>The Main Cliff</v>
      </c>
      <c r="C1031" s="27"/>
      <c r="D1031" s="27"/>
      <c r="E1031" s="27" t="s">
        <v>1389</v>
      </c>
      <c r="F1031" s="76" t="s">
        <v>2007</v>
      </c>
      <c r="G1031" s="26" t="s">
        <v>14</v>
      </c>
      <c r="H1031" s="27" t="s">
        <v>14</v>
      </c>
      <c r="I1031" s="83">
        <f>0</f>
        <v>0</v>
      </c>
    </row>
    <row r="1032" spans="2:9" s="63" customFormat="1" ht="14.5" x14ac:dyDescent="0.35">
      <c r="B1032" s="91" t="str">
        <f t="shared" si="56"/>
        <v>The Main Cliff</v>
      </c>
      <c r="C1032" s="27"/>
      <c r="D1032" s="27"/>
      <c r="E1032" s="27" t="s">
        <v>1964</v>
      </c>
      <c r="F1032" s="76" t="s">
        <v>2006</v>
      </c>
      <c r="G1032" s="26" t="s">
        <v>14</v>
      </c>
      <c r="H1032" s="27" t="s">
        <v>14</v>
      </c>
      <c r="I1032" s="83">
        <f>0</f>
        <v>0</v>
      </c>
    </row>
    <row r="1033" spans="2:9" s="63" customFormat="1" ht="14.5" x14ac:dyDescent="0.35">
      <c r="B1033" s="91" t="str">
        <f t="shared" si="56"/>
        <v>The Main Cliff</v>
      </c>
      <c r="C1033" s="27"/>
      <c r="D1033" s="27"/>
      <c r="E1033" s="27" t="s">
        <v>1965</v>
      </c>
      <c r="F1033" s="76" t="s">
        <v>1997</v>
      </c>
      <c r="G1033" s="26" t="s">
        <v>14</v>
      </c>
      <c r="H1033" s="27" t="s">
        <v>14</v>
      </c>
      <c r="I1033" s="83">
        <f>0</f>
        <v>0</v>
      </c>
    </row>
    <row r="1034" spans="2:9" s="63" customFormat="1" ht="14.5" x14ac:dyDescent="0.35">
      <c r="B1034" s="91" t="str">
        <f t="shared" si="56"/>
        <v>The Main Cliff</v>
      </c>
      <c r="C1034" s="27"/>
      <c r="D1034" s="27"/>
      <c r="E1034" s="27" t="s">
        <v>1392</v>
      </c>
      <c r="F1034" s="76" t="s">
        <v>1983</v>
      </c>
      <c r="G1034" s="26" t="s">
        <v>14</v>
      </c>
      <c r="H1034" s="27" t="s">
        <v>14</v>
      </c>
      <c r="I1034" s="83">
        <f>0</f>
        <v>0</v>
      </c>
    </row>
    <row r="1035" spans="2:9" s="63" customFormat="1" ht="14.5" x14ac:dyDescent="0.35">
      <c r="B1035" s="91" t="str">
        <f t="shared" si="56"/>
        <v>The Main Cliff</v>
      </c>
      <c r="C1035" s="27"/>
      <c r="D1035" s="27"/>
      <c r="E1035" s="27" t="s">
        <v>1393</v>
      </c>
      <c r="F1035" s="76" t="s">
        <v>1977</v>
      </c>
      <c r="G1035" s="26" t="s">
        <v>14</v>
      </c>
      <c r="H1035" s="27" t="s">
        <v>14</v>
      </c>
      <c r="I1035" s="83">
        <f>0</f>
        <v>0</v>
      </c>
    </row>
    <row r="1036" spans="2:9" s="63" customFormat="1" ht="14.5" x14ac:dyDescent="0.35">
      <c r="B1036" s="91" t="str">
        <f t="shared" si="56"/>
        <v>The Main Cliff</v>
      </c>
      <c r="C1036" s="27"/>
      <c r="D1036" s="27"/>
      <c r="E1036" s="27" t="s">
        <v>1966</v>
      </c>
      <c r="F1036" s="76" t="s">
        <v>2002</v>
      </c>
      <c r="G1036" s="26" t="s">
        <v>14</v>
      </c>
      <c r="H1036" s="27" t="s">
        <v>14</v>
      </c>
      <c r="I1036" s="83">
        <f>0</f>
        <v>0</v>
      </c>
    </row>
    <row r="1037" spans="2:9" s="63" customFormat="1" ht="14.5" x14ac:dyDescent="0.35">
      <c r="B1037" s="91" t="str">
        <f t="shared" si="56"/>
        <v>The Main Cliff</v>
      </c>
      <c r="C1037" s="27"/>
      <c r="D1037" s="27"/>
      <c r="E1037" s="70" t="s">
        <v>1395</v>
      </c>
      <c r="F1037" s="76" t="s">
        <v>2020</v>
      </c>
      <c r="G1037" s="26" t="s">
        <v>14</v>
      </c>
      <c r="H1037" s="27" t="s">
        <v>14</v>
      </c>
      <c r="I1037" s="83">
        <f>0</f>
        <v>0</v>
      </c>
    </row>
    <row r="1038" spans="2:9" s="63" customFormat="1" ht="14.5" x14ac:dyDescent="0.35">
      <c r="B1038" s="91" t="str">
        <f t="shared" si="56"/>
        <v>The Main Cliff</v>
      </c>
      <c r="C1038" s="27"/>
      <c r="D1038" s="27"/>
      <c r="E1038" s="27" t="s">
        <v>1396</v>
      </c>
      <c r="F1038" s="76" t="s">
        <v>2006</v>
      </c>
      <c r="G1038" s="26" t="s">
        <v>14</v>
      </c>
      <c r="H1038" s="27" t="s">
        <v>14</v>
      </c>
      <c r="I1038" s="83">
        <f>0</f>
        <v>0</v>
      </c>
    </row>
    <row r="1039" spans="2:9" s="63" customFormat="1" ht="14.5" x14ac:dyDescent="0.35">
      <c r="B1039" s="91" t="str">
        <f t="shared" si="56"/>
        <v>The Main Cliff</v>
      </c>
      <c r="C1039" s="27"/>
      <c r="D1039" s="27"/>
      <c r="E1039" s="70" t="s">
        <v>1397</v>
      </c>
      <c r="F1039" s="76" t="s">
        <v>2007</v>
      </c>
      <c r="G1039" s="26" t="s">
        <v>14</v>
      </c>
      <c r="H1039" s="27" t="s">
        <v>14</v>
      </c>
      <c r="I1039" s="83">
        <f>0</f>
        <v>0</v>
      </c>
    </row>
    <row r="1040" spans="2:9" s="63" customFormat="1" ht="14.5" x14ac:dyDescent="0.35">
      <c r="B1040" s="91" t="str">
        <f t="shared" si="56"/>
        <v>The Main Cliff</v>
      </c>
      <c r="C1040" s="27"/>
      <c r="D1040" s="27"/>
      <c r="E1040" s="27" t="s">
        <v>1398</v>
      </c>
      <c r="F1040" s="76" t="s">
        <v>1982</v>
      </c>
      <c r="G1040" s="26" t="s">
        <v>14</v>
      </c>
      <c r="H1040" s="27" t="s">
        <v>14</v>
      </c>
      <c r="I1040" s="83">
        <f>0</f>
        <v>0</v>
      </c>
    </row>
    <row r="1041" spans="2:9" s="63" customFormat="1" ht="14.5" x14ac:dyDescent="0.35">
      <c r="B1041" s="91" t="str">
        <f t="shared" si="56"/>
        <v>The Main Cliff</v>
      </c>
      <c r="C1041" s="27"/>
      <c r="D1041" s="27"/>
      <c r="E1041" s="27" t="s">
        <v>1399</v>
      </c>
      <c r="F1041" s="76" t="s">
        <v>1977</v>
      </c>
      <c r="G1041" s="26" t="s">
        <v>14</v>
      </c>
      <c r="H1041" s="27" t="s">
        <v>14</v>
      </c>
      <c r="I1041" s="83">
        <f>0</f>
        <v>0</v>
      </c>
    </row>
    <row r="1042" spans="2:9" s="63" customFormat="1" ht="14.5" x14ac:dyDescent="0.35">
      <c r="B1042" s="91" t="str">
        <f t="shared" si="56"/>
        <v>The Main Cliff</v>
      </c>
      <c r="C1042" s="27"/>
      <c r="D1042" s="27"/>
      <c r="E1042" s="27" t="s">
        <v>1400</v>
      </c>
      <c r="F1042" s="76" t="s">
        <v>2024</v>
      </c>
      <c r="G1042" s="26" t="s">
        <v>14</v>
      </c>
      <c r="H1042" s="27" t="s">
        <v>14</v>
      </c>
      <c r="I1042" s="83">
        <f>0</f>
        <v>0</v>
      </c>
    </row>
    <row r="1043" spans="2:9" s="63" customFormat="1" ht="14.5" x14ac:dyDescent="0.35">
      <c r="B1043" s="91" t="str">
        <f t="shared" si="56"/>
        <v>The Main Cliff</v>
      </c>
      <c r="C1043" s="27"/>
      <c r="D1043" s="27"/>
      <c r="E1043" s="27" t="s">
        <v>1401</v>
      </c>
      <c r="F1043" s="76" t="s">
        <v>1978</v>
      </c>
      <c r="G1043" s="26" t="s">
        <v>14</v>
      </c>
      <c r="H1043" s="27" t="s">
        <v>14</v>
      </c>
      <c r="I1043" s="83">
        <f>0</f>
        <v>0</v>
      </c>
    </row>
    <row r="1044" spans="2:9" s="63" customFormat="1" ht="14.5" x14ac:dyDescent="0.35">
      <c r="B1044" s="91" t="str">
        <f t="shared" si="56"/>
        <v>The Main Cliff</v>
      </c>
      <c r="C1044" s="27"/>
      <c r="D1044" s="27"/>
      <c r="E1044" s="27" t="s">
        <v>1402</v>
      </c>
      <c r="F1044" s="76" t="s">
        <v>1983</v>
      </c>
      <c r="G1044" s="26" t="s">
        <v>14</v>
      </c>
      <c r="H1044" s="27" t="s">
        <v>14</v>
      </c>
      <c r="I1044" s="83">
        <f>0</f>
        <v>0</v>
      </c>
    </row>
    <row r="1045" spans="2:9" s="63" customFormat="1" ht="14.5" hidden="1" x14ac:dyDescent="0.35">
      <c r="B1045" s="91" t="s">
        <v>1960</v>
      </c>
      <c r="C1045" s="27">
        <v>49.419552000000003</v>
      </c>
      <c r="D1045" s="27">
        <v>-2.6057039999999998</v>
      </c>
    </row>
    <row r="1046" spans="2:9" ht="14.5" x14ac:dyDescent="0.35">
      <c r="B1046" s="93" t="str">
        <f>"Central Slab And Buttress"</f>
        <v>Central Slab And Buttress</v>
      </c>
      <c r="E1046" s="27" t="s">
        <v>1403</v>
      </c>
      <c r="F1046" s="76" t="s">
        <v>2050</v>
      </c>
      <c r="G1046" s="84" t="s">
        <v>14</v>
      </c>
      <c r="H1046" s="27" t="s">
        <v>14</v>
      </c>
      <c r="I1046">
        <v>0</v>
      </c>
    </row>
    <row r="1047" spans="2:9" ht="14.5" x14ac:dyDescent="0.35">
      <c r="B1047" s="93" t="str">
        <f t="shared" ref="B1047:B1058" si="57">"Central Slab And Buttress"</f>
        <v>Central Slab And Buttress</v>
      </c>
      <c r="E1047" s="26" t="s">
        <v>1404</v>
      </c>
      <c r="F1047" s="76" t="s">
        <v>1991</v>
      </c>
      <c r="G1047" s="84" t="s">
        <v>14</v>
      </c>
      <c r="H1047" s="27" t="s">
        <v>14</v>
      </c>
      <c r="I1047" s="84">
        <v>0</v>
      </c>
    </row>
    <row r="1048" spans="2:9" ht="14.5" x14ac:dyDescent="0.35">
      <c r="B1048" s="93" t="str">
        <f t="shared" si="57"/>
        <v>Central Slab And Buttress</v>
      </c>
      <c r="E1048" s="27" t="s">
        <v>1405</v>
      </c>
      <c r="F1048" s="76" t="s">
        <v>1983</v>
      </c>
      <c r="G1048" s="84" t="s">
        <v>14</v>
      </c>
      <c r="H1048" s="27" t="s">
        <v>14</v>
      </c>
      <c r="I1048" s="84">
        <v>0</v>
      </c>
    </row>
    <row r="1049" spans="2:9" ht="14.5" x14ac:dyDescent="0.35">
      <c r="B1049" s="93" t="str">
        <f t="shared" si="57"/>
        <v>Central Slab And Buttress</v>
      </c>
      <c r="E1049" s="27" t="s">
        <v>1406</v>
      </c>
      <c r="F1049" s="76" t="s">
        <v>2007</v>
      </c>
      <c r="G1049" s="84" t="s">
        <v>14</v>
      </c>
      <c r="H1049" s="27" t="s">
        <v>14</v>
      </c>
      <c r="I1049" s="84">
        <v>0</v>
      </c>
    </row>
    <row r="1050" spans="2:9" ht="14.5" x14ac:dyDescent="0.35">
      <c r="B1050" s="93" t="str">
        <f t="shared" si="57"/>
        <v>Central Slab And Buttress</v>
      </c>
      <c r="E1050" s="27" t="s">
        <v>1407</v>
      </c>
      <c r="F1050" s="76" t="s">
        <v>2020</v>
      </c>
      <c r="G1050" s="84" t="s">
        <v>14</v>
      </c>
      <c r="H1050" s="27" t="s">
        <v>14</v>
      </c>
      <c r="I1050" s="84">
        <v>0</v>
      </c>
    </row>
    <row r="1051" spans="2:9" ht="14.5" x14ac:dyDescent="0.35">
      <c r="B1051" s="93" t="str">
        <f t="shared" si="57"/>
        <v>Central Slab And Buttress</v>
      </c>
      <c r="E1051" s="27" t="s">
        <v>1408</v>
      </c>
      <c r="F1051" s="76" t="s">
        <v>1994</v>
      </c>
      <c r="G1051" s="84" t="s">
        <v>14</v>
      </c>
      <c r="H1051" s="27" t="s">
        <v>14</v>
      </c>
      <c r="I1051" s="84">
        <v>0</v>
      </c>
    </row>
    <row r="1052" spans="2:9" ht="14.5" x14ac:dyDescent="0.35">
      <c r="B1052" s="93" t="str">
        <f t="shared" si="57"/>
        <v>Central Slab And Buttress</v>
      </c>
      <c r="E1052" s="27" t="s">
        <v>1409</v>
      </c>
      <c r="F1052" s="76" t="s">
        <v>1978</v>
      </c>
      <c r="G1052" s="84" t="s">
        <v>14</v>
      </c>
      <c r="H1052" s="27" t="s">
        <v>14</v>
      </c>
      <c r="I1052" s="84">
        <v>0</v>
      </c>
    </row>
    <row r="1053" spans="2:9" ht="14.5" x14ac:dyDescent="0.35">
      <c r="B1053" s="93" t="str">
        <f t="shared" si="57"/>
        <v>Central Slab And Buttress</v>
      </c>
      <c r="E1053" s="27" t="s">
        <v>1410</v>
      </c>
      <c r="F1053" s="76" t="s">
        <v>1991</v>
      </c>
      <c r="G1053" s="84" t="s">
        <v>14</v>
      </c>
      <c r="H1053" s="27" t="s">
        <v>14</v>
      </c>
      <c r="I1053" s="84">
        <v>0</v>
      </c>
    </row>
    <row r="1054" spans="2:9" ht="14.5" x14ac:dyDescent="0.35">
      <c r="B1054" s="93" t="str">
        <f t="shared" si="57"/>
        <v>Central Slab And Buttress</v>
      </c>
      <c r="E1054" s="27" t="s">
        <v>1411</v>
      </c>
      <c r="F1054" s="76" t="s">
        <v>2006</v>
      </c>
      <c r="G1054" s="84" t="s">
        <v>14</v>
      </c>
      <c r="H1054" s="27" t="s">
        <v>14</v>
      </c>
      <c r="I1054" s="84">
        <v>0</v>
      </c>
    </row>
    <row r="1055" spans="2:9" ht="14.5" x14ac:dyDescent="0.35">
      <c r="B1055" s="93" t="str">
        <f t="shared" si="57"/>
        <v>Central Slab And Buttress</v>
      </c>
      <c r="E1055" s="27" t="s">
        <v>1412</v>
      </c>
      <c r="F1055" s="76" t="s">
        <v>2009</v>
      </c>
      <c r="G1055" s="84" t="s">
        <v>14</v>
      </c>
      <c r="H1055" s="27" t="s">
        <v>14</v>
      </c>
      <c r="I1055" s="84">
        <v>0</v>
      </c>
    </row>
    <row r="1056" spans="2:9" ht="14.5" x14ac:dyDescent="0.35">
      <c r="B1056" s="93" t="str">
        <f t="shared" si="57"/>
        <v>Central Slab And Buttress</v>
      </c>
      <c r="E1056" s="27" t="s">
        <v>1413</v>
      </c>
      <c r="F1056" s="76" t="s">
        <v>1997</v>
      </c>
      <c r="G1056" s="84" t="s">
        <v>14</v>
      </c>
      <c r="H1056" s="27" t="s">
        <v>14</v>
      </c>
      <c r="I1056" s="84">
        <v>0</v>
      </c>
    </row>
    <row r="1057" spans="2:9" ht="14.5" x14ac:dyDescent="0.35">
      <c r="B1057" s="93" t="str">
        <f t="shared" si="57"/>
        <v>Central Slab And Buttress</v>
      </c>
      <c r="E1057" s="27" t="s">
        <v>1414</v>
      </c>
      <c r="F1057" s="76" t="s">
        <v>2051</v>
      </c>
      <c r="G1057" s="84" t="s">
        <v>14</v>
      </c>
      <c r="H1057" s="27" t="s">
        <v>14</v>
      </c>
      <c r="I1057" s="84">
        <v>0</v>
      </c>
    </row>
    <row r="1058" spans="2:9" ht="14.5" x14ac:dyDescent="0.35">
      <c r="B1058" s="93" t="str">
        <f t="shared" si="57"/>
        <v>Central Slab And Buttress</v>
      </c>
      <c r="E1058" s="27" t="s">
        <v>1415</v>
      </c>
      <c r="F1058" s="76" t="s">
        <v>1985</v>
      </c>
      <c r="G1058" s="84" t="s">
        <v>14</v>
      </c>
      <c r="H1058" s="27" t="s">
        <v>14</v>
      </c>
      <c r="I1058" s="84">
        <v>0</v>
      </c>
    </row>
    <row r="1059" spans="2:9" ht="14.5" hidden="1" x14ac:dyDescent="0.35">
      <c r="B1059" s="91" t="s">
        <v>157</v>
      </c>
      <c r="C1059" s="27">
        <v>49.419308999999998</v>
      </c>
      <c r="D1059" s="27">
        <v>-2.6058500000000002</v>
      </c>
    </row>
    <row r="1060" spans="2:9" ht="14.5" x14ac:dyDescent="0.35">
      <c r="B1060" s="93" t="str">
        <f>"Le Bigard Stack"</f>
        <v>Le Bigard Stack</v>
      </c>
      <c r="E1060" s="27" t="s">
        <v>1416</v>
      </c>
      <c r="F1060" t="s">
        <v>1985</v>
      </c>
      <c r="G1060" t="s">
        <v>29</v>
      </c>
      <c r="H1060" s="27" t="s">
        <v>7</v>
      </c>
      <c r="I1060">
        <v>0</v>
      </c>
    </row>
    <row r="1061" spans="2:9" ht="14.5" x14ac:dyDescent="0.35">
      <c r="B1061" s="93" t="str">
        <f t="shared" ref="B1061:B1072" si="58">"Le Bigard Stack"</f>
        <v>Le Bigard Stack</v>
      </c>
      <c r="E1061" s="26" t="s">
        <v>1417</v>
      </c>
      <c r="F1061" t="s">
        <v>1976</v>
      </c>
      <c r="G1061" s="84" t="s">
        <v>29</v>
      </c>
      <c r="H1061" s="27" t="s">
        <v>7</v>
      </c>
      <c r="I1061" s="84">
        <v>0</v>
      </c>
    </row>
    <row r="1062" spans="2:9" ht="14.5" x14ac:dyDescent="0.35">
      <c r="B1062" s="93" t="str">
        <f t="shared" si="58"/>
        <v>Le Bigard Stack</v>
      </c>
      <c r="E1062" s="27" t="s">
        <v>1418</v>
      </c>
      <c r="F1062" t="s">
        <v>1989</v>
      </c>
      <c r="G1062" s="84" t="s">
        <v>29</v>
      </c>
      <c r="H1062" s="27" t="s">
        <v>7</v>
      </c>
      <c r="I1062" s="84">
        <v>0</v>
      </c>
    </row>
    <row r="1063" spans="2:9" ht="14.5" x14ac:dyDescent="0.35">
      <c r="B1063" s="93" t="str">
        <f t="shared" si="58"/>
        <v>Le Bigard Stack</v>
      </c>
      <c r="E1063" s="27" t="s">
        <v>1419</v>
      </c>
      <c r="F1063" t="s">
        <v>1978</v>
      </c>
      <c r="G1063" s="84" t="s">
        <v>29</v>
      </c>
      <c r="H1063" s="27" t="s">
        <v>7</v>
      </c>
      <c r="I1063" s="84">
        <v>0</v>
      </c>
    </row>
    <row r="1064" spans="2:9" ht="14.5" x14ac:dyDescent="0.35">
      <c r="B1064" s="93" t="str">
        <f t="shared" si="58"/>
        <v>Le Bigard Stack</v>
      </c>
      <c r="E1064" s="27" t="s">
        <v>1420</v>
      </c>
      <c r="F1064" t="s">
        <v>1988</v>
      </c>
      <c r="G1064" s="84" t="s">
        <v>29</v>
      </c>
      <c r="H1064" s="27" t="s">
        <v>7</v>
      </c>
      <c r="I1064" s="84">
        <v>0</v>
      </c>
    </row>
    <row r="1065" spans="2:9" ht="14.5" x14ac:dyDescent="0.35">
      <c r="B1065" s="93" t="str">
        <f t="shared" si="58"/>
        <v>Le Bigard Stack</v>
      </c>
      <c r="E1065" s="27" t="s">
        <v>1421</v>
      </c>
      <c r="F1065" t="s">
        <v>1983</v>
      </c>
      <c r="G1065" s="84" t="s">
        <v>29</v>
      </c>
      <c r="H1065" s="27" t="s">
        <v>7</v>
      </c>
      <c r="I1065" s="84">
        <v>0</v>
      </c>
    </row>
    <row r="1066" spans="2:9" ht="14.5" x14ac:dyDescent="0.35">
      <c r="B1066" s="93" t="str">
        <f t="shared" si="58"/>
        <v>Le Bigard Stack</v>
      </c>
      <c r="E1066" s="27" t="s">
        <v>1422</v>
      </c>
      <c r="F1066" t="s">
        <v>1983</v>
      </c>
      <c r="G1066" s="84" t="s">
        <v>29</v>
      </c>
      <c r="H1066" s="27" t="s">
        <v>7</v>
      </c>
      <c r="I1066" s="84">
        <v>0</v>
      </c>
    </row>
    <row r="1067" spans="2:9" ht="14.5" x14ac:dyDescent="0.35">
      <c r="B1067" s="93" t="str">
        <f t="shared" si="58"/>
        <v>Le Bigard Stack</v>
      </c>
      <c r="E1067" s="27" t="s">
        <v>1423</v>
      </c>
      <c r="F1067" t="s">
        <v>1983</v>
      </c>
      <c r="G1067" s="84" t="s">
        <v>29</v>
      </c>
      <c r="H1067" s="27" t="s">
        <v>7</v>
      </c>
      <c r="I1067" s="84">
        <v>0</v>
      </c>
    </row>
    <row r="1068" spans="2:9" ht="14.5" x14ac:dyDescent="0.35">
      <c r="B1068" s="93" t="str">
        <f t="shared" si="58"/>
        <v>Le Bigard Stack</v>
      </c>
      <c r="E1068" s="27" t="s">
        <v>1424</v>
      </c>
      <c r="F1068" t="s">
        <v>1988</v>
      </c>
      <c r="G1068" s="84" t="s">
        <v>29</v>
      </c>
      <c r="H1068" s="27" t="s">
        <v>7</v>
      </c>
      <c r="I1068" s="84">
        <v>0</v>
      </c>
    </row>
    <row r="1069" spans="2:9" ht="14.5" x14ac:dyDescent="0.35">
      <c r="B1069" s="93" t="str">
        <f t="shared" si="58"/>
        <v>Le Bigard Stack</v>
      </c>
      <c r="E1069" s="27" t="s">
        <v>1425</v>
      </c>
      <c r="F1069" t="s">
        <v>1979</v>
      </c>
      <c r="G1069" s="84" t="s">
        <v>29</v>
      </c>
      <c r="H1069" s="27" t="s">
        <v>7</v>
      </c>
      <c r="I1069" s="84">
        <v>0</v>
      </c>
    </row>
    <row r="1070" spans="2:9" ht="14.5" x14ac:dyDescent="0.35">
      <c r="B1070" s="93" t="str">
        <f t="shared" si="58"/>
        <v>Le Bigard Stack</v>
      </c>
      <c r="E1070" s="27" t="s">
        <v>1426</v>
      </c>
      <c r="F1070" t="s">
        <v>1983</v>
      </c>
      <c r="G1070" s="84" t="s">
        <v>29</v>
      </c>
      <c r="H1070" s="27" t="s">
        <v>7</v>
      </c>
      <c r="I1070" s="84">
        <v>0</v>
      </c>
    </row>
    <row r="1071" spans="2:9" ht="14.5" x14ac:dyDescent="0.35">
      <c r="B1071" s="93" t="str">
        <f t="shared" si="58"/>
        <v>Le Bigard Stack</v>
      </c>
      <c r="E1071" s="27" t="s">
        <v>1427</v>
      </c>
      <c r="F1071" t="s">
        <v>2050</v>
      </c>
      <c r="G1071" s="84" t="s">
        <v>29</v>
      </c>
      <c r="H1071" s="27" t="s">
        <v>7</v>
      </c>
      <c r="I1071" s="84">
        <v>0</v>
      </c>
    </row>
    <row r="1072" spans="2:9" ht="14.5" x14ac:dyDescent="0.35">
      <c r="B1072" s="93" t="str">
        <f t="shared" si="58"/>
        <v>Le Bigard Stack</v>
      </c>
      <c r="E1072" s="27" t="s">
        <v>1428</v>
      </c>
      <c r="F1072" t="s">
        <v>1989</v>
      </c>
      <c r="G1072" s="84" t="s">
        <v>29</v>
      </c>
      <c r="H1072" s="27" t="s">
        <v>7</v>
      </c>
      <c r="I1072" s="84">
        <v>0</v>
      </c>
    </row>
    <row r="1073" spans="2:9" ht="14.5" hidden="1" x14ac:dyDescent="0.35">
      <c r="B1073" s="91" t="s">
        <v>159</v>
      </c>
      <c r="C1073" s="27">
        <v>49.419454999999999</v>
      </c>
      <c r="D1073" s="27">
        <v>-2.605057</v>
      </c>
    </row>
    <row r="1074" spans="2:9" ht="14.5" hidden="1" x14ac:dyDescent="0.35">
      <c r="B1074" s="93" t="str">
        <f>"Sea Wall"</f>
        <v>Sea Wall</v>
      </c>
      <c r="E1074" s="26" t="s">
        <v>1429</v>
      </c>
      <c r="F1074" t="s">
        <v>1983</v>
      </c>
      <c r="G1074" t="s">
        <v>14</v>
      </c>
      <c r="H1074" s="27" t="s">
        <v>11</v>
      </c>
      <c r="I1074">
        <v>2</v>
      </c>
    </row>
    <row r="1075" spans="2:9" ht="14.5" hidden="1" x14ac:dyDescent="0.35">
      <c r="B1075" s="93" t="str">
        <f t="shared" ref="B1075:B1089" si="59">"Sea Wall"</f>
        <v>Sea Wall</v>
      </c>
      <c r="E1075" s="27" t="s">
        <v>1430</v>
      </c>
      <c r="F1075" t="s">
        <v>1983</v>
      </c>
      <c r="G1075" s="84" t="s">
        <v>14</v>
      </c>
      <c r="H1075" s="27" t="s">
        <v>11</v>
      </c>
      <c r="I1075" s="84">
        <v>2</v>
      </c>
    </row>
    <row r="1076" spans="2:9" ht="14.5" hidden="1" x14ac:dyDescent="0.35">
      <c r="B1076" s="93" t="str">
        <f t="shared" si="59"/>
        <v>Sea Wall</v>
      </c>
      <c r="E1076" s="27" t="s">
        <v>1431</v>
      </c>
      <c r="F1076" t="s">
        <v>1977</v>
      </c>
      <c r="G1076" s="84" t="s">
        <v>14</v>
      </c>
      <c r="H1076" s="27" t="s">
        <v>11</v>
      </c>
      <c r="I1076" s="84">
        <v>2</v>
      </c>
    </row>
    <row r="1077" spans="2:9" ht="14.5" hidden="1" x14ac:dyDescent="0.35">
      <c r="B1077" s="93" t="str">
        <f t="shared" si="59"/>
        <v>Sea Wall</v>
      </c>
      <c r="E1077" s="27" t="s">
        <v>1432</v>
      </c>
      <c r="F1077" t="s">
        <v>1991</v>
      </c>
      <c r="G1077" s="84" t="s">
        <v>14</v>
      </c>
      <c r="H1077" s="27" t="s">
        <v>11</v>
      </c>
      <c r="I1077" s="84">
        <v>2</v>
      </c>
    </row>
    <row r="1078" spans="2:9" ht="14.5" hidden="1" x14ac:dyDescent="0.35">
      <c r="B1078" s="93" t="str">
        <f t="shared" si="59"/>
        <v>Sea Wall</v>
      </c>
      <c r="E1078" s="27" t="s">
        <v>1433</v>
      </c>
      <c r="F1078" t="s">
        <v>1977</v>
      </c>
      <c r="G1078" s="84" t="s">
        <v>14</v>
      </c>
      <c r="H1078" s="27" t="s">
        <v>11</v>
      </c>
      <c r="I1078" s="84">
        <v>2</v>
      </c>
    </row>
    <row r="1079" spans="2:9" ht="14.5" hidden="1" x14ac:dyDescent="0.35">
      <c r="B1079" s="93" t="str">
        <f t="shared" si="59"/>
        <v>Sea Wall</v>
      </c>
      <c r="E1079" s="27" t="s">
        <v>1434</v>
      </c>
      <c r="F1079" t="s">
        <v>1989</v>
      </c>
      <c r="G1079" s="84" t="s">
        <v>14</v>
      </c>
      <c r="H1079" s="27" t="s">
        <v>11</v>
      </c>
      <c r="I1079" s="84">
        <v>2</v>
      </c>
    </row>
    <row r="1080" spans="2:9" ht="14.5" hidden="1" x14ac:dyDescent="0.35">
      <c r="B1080" s="93" t="str">
        <f t="shared" si="59"/>
        <v>Sea Wall</v>
      </c>
      <c r="E1080" s="27" t="s">
        <v>1435</v>
      </c>
      <c r="F1080" t="s">
        <v>1978</v>
      </c>
      <c r="G1080" s="84" t="s">
        <v>14</v>
      </c>
      <c r="H1080" s="27" t="s">
        <v>11</v>
      </c>
      <c r="I1080" s="84">
        <v>2</v>
      </c>
    </row>
    <row r="1081" spans="2:9" ht="14.5" hidden="1" x14ac:dyDescent="0.35">
      <c r="B1081" s="93" t="str">
        <f t="shared" si="59"/>
        <v>Sea Wall</v>
      </c>
      <c r="E1081" s="27" t="s">
        <v>1436</v>
      </c>
      <c r="F1081" t="s">
        <v>1983</v>
      </c>
      <c r="G1081" s="84" t="s">
        <v>14</v>
      </c>
      <c r="H1081" s="27" t="s">
        <v>11</v>
      </c>
      <c r="I1081" s="84">
        <v>2</v>
      </c>
    </row>
    <row r="1082" spans="2:9" ht="14.5" hidden="1" x14ac:dyDescent="0.35">
      <c r="B1082" s="93" t="str">
        <f t="shared" si="59"/>
        <v>Sea Wall</v>
      </c>
      <c r="E1082" s="27" t="s">
        <v>1437</v>
      </c>
      <c r="F1082" t="s">
        <v>1983</v>
      </c>
      <c r="G1082" s="84" t="s">
        <v>14</v>
      </c>
      <c r="H1082" s="27" t="s">
        <v>11</v>
      </c>
      <c r="I1082" s="84">
        <v>2</v>
      </c>
    </row>
    <row r="1083" spans="2:9" ht="14.5" hidden="1" x14ac:dyDescent="0.35">
      <c r="B1083" s="93" t="str">
        <f t="shared" si="59"/>
        <v>Sea Wall</v>
      </c>
      <c r="E1083" s="27" t="s">
        <v>1438</v>
      </c>
      <c r="F1083" t="s">
        <v>1983</v>
      </c>
      <c r="G1083" s="84" t="s">
        <v>14</v>
      </c>
      <c r="H1083" s="27" t="s">
        <v>11</v>
      </c>
      <c r="I1083" s="84">
        <v>2</v>
      </c>
    </row>
    <row r="1084" spans="2:9" ht="14.5" hidden="1" x14ac:dyDescent="0.35">
      <c r="B1084" s="93" t="str">
        <f t="shared" si="59"/>
        <v>Sea Wall</v>
      </c>
      <c r="E1084" s="27" t="s">
        <v>1439</v>
      </c>
      <c r="F1084" t="s">
        <v>1978</v>
      </c>
      <c r="G1084" s="84" t="s">
        <v>14</v>
      </c>
      <c r="H1084" s="27" t="s">
        <v>11</v>
      </c>
      <c r="I1084" s="84">
        <v>2</v>
      </c>
    </row>
    <row r="1085" spans="2:9" ht="14.5" hidden="1" x14ac:dyDescent="0.35">
      <c r="B1085" s="93" t="str">
        <f t="shared" si="59"/>
        <v>Sea Wall</v>
      </c>
      <c r="E1085" s="27" t="s">
        <v>1440</v>
      </c>
      <c r="F1085" t="s">
        <v>1978</v>
      </c>
      <c r="G1085" s="84" t="s">
        <v>14</v>
      </c>
      <c r="H1085" s="27" t="s">
        <v>11</v>
      </c>
      <c r="I1085" s="84">
        <v>2</v>
      </c>
    </row>
    <row r="1086" spans="2:9" ht="14.5" hidden="1" x14ac:dyDescent="0.35">
      <c r="B1086" s="93" t="str">
        <f t="shared" si="59"/>
        <v>Sea Wall</v>
      </c>
      <c r="E1086" s="27" t="s">
        <v>1441</v>
      </c>
      <c r="F1086" t="s">
        <v>1983</v>
      </c>
      <c r="G1086" s="84" t="s">
        <v>14</v>
      </c>
      <c r="H1086" s="27" t="s">
        <v>11</v>
      </c>
      <c r="I1086" s="84">
        <v>2</v>
      </c>
    </row>
    <row r="1087" spans="2:9" ht="14.5" hidden="1" x14ac:dyDescent="0.35">
      <c r="B1087" s="93" t="str">
        <f t="shared" si="59"/>
        <v>Sea Wall</v>
      </c>
      <c r="E1087" s="27" t="s">
        <v>1442</v>
      </c>
      <c r="F1087" t="s">
        <v>1983</v>
      </c>
      <c r="G1087" s="84" t="s">
        <v>14</v>
      </c>
      <c r="H1087" s="27" t="s">
        <v>11</v>
      </c>
      <c r="I1087" s="84">
        <v>2</v>
      </c>
    </row>
    <row r="1088" spans="2:9" ht="14.5" hidden="1" x14ac:dyDescent="0.35">
      <c r="B1088" s="93" t="str">
        <f t="shared" si="59"/>
        <v>Sea Wall</v>
      </c>
      <c r="E1088" s="27" t="s">
        <v>1443</v>
      </c>
      <c r="F1088" t="s">
        <v>1983</v>
      </c>
      <c r="G1088" s="84" t="s">
        <v>14</v>
      </c>
      <c r="H1088" s="27" t="s">
        <v>11</v>
      </c>
      <c r="I1088" s="84">
        <v>2</v>
      </c>
    </row>
    <row r="1089" spans="1:9" ht="14.5" hidden="1" x14ac:dyDescent="0.35">
      <c r="B1089" s="93" t="str">
        <f t="shared" si="59"/>
        <v>Sea Wall</v>
      </c>
      <c r="E1089" s="27" t="s">
        <v>1444</v>
      </c>
      <c r="F1089" t="s">
        <v>2039</v>
      </c>
      <c r="G1089" s="84" t="s">
        <v>14</v>
      </c>
      <c r="H1089" s="27" t="s">
        <v>11</v>
      </c>
      <c r="I1089" s="84">
        <v>2</v>
      </c>
    </row>
    <row r="1090" spans="1:9" ht="14.5" hidden="1" x14ac:dyDescent="0.35">
      <c r="A1090" s="26" t="s">
        <v>161</v>
      </c>
      <c r="B1090" s="91" t="s">
        <v>162</v>
      </c>
      <c r="C1090" s="27">
        <v>49.419683999999997</v>
      </c>
      <c r="D1090" s="27">
        <v>-2.6004209999999999</v>
      </c>
    </row>
    <row r="1091" spans="1:9" ht="14.5" x14ac:dyDescent="0.35">
      <c r="B1091" s="93" t="str">
        <f>"Les Herbeuses"</f>
        <v>Les Herbeuses</v>
      </c>
      <c r="E1091" s="26" t="s">
        <v>1445</v>
      </c>
      <c r="F1091" t="s">
        <v>1980</v>
      </c>
      <c r="G1091" t="s">
        <v>14</v>
      </c>
      <c r="H1091" s="27" t="s">
        <v>14</v>
      </c>
      <c r="I1091">
        <v>0</v>
      </c>
    </row>
    <row r="1092" spans="1:9" ht="14.5" x14ac:dyDescent="0.35">
      <c r="B1092" s="93" t="str">
        <f t="shared" ref="B1092:B1093" si="60">"Les Herbeuses"</f>
        <v>Les Herbeuses</v>
      </c>
      <c r="E1092" s="27" t="s">
        <v>1446</v>
      </c>
      <c r="F1092" t="s">
        <v>1976</v>
      </c>
      <c r="G1092" s="84" t="s">
        <v>14</v>
      </c>
      <c r="H1092" s="27" t="s">
        <v>14</v>
      </c>
      <c r="I1092" s="84">
        <v>0</v>
      </c>
    </row>
    <row r="1093" spans="1:9" ht="14.5" x14ac:dyDescent="0.35">
      <c r="B1093" s="93" t="str">
        <f t="shared" si="60"/>
        <v>Les Herbeuses</v>
      </c>
      <c r="E1093" s="27" t="s">
        <v>1447</v>
      </c>
      <c r="F1093" t="s">
        <v>1991</v>
      </c>
      <c r="G1093" s="84" t="s">
        <v>14</v>
      </c>
      <c r="H1093" s="27" t="s">
        <v>14</v>
      </c>
      <c r="I1093" s="84">
        <v>0</v>
      </c>
    </row>
    <row r="1094" spans="1:9" ht="14.5" hidden="1" x14ac:dyDescent="0.35">
      <c r="B1094" s="91" t="s">
        <v>164</v>
      </c>
      <c r="C1094" s="27">
        <v>49.418837000000003</v>
      </c>
      <c r="D1094" s="27">
        <v>-2.598725</v>
      </c>
    </row>
    <row r="1095" spans="1:9" ht="14.5" x14ac:dyDescent="0.35">
      <c r="B1095" s="93" t="str">
        <f>"Sunset Slab"</f>
        <v>Sunset Slab</v>
      </c>
      <c r="E1095" s="26" t="s">
        <v>1448</v>
      </c>
      <c r="F1095" t="s">
        <v>1985</v>
      </c>
      <c r="G1095" s="26" t="s">
        <v>14</v>
      </c>
      <c r="H1095" s="27" t="s">
        <v>11</v>
      </c>
      <c r="I1095">
        <v>0</v>
      </c>
    </row>
    <row r="1096" spans="1:9" ht="14.5" x14ac:dyDescent="0.35">
      <c r="B1096" s="93" t="str">
        <f t="shared" ref="B1096:B1106" si="61">"Sunset Slab"</f>
        <v>Sunset Slab</v>
      </c>
      <c r="E1096" s="27" t="s">
        <v>1449</v>
      </c>
      <c r="F1096" t="s">
        <v>1982</v>
      </c>
      <c r="G1096" s="26" t="s">
        <v>14</v>
      </c>
      <c r="H1096" s="27" t="s">
        <v>11</v>
      </c>
      <c r="I1096" s="84">
        <v>0</v>
      </c>
    </row>
    <row r="1097" spans="1:9" ht="14.5" x14ac:dyDescent="0.35">
      <c r="B1097" s="93" t="str">
        <f t="shared" si="61"/>
        <v>Sunset Slab</v>
      </c>
      <c r="E1097" s="27" t="s">
        <v>1450</v>
      </c>
      <c r="F1097" t="s">
        <v>1978</v>
      </c>
      <c r="G1097" s="26" t="s">
        <v>14</v>
      </c>
      <c r="H1097" s="27" t="s">
        <v>11</v>
      </c>
      <c r="I1097" s="84">
        <v>0</v>
      </c>
    </row>
    <row r="1098" spans="1:9" ht="14.5" x14ac:dyDescent="0.35">
      <c r="B1098" s="93" t="str">
        <f t="shared" si="61"/>
        <v>Sunset Slab</v>
      </c>
      <c r="E1098" s="27" t="s">
        <v>1451</v>
      </c>
      <c r="F1098" t="s">
        <v>1978</v>
      </c>
      <c r="G1098" s="26" t="s">
        <v>14</v>
      </c>
      <c r="H1098" s="27" t="s">
        <v>11</v>
      </c>
      <c r="I1098" s="84">
        <v>0</v>
      </c>
    </row>
    <row r="1099" spans="1:9" ht="14.5" x14ac:dyDescent="0.35">
      <c r="B1099" s="93" t="str">
        <f t="shared" si="61"/>
        <v>Sunset Slab</v>
      </c>
      <c r="E1099" s="27" t="s">
        <v>1452</v>
      </c>
      <c r="F1099" t="s">
        <v>1995</v>
      </c>
      <c r="G1099" s="26" t="s">
        <v>14</v>
      </c>
      <c r="H1099" s="27" t="s">
        <v>11</v>
      </c>
      <c r="I1099" s="84">
        <v>0</v>
      </c>
    </row>
    <row r="1100" spans="1:9" ht="14.5" x14ac:dyDescent="0.35">
      <c r="B1100" s="93" t="str">
        <f t="shared" si="61"/>
        <v>Sunset Slab</v>
      </c>
      <c r="E1100" s="27" t="s">
        <v>536</v>
      </c>
      <c r="F1100" t="s">
        <v>1980</v>
      </c>
      <c r="G1100" s="26" t="s">
        <v>14</v>
      </c>
      <c r="H1100" s="27" t="s">
        <v>11</v>
      </c>
      <c r="I1100" s="84">
        <v>0</v>
      </c>
    </row>
    <row r="1101" spans="1:9" ht="14.5" x14ac:dyDescent="0.35">
      <c r="B1101" s="93" t="str">
        <f t="shared" si="61"/>
        <v>Sunset Slab</v>
      </c>
      <c r="E1101" s="27" t="s">
        <v>1453</v>
      </c>
      <c r="F1101" t="s">
        <v>1980</v>
      </c>
      <c r="G1101" s="26" t="s">
        <v>14</v>
      </c>
      <c r="H1101" s="27" t="s">
        <v>11</v>
      </c>
      <c r="I1101" s="84">
        <v>0</v>
      </c>
    </row>
    <row r="1102" spans="1:9" ht="14.5" x14ac:dyDescent="0.35">
      <c r="B1102" s="93" t="str">
        <f t="shared" si="61"/>
        <v>Sunset Slab</v>
      </c>
      <c r="E1102" s="27" t="s">
        <v>1454</v>
      </c>
      <c r="F1102" t="s">
        <v>1978</v>
      </c>
      <c r="G1102" s="26" t="s">
        <v>14</v>
      </c>
      <c r="H1102" s="27" t="s">
        <v>11</v>
      </c>
      <c r="I1102" s="84">
        <v>0</v>
      </c>
    </row>
    <row r="1103" spans="1:9" ht="14.5" x14ac:dyDescent="0.35">
      <c r="B1103" s="93" t="str">
        <f t="shared" si="61"/>
        <v>Sunset Slab</v>
      </c>
      <c r="E1103" s="27" t="s">
        <v>1455</v>
      </c>
      <c r="F1103" t="s">
        <v>1976</v>
      </c>
      <c r="G1103" s="26" t="s">
        <v>14</v>
      </c>
      <c r="H1103" s="27" t="s">
        <v>11</v>
      </c>
      <c r="I1103" s="84">
        <v>0</v>
      </c>
    </row>
    <row r="1104" spans="1:9" ht="14.5" x14ac:dyDescent="0.35">
      <c r="B1104" s="93" t="str">
        <f t="shared" si="61"/>
        <v>Sunset Slab</v>
      </c>
      <c r="E1104" s="27" t="s">
        <v>1456</v>
      </c>
      <c r="F1104" t="s">
        <v>1977</v>
      </c>
      <c r="G1104" s="26" t="s">
        <v>14</v>
      </c>
      <c r="H1104" s="27" t="s">
        <v>11</v>
      </c>
      <c r="I1104" s="84">
        <v>0</v>
      </c>
    </row>
    <row r="1105" spans="2:9" ht="14.5" x14ac:dyDescent="0.35">
      <c r="B1105" s="93" t="str">
        <f t="shared" si="61"/>
        <v>Sunset Slab</v>
      </c>
      <c r="E1105" s="27" t="s">
        <v>1457</v>
      </c>
      <c r="F1105" t="s">
        <v>1982</v>
      </c>
      <c r="G1105" s="26" t="s">
        <v>14</v>
      </c>
      <c r="H1105" s="27" t="s">
        <v>11</v>
      </c>
      <c r="I1105" s="84">
        <v>0</v>
      </c>
    </row>
    <row r="1106" spans="2:9" ht="14.5" x14ac:dyDescent="0.35">
      <c r="B1106" s="93" t="str">
        <f t="shared" si="61"/>
        <v>Sunset Slab</v>
      </c>
      <c r="E1106" s="27" t="s">
        <v>1458</v>
      </c>
      <c r="F1106" t="s">
        <v>1980</v>
      </c>
      <c r="G1106" s="26" t="s">
        <v>14</v>
      </c>
      <c r="H1106" s="27" t="s">
        <v>11</v>
      </c>
      <c r="I1106" s="84">
        <v>0</v>
      </c>
    </row>
    <row r="1107" spans="2:9" ht="14.5" hidden="1" x14ac:dyDescent="0.35">
      <c r="B1107" s="91" t="s">
        <v>166</v>
      </c>
      <c r="C1107" s="27">
        <v>49.418948</v>
      </c>
      <c r="D1107" s="27">
        <v>-2.6000679999999998</v>
      </c>
    </row>
    <row r="1108" spans="2:9" ht="14.5" hidden="1" x14ac:dyDescent="0.35">
      <c r="B1108" s="93" t="str">
        <f>"Sunset Slab (Stack)"</f>
        <v>Sunset Slab (Stack)</v>
      </c>
      <c r="E1108" s="26" t="s">
        <v>1459</v>
      </c>
      <c r="F1108" t="s">
        <v>1980</v>
      </c>
      <c r="G1108" t="s">
        <v>10</v>
      </c>
      <c r="H1108" s="27" t="s">
        <v>11</v>
      </c>
      <c r="I1108">
        <v>1</v>
      </c>
    </row>
    <row r="1109" spans="2:9" ht="14.5" hidden="1" x14ac:dyDescent="0.35">
      <c r="B1109" s="93" t="str">
        <f t="shared" ref="B1109:B1114" si="62">"Sunset Slab (Stack)"</f>
        <v>Sunset Slab (Stack)</v>
      </c>
      <c r="E1109" s="27" t="s">
        <v>1460</v>
      </c>
      <c r="F1109" t="s">
        <v>1978</v>
      </c>
      <c r="G1109" s="84" t="s">
        <v>10</v>
      </c>
      <c r="H1109" s="27" t="s">
        <v>11</v>
      </c>
      <c r="I1109" s="84">
        <v>1</v>
      </c>
    </row>
    <row r="1110" spans="2:9" ht="14.5" hidden="1" x14ac:dyDescent="0.35">
      <c r="B1110" s="93" t="str">
        <f t="shared" si="62"/>
        <v>Sunset Slab (Stack)</v>
      </c>
      <c r="E1110" s="27" t="s">
        <v>1461</v>
      </c>
      <c r="F1110" t="s">
        <v>1976</v>
      </c>
      <c r="G1110" s="84" t="s">
        <v>10</v>
      </c>
      <c r="H1110" s="27" t="s">
        <v>11</v>
      </c>
      <c r="I1110" s="84">
        <v>1</v>
      </c>
    </row>
    <row r="1111" spans="2:9" ht="14.5" hidden="1" x14ac:dyDescent="0.35">
      <c r="B1111" s="93" t="str">
        <f t="shared" si="62"/>
        <v>Sunset Slab (Stack)</v>
      </c>
      <c r="E1111" s="27" t="s">
        <v>1462</v>
      </c>
      <c r="F1111" t="s">
        <v>1978</v>
      </c>
      <c r="G1111" s="84" t="s">
        <v>10</v>
      </c>
      <c r="H1111" s="27" t="s">
        <v>11</v>
      </c>
      <c r="I1111" s="84">
        <v>1</v>
      </c>
    </row>
    <row r="1112" spans="2:9" ht="14.5" hidden="1" x14ac:dyDescent="0.35">
      <c r="B1112" s="93" t="str">
        <f t="shared" si="62"/>
        <v>Sunset Slab (Stack)</v>
      </c>
      <c r="E1112" s="27" t="s">
        <v>1463</v>
      </c>
      <c r="F1112" t="s">
        <v>1983</v>
      </c>
      <c r="G1112" s="84" t="s">
        <v>10</v>
      </c>
      <c r="H1112" s="27" t="s">
        <v>11</v>
      </c>
      <c r="I1112" s="84">
        <v>1</v>
      </c>
    </row>
    <row r="1113" spans="2:9" ht="14.5" hidden="1" x14ac:dyDescent="0.35">
      <c r="B1113" s="93" t="str">
        <f t="shared" si="62"/>
        <v>Sunset Slab (Stack)</v>
      </c>
      <c r="E1113" s="27" t="s">
        <v>1464</v>
      </c>
      <c r="F1113" t="s">
        <v>1982</v>
      </c>
      <c r="G1113" s="84" t="s">
        <v>10</v>
      </c>
      <c r="H1113" s="27" t="s">
        <v>11</v>
      </c>
      <c r="I1113" s="84">
        <v>1</v>
      </c>
    </row>
    <row r="1114" spans="2:9" ht="14.5" hidden="1" x14ac:dyDescent="0.35">
      <c r="B1114" s="93" t="str">
        <f t="shared" si="62"/>
        <v>Sunset Slab (Stack)</v>
      </c>
      <c r="E1114" s="27" t="s">
        <v>1465</v>
      </c>
      <c r="F1114" t="s">
        <v>1978</v>
      </c>
      <c r="G1114" s="84" t="s">
        <v>10</v>
      </c>
      <c r="H1114" s="27" t="s">
        <v>11</v>
      </c>
      <c r="I1114" s="84">
        <v>1</v>
      </c>
    </row>
    <row r="1115" spans="2:9" ht="14.5" hidden="1" x14ac:dyDescent="0.35">
      <c r="B1115" s="91" t="s">
        <v>168</v>
      </c>
      <c r="C1115" s="27">
        <v>49.418976000000001</v>
      </c>
      <c r="D1115" s="27">
        <v>-2.6011709999999999</v>
      </c>
    </row>
    <row r="1116" spans="2:9" ht="14.5" hidden="1" x14ac:dyDescent="0.35">
      <c r="B1116" s="93" t="str">
        <f>"Sunset Slab (Knife Edge Stack)"</f>
        <v>Sunset Slab (Knife Edge Stack)</v>
      </c>
      <c r="E1116" s="26" t="s">
        <v>1466</v>
      </c>
      <c r="F1116" t="s">
        <v>1985</v>
      </c>
      <c r="G1116" s="84" t="s">
        <v>10</v>
      </c>
      <c r="H1116" s="27" t="s">
        <v>11</v>
      </c>
      <c r="I1116" s="84">
        <v>1</v>
      </c>
    </row>
    <row r="1117" spans="2:9" ht="14.5" hidden="1" x14ac:dyDescent="0.35">
      <c r="B1117" s="93" t="str">
        <f t="shared" ref="B1117:B1127" si="63">"Sunset Slab (Knife Edge Stack)"</f>
        <v>Sunset Slab (Knife Edge Stack)</v>
      </c>
      <c r="E1117" s="27" t="s">
        <v>1467</v>
      </c>
      <c r="F1117" t="s">
        <v>1978</v>
      </c>
      <c r="G1117" s="84" t="s">
        <v>10</v>
      </c>
      <c r="H1117" s="27" t="s">
        <v>11</v>
      </c>
      <c r="I1117" s="84">
        <v>1</v>
      </c>
    </row>
    <row r="1118" spans="2:9" ht="14.5" hidden="1" x14ac:dyDescent="0.35">
      <c r="B1118" s="93" t="str">
        <f t="shared" si="63"/>
        <v>Sunset Slab (Knife Edge Stack)</v>
      </c>
      <c r="E1118" s="27" t="s">
        <v>1468</v>
      </c>
      <c r="F1118" t="s">
        <v>1985</v>
      </c>
      <c r="G1118" s="84" t="s">
        <v>10</v>
      </c>
      <c r="H1118" s="27" t="s">
        <v>11</v>
      </c>
      <c r="I1118" s="84">
        <v>1</v>
      </c>
    </row>
    <row r="1119" spans="2:9" ht="14.5" hidden="1" x14ac:dyDescent="0.35">
      <c r="B1119" s="93" t="str">
        <f t="shared" si="63"/>
        <v>Sunset Slab (Knife Edge Stack)</v>
      </c>
      <c r="E1119" s="27" t="s">
        <v>1469</v>
      </c>
      <c r="F1119" t="s">
        <v>1985</v>
      </c>
      <c r="G1119" s="84" t="s">
        <v>10</v>
      </c>
      <c r="H1119" s="27" t="s">
        <v>11</v>
      </c>
      <c r="I1119" s="84">
        <v>1</v>
      </c>
    </row>
    <row r="1120" spans="2:9" ht="14.5" hidden="1" x14ac:dyDescent="0.35">
      <c r="B1120" s="93" t="str">
        <f t="shared" si="63"/>
        <v>Sunset Slab (Knife Edge Stack)</v>
      </c>
      <c r="E1120" s="27" t="s">
        <v>1470</v>
      </c>
      <c r="F1120" t="s">
        <v>1980</v>
      </c>
      <c r="G1120" s="84" t="s">
        <v>10</v>
      </c>
      <c r="H1120" s="27" t="s">
        <v>11</v>
      </c>
      <c r="I1120" s="84">
        <v>1</v>
      </c>
    </row>
    <row r="1121" spans="2:9" ht="14.5" hidden="1" x14ac:dyDescent="0.35">
      <c r="B1121" s="93" t="str">
        <f t="shared" si="63"/>
        <v>Sunset Slab (Knife Edge Stack)</v>
      </c>
      <c r="E1121" s="27" t="s">
        <v>1471</v>
      </c>
      <c r="F1121" t="s">
        <v>1976</v>
      </c>
      <c r="G1121" s="84" t="s">
        <v>10</v>
      </c>
      <c r="H1121" s="27" t="s">
        <v>11</v>
      </c>
      <c r="I1121" s="84">
        <v>1</v>
      </c>
    </row>
    <row r="1122" spans="2:9" ht="14.5" hidden="1" x14ac:dyDescent="0.35">
      <c r="B1122" s="93" t="str">
        <f t="shared" si="63"/>
        <v>Sunset Slab (Knife Edge Stack)</v>
      </c>
      <c r="E1122" s="27" t="s">
        <v>1472</v>
      </c>
      <c r="F1122" t="s">
        <v>1988</v>
      </c>
      <c r="G1122" s="84" t="s">
        <v>10</v>
      </c>
      <c r="H1122" s="27" t="s">
        <v>11</v>
      </c>
      <c r="I1122" s="84">
        <v>1</v>
      </c>
    </row>
    <row r="1123" spans="2:9" ht="14.5" hidden="1" x14ac:dyDescent="0.35">
      <c r="B1123" s="93" t="str">
        <f t="shared" si="63"/>
        <v>Sunset Slab (Knife Edge Stack)</v>
      </c>
      <c r="E1123" s="27" t="s">
        <v>1473</v>
      </c>
      <c r="F1123" t="s">
        <v>1988</v>
      </c>
      <c r="G1123" s="84" t="s">
        <v>10</v>
      </c>
      <c r="H1123" s="27" t="s">
        <v>11</v>
      </c>
      <c r="I1123" s="84">
        <v>1</v>
      </c>
    </row>
    <row r="1124" spans="2:9" ht="14.5" hidden="1" x14ac:dyDescent="0.35">
      <c r="B1124" s="93" t="str">
        <f t="shared" si="63"/>
        <v>Sunset Slab (Knife Edge Stack)</v>
      </c>
      <c r="E1124" s="27" t="s">
        <v>489</v>
      </c>
      <c r="F1124" t="s">
        <v>1988</v>
      </c>
      <c r="G1124" s="84" t="s">
        <v>10</v>
      </c>
      <c r="H1124" s="27" t="s">
        <v>11</v>
      </c>
      <c r="I1124" s="84">
        <v>1</v>
      </c>
    </row>
    <row r="1125" spans="2:9" ht="14.5" hidden="1" x14ac:dyDescent="0.35">
      <c r="B1125" s="93" t="str">
        <f t="shared" si="63"/>
        <v>Sunset Slab (Knife Edge Stack)</v>
      </c>
      <c r="E1125" s="27" t="s">
        <v>1474</v>
      </c>
      <c r="F1125" t="s">
        <v>1978</v>
      </c>
      <c r="G1125" s="84" t="s">
        <v>10</v>
      </c>
      <c r="H1125" s="27" t="s">
        <v>11</v>
      </c>
      <c r="I1125" s="84">
        <v>1</v>
      </c>
    </row>
    <row r="1126" spans="2:9" ht="14.5" hidden="1" x14ac:dyDescent="0.35">
      <c r="B1126" s="93" t="str">
        <f t="shared" si="63"/>
        <v>Sunset Slab (Knife Edge Stack)</v>
      </c>
      <c r="E1126" s="27" t="s">
        <v>1475</v>
      </c>
      <c r="F1126" t="s">
        <v>1982</v>
      </c>
      <c r="G1126" s="84" t="s">
        <v>10</v>
      </c>
      <c r="H1126" s="27" t="s">
        <v>11</v>
      </c>
      <c r="I1126" s="84">
        <v>1</v>
      </c>
    </row>
    <row r="1127" spans="2:9" ht="14.5" hidden="1" x14ac:dyDescent="0.35">
      <c r="B1127" s="93" t="str">
        <f t="shared" si="63"/>
        <v>Sunset Slab (Knife Edge Stack)</v>
      </c>
      <c r="E1127" s="27" t="s">
        <v>1476</v>
      </c>
      <c r="F1127" t="s">
        <v>1985</v>
      </c>
      <c r="G1127" s="84" t="s">
        <v>10</v>
      </c>
      <c r="H1127" s="27" t="s">
        <v>11</v>
      </c>
      <c r="I1127" s="84">
        <v>1</v>
      </c>
    </row>
    <row r="1128" spans="2:9" ht="14.5" hidden="1" x14ac:dyDescent="0.35">
      <c r="B1128" s="91" t="s">
        <v>170</v>
      </c>
      <c r="C1128" s="27">
        <v>49.419809000000001</v>
      </c>
      <c r="D1128" s="27">
        <v>-2.598182</v>
      </c>
    </row>
    <row r="1129" spans="2:9" ht="14.5" x14ac:dyDescent="0.35">
      <c r="B1129" s="93" t="str">
        <f>"Hollows Crag"</f>
        <v>Hollows Crag</v>
      </c>
      <c r="E1129" s="27" t="s">
        <v>1477</v>
      </c>
      <c r="F1129" t="s">
        <v>1982</v>
      </c>
      <c r="G1129" t="s">
        <v>14</v>
      </c>
      <c r="H1129" s="27" t="s">
        <v>14</v>
      </c>
      <c r="I1129">
        <v>0</v>
      </c>
    </row>
    <row r="1130" spans="2:9" ht="14.5" x14ac:dyDescent="0.35">
      <c r="B1130" s="93" t="str">
        <f>"Hollows Crag"</f>
        <v>Hollows Crag</v>
      </c>
      <c r="E1130" s="27" t="s">
        <v>1478</v>
      </c>
      <c r="F1130" t="s">
        <v>1982</v>
      </c>
      <c r="G1130" s="84" t="s">
        <v>14</v>
      </c>
      <c r="H1130" s="27" t="s">
        <v>14</v>
      </c>
      <c r="I1130" s="84">
        <v>0</v>
      </c>
    </row>
    <row r="1131" spans="2:9" ht="14.5" hidden="1" x14ac:dyDescent="0.35">
      <c r="B1131" s="91" t="s">
        <v>172</v>
      </c>
      <c r="C1131" s="27">
        <v>49.419072999999997</v>
      </c>
      <c r="D1131" s="27">
        <v>-2.5980889999999999</v>
      </c>
    </row>
    <row r="1132" spans="2:9" ht="14.5" x14ac:dyDescent="0.35">
      <c r="B1132" s="93" t="str">
        <f>"Waterfall Buttress"</f>
        <v>Waterfall Buttress</v>
      </c>
      <c r="E1132" s="27" t="s">
        <v>1479</v>
      </c>
      <c r="F1132" t="s">
        <v>1985</v>
      </c>
      <c r="G1132" s="84" t="s">
        <v>14</v>
      </c>
      <c r="H1132" s="27" t="s">
        <v>14</v>
      </c>
      <c r="I1132" s="84">
        <v>0</v>
      </c>
    </row>
    <row r="1133" spans="2:9" ht="14.5" x14ac:dyDescent="0.35">
      <c r="B1133" s="93" t="str">
        <f t="shared" ref="B1133:B1164" si="64">"Waterfall Buttress"</f>
        <v>Waterfall Buttress</v>
      </c>
      <c r="E1133" s="27" t="s">
        <v>1480</v>
      </c>
      <c r="F1133" t="s">
        <v>1976</v>
      </c>
      <c r="G1133" s="84" t="s">
        <v>14</v>
      </c>
      <c r="H1133" s="27" t="s">
        <v>14</v>
      </c>
      <c r="I1133" s="84">
        <v>0</v>
      </c>
    </row>
    <row r="1134" spans="2:9" ht="14.5" x14ac:dyDescent="0.35">
      <c r="B1134" s="93" t="str">
        <f t="shared" si="64"/>
        <v>Waterfall Buttress</v>
      </c>
      <c r="E1134" s="27" t="s">
        <v>1481</v>
      </c>
      <c r="F1134" t="s">
        <v>2013</v>
      </c>
      <c r="G1134" s="84" t="s">
        <v>14</v>
      </c>
      <c r="H1134" s="27" t="s">
        <v>14</v>
      </c>
      <c r="I1134" s="84">
        <v>0</v>
      </c>
    </row>
    <row r="1135" spans="2:9" ht="14.5" x14ac:dyDescent="0.35">
      <c r="B1135" s="93" t="str">
        <f t="shared" si="64"/>
        <v>Waterfall Buttress</v>
      </c>
      <c r="E1135" s="27" t="s">
        <v>1482</v>
      </c>
      <c r="F1135" t="s">
        <v>1982</v>
      </c>
      <c r="G1135" s="84" t="s">
        <v>14</v>
      </c>
      <c r="H1135" s="27" t="s">
        <v>14</v>
      </c>
      <c r="I1135" s="84">
        <v>0</v>
      </c>
    </row>
    <row r="1136" spans="2:9" ht="14.5" x14ac:dyDescent="0.35">
      <c r="B1136" s="93" t="str">
        <f t="shared" si="64"/>
        <v>Waterfall Buttress</v>
      </c>
      <c r="E1136" s="27" t="s">
        <v>1483</v>
      </c>
      <c r="F1136" t="s">
        <v>1982</v>
      </c>
      <c r="G1136" s="84" t="s">
        <v>14</v>
      </c>
      <c r="H1136" s="27" t="s">
        <v>14</v>
      </c>
      <c r="I1136" s="84">
        <v>0</v>
      </c>
    </row>
    <row r="1137" spans="2:9" ht="14.5" x14ac:dyDescent="0.35">
      <c r="B1137" s="93" t="str">
        <f t="shared" si="64"/>
        <v>Waterfall Buttress</v>
      </c>
      <c r="E1137" s="27" t="s">
        <v>1484</v>
      </c>
      <c r="F1137" t="s">
        <v>2017</v>
      </c>
      <c r="G1137" s="84" t="s">
        <v>14</v>
      </c>
      <c r="H1137" s="27" t="s">
        <v>14</v>
      </c>
      <c r="I1137" s="84">
        <v>0</v>
      </c>
    </row>
    <row r="1138" spans="2:9" ht="14.5" x14ac:dyDescent="0.35">
      <c r="B1138" s="93" t="str">
        <f t="shared" si="64"/>
        <v>Waterfall Buttress</v>
      </c>
      <c r="E1138" s="27" t="s">
        <v>1485</v>
      </c>
      <c r="F1138" t="s">
        <v>2017</v>
      </c>
      <c r="G1138" s="84" t="s">
        <v>14</v>
      </c>
      <c r="H1138" s="27" t="s">
        <v>14</v>
      </c>
      <c r="I1138" s="84">
        <v>0</v>
      </c>
    </row>
    <row r="1139" spans="2:9" ht="14.5" x14ac:dyDescent="0.35">
      <c r="B1139" s="93" t="str">
        <f t="shared" si="64"/>
        <v>Waterfall Buttress</v>
      </c>
      <c r="E1139" s="27" t="s">
        <v>1486</v>
      </c>
      <c r="F1139" t="s">
        <v>1982</v>
      </c>
      <c r="G1139" s="84" t="s">
        <v>14</v>
      </c>
      <c r="H1139" s="27" t="s">
        <v>14</v>
      </c>
      <c r="I1139" s="84">
        <v>0</v>
      </c>
    </row>
    <row r="1140" spans="2:9" ht="14.5" x14ac:dyDescent="0.35">
      <c r="B1140" s="93" t="str">
        <f t="shared" si="64"/>
        <v>Waterfall Buttress</v>
      </c>
      <c r="E1140" s="27" t="s">
        <v>1487</v>
      </c>
      <c r="F1140" t="s">
        <v>1978</v>
      </c>
      <c r="G1140" s="84" t="s">
        <v>14</v>
      </c>
      <c r="H1140" s="27" t="s">
        <v>14</v>
      </c>
      <c r="I1140" s="84">
        <v>0</v>
      </c>
    </row>
    <row r="1141" spans="2:9" ht="14.5" x14ac:dyDescent="0.35">
      <c r="B1141" s="93" t="str">
        <f t="shared" si="64"/>
        <v>Waterfall Buttress</v>
      </c>
      <c r="E1141" s="27" t="s">
        <v>1488</v>
      </c>
      <c r="F1141" t="s">
        <v>2011</v>
      </c>
      <c r="G1141" s="84" t="s">
        <v>14</v>
      </c>
      <c r="H1141" s="27" t="s">
        <v>14</v>
      </c>
      <c r="I1141" s="84">
        <v>0</v>
      </c>
    </row>
    <row r="1142" spans="2:9" ht="14.5" x14ac:dyDescent="0.35">
      <c r="B1142" s="93" t="str">
        <f t="shared" si="64"/>
        <v>Waterfall Buttress</v>
      </c>
      <c r="E1142" s="27" t="s">
        <v>1489</v>
      </c>
      <c r="F1142" t="s">
        <v>1991</v>
      </c>
      <c r="G1142" s="84" t="s">
        <v>14</v>
      </c>
      <c r="H1142" s="27" t="s">
        <v>14</v>
      </c>
      <c r="I1142" s="84">
        <v>0</v>
      </c>
    </row>
    <row r="1143" spans="2:9" ht="14.5" x14ac:dyDescent="0.35">
      <c r="B1143" s="93" t="str">
        <f t="shared" si="64"/>
        <v>Waterfall Buttress</v>
      </c>
      <c r="E1143" s="27" t="s">
        <v>1490</v>
      </c>
      <c r="F1143" t="s">
        <v>2013</v>
      </c>
      <c r="G1143" s="84" t="s">
        <v>14</v>
      </c>
      <c r="H1143" s="27" t="s">
        <v>14</v>
      </c>
      <c r="I1143" s="84">
        <v>0</v>
      </c>
    </row>
    <row r="1144" spans="2:9" ht="14.5" x14ac:dyDescent="0.35">
      <c r="B1144" s="93" t="str">
        <f t="shared" si="64"/>
        <v>Waterfall Buttress</v>
      </c>
      <c r="E1144" s="27" t="s">
        <v>1491</v>
      </c>
      <c r="F1144" t="s">
        <v>1976</v>
      </c>
      <c r="G1144" s="84" t="s">
        <v>14</v>
      </c>
      <c r="H1144" s="27" t="s">
        <v>14</v>
      </c>
      <c r="I1144" s="84">
        <v>0</v>
      </c>
    </row>
    <row r="1145" spans="2:9" ht="14.5" x14ac:dyDescent="0.35">
      <c r="B1145" s="93" t="str">
        <f t="shared" si="64"/>
        <v>Waterfall Buttress</v>
      </c>
      <c r="E1145" s="27" t="s">
        <v>1492</v>
      </c>
      <c r="F1145" t="s">
        <v>2001</v>
      </c>
      <c r="G1145" s="84" t="s">
        <v>14</v>
      </c>
      <c r="H1145" s="27" t="s">
        <v>14</v>
      </c>
      <c r="I1145" s="84">
        <v>0</v>
      </c>
    </row>
    <row r="1146" spans="2:9" ht="14.5" x14ac:dyDescent="0.35">
      <c r="B1146" s="93" t="str">
        <f t="shared" si="64"/>
        <v>Waterfall Buttress</v>
      </c>
      <c r="E1146" s="27" t="s">
        <v>1216</v>
      </c>
      <c r="F1146" t="s">
        <v>2013</v>
      </c>
      <c r="G1146" s="84" t="s">
        <v>14</v>
      </c>
      <c r="H1146" s="27" t="s">
        <v>14</v>
      </c>
      <c r="I1146" s="84">
        <v>0</v>
      </c>
    </row>
    <row r="1147" spans="2:9" ht="14.5" x14ac:dyDescent="0.35">
      <c r="B1147" s="93" t="str">
        <f t="shared" si="64"/>
        <v>Waterfall Buttress</v>
      </c>
      <c r="E1147" s="27" t="s">
        <v>1493</v>
      </c>
      <c r="F1147" t="s">
        <v>1977</v>
      </c>
      <c r="G1147" s="84" t="s">
        <v>14</v>
      </c>
      <c r="H1147" s="27" t="s">
        <v>14</v>
      </c>
      <c r="I1147" s="84">
        <v>0</v>
      </c>
    </row>
    <row r="1148" spans="2:9" ht="14.5" x14ac:dyDescent="0.35">
      <c r="B1148" s="93" t="str">
        <f t="shared" si="64"/>
        <v>Waterfall Buttress</v>
      </c>
      <c r="E1148" s="27" t="s">
        <v>1494</v>
      </c>
      <c r="F1148" t="s">
        <v>1995</v>
      </c>
      <c r="G1148" s="84" t="s">
        <v>14</v>
      </c>
      <c r="H1148" s="27" t="s">
        <v>14</v>
      </c>
      <c r="I1148" s="84">
        <v>0</v>
      </c>
    </row>
    <row r="1149" spans="2:9" ht="14.5" x14ac:dyDescent="0.35">
      <c r="B1149" s="93" t="str">
        <f t="shared" si="64"/>
        <v>Waterfall Buttress</v>
      </c>
      <c r="E1149" s="27" t="s">
        <v>1331</v>
      </c>
      <c r="F1149" t="s">
        <v>1978</v>
      </c>
      <c r="G1149" s="84" t="s">
        <v>14</v>
      </c>
      <c r="H1149" s="27" t="s">
        <v>14</v>
      </c>
      <c r="I1149" s="84">
        <v>0</v>
      </c>
    </row>
    <row r="1150" spans="2:9" ht="14.5" x14ac:dyDescent="0.35">
      <c r="B1150" s="93" t="str">
        <f t="shared" si="64"/>
        <v>Waterfall Buttress</v>
      </c>
      <c r="E1150" s="27" t="s">
        <v>1495</v>
      </c>
      <c r="F1150" t="s">
        <v>2017</v>
      </c>
      <c r="G1150" s="84" t="s">
        <v>14</v>
      </c>
      <c r="H1150" s="27" t="s">
        <v>14</v>
      </c>
      <c r="I1150" s="84">
        <v>0</v>
      </c>
    </row>
    <row r="1151" spans="2:9" ht="14.5" x14ac:dyDescent="0.35">
      <c r="B1151" s="93" t="str">
        <f t="shared" si="64"/>
        <v>Waterfall Buttress</v>
      </c>
      <c r="E1151" s="27" t="s">
        <v>1496</v>
      </c>
      <c r="F1151" t="s">
        <v>1983</v>
      </c>
      <c r="G1151" s="84" t="s">
        <v>14</v>
      </c>
      <c r="H1151" s="27" t="s">
        <v>14</v>
      </c>
      <c r="I1151" s="84">
        <v>0</v>
      </c>
    </row>
    <row r="1152" spans="2:9" ht="14.5" x14ac:dyDescent="0.35">
      <c r="B1152" s="93" t="str">
        <f t="shared" si="64"/>
        <v>Waterfall Buttress</v>
      </c>
      <c r="E1152" s="27" t="s">
        <v>1497</v>
      </c>
      <c r="F1152" t="s">
        <v>1983</v>
      </c>
      <c r="G1152" s="84" t="s">
        <v>14</v>
      </c>
      <c r="H1152" s="27" t="s">
        <v>14</v>
      </c>
      <c r="I1152" s="84">
        <v>0</v>
      </c>
    </row>
    <row r="1153" spans="2:9" ht="14.5" x14ac:dyDescent="0.35">
      <c r="B1153" s="93" t="str">
        <f t="shared" si="64"/>
        <v>Waterfall Buttress</v>
      </c>
      <c r="E1153" s="27" t="s">
        <v>1498</v>
      </c>
      <c r="F1153" t="s">
        <v>1979</v>
      </c>
      <c r="G1153" s="84" t="s">
        <v>14</v>
      </c>
      <c r="H1153" s="27" t="s">
        <v>14</v>
      </c>
      <c r="I1153" s="84">
        <v>0</v>
      </c>
    </row>
    <row r="1154" spans="2:9" ht="14.5" x14ac:dyDescent="0.35">
      <c r="B1154" s="93" t="str">
        <f t="shared" si="64"/>
        <v>Waterfall Buttress</v>
      </c>
      <c r="E1154" s="27" t="s">
        <v>1499</v>
      </c>
      <c r="F1154" t="s">
        <v>1977</v>
      </c>
      <c r="G1154" s="84" t="s">
        <v>14</v>
      </c>
      <c r="H1154" s="27" t="s">
        <v>14</v>
      </c>
      <c r="I1154" s="84">
        <v>0</v>
      </c>
    </row>
    <row r="1155" spans="2:9" ht="14.5" x14ac:dyDescent="0.35">
      <c r="B1155" s="93" t="str">
        <f t="shared" si="64"/>
        <v>Waterfall Buttress</v>
      </c>
      <c r="E1155" s="27" t="s">
        <v>1500</v>
      </c>
      <c r="F1155" t="s">
        <v>2014</v>
      </c>
      <c r="G1155" s="84" t="s">
        <v>14</v>
      </c>
      <c r="H1155" s="27" t="s">
        <v>14</v>
      </c>
      <c r="I1155" s="84">
        <v>0</v>
      </c>
    </row>
    <row r="1156" spans="2:9" ht="14.5" x14ac:dyDescent="0.35">
      <c r="B1156" s="93" t="str">
        <f t="shared" si="64"/>
        <v>Waterfall Buttress</v>
      </c>
      <c r="E1156" s="27" t="s">
        <v>1501</v>
      </c>
      <c r="F1156" t="s">
        <v>1976</v>
      </c>
      <c r="G1156" s="84" t="s">
        <v>14</v>
      </c>
      <c r="H1156" s="27" t="s">
        <v>14</v>
      </c>
      <c r="I1156" s="84">
        <v>0</v>
      </c>
    </row>
    <row r="1157" spans="2:9" ht="14.5" x14ac:dyDescent="0.35">
      <c r="B1157" s="93" t="str">
        <f t="shared" si="64"/>
        <v>Waterfall Buttress</v>
      </c>
      <c r="E1157" s="27" t="s">
        <v>1502</v>
      </c>
      <c r="F1157" t="s">
        <v>1988</v>
      </c>
      <c r="G1157" s="84" t="s">
        <v>14</v>
      </c>
      <c r="H1157" s="27" t="s">
        <v>14</v>
      </c>
      <c r="I1157" s="84">
        <v>0</v>
      </c>
    </row>
    <row r="1158" spans="2:9" ht="14.5" x14ac:dyDescent="0.35">
      <c r="B1158" s="93" t="str">
        <f t="shared" si="64"/>
        <v>Waterfall Buttress</v>
      </c>
      <c r="E1158" s="27" t="s">
        <v>1503</v>
      </c>
      <c r="F1158" t="s">
        <v>2006</v>
      </c>
      <c r="G1158" s="84" t="s">
        <v>14</v>
      </c>
      <c r="H1158" s="27" t="s">
        <v>14</v>
      </c>
      <c r="I1158" s="84">
        <v>0</v>
      </c>
    </row>
    <row r="1159" spans="2:9" ht="14.5" x14ac:dyDescent="0.35">
      <c r="B1159" s="93" t="str">
        <f t="shared" si="64"/>
        <v>Waterfall Buttress</v>
      </c>
      <c r="E1159" s="27" t="s">
        <v>1504</v>
      </c>
      <c r="F1159" t="s">
        <v>1982</v>
      </c>
      <c r="G1159" s="84" t="s">
        <v>14</v>
      </c>
      <c r="H1159" s="27" t="s">
        <v>14</v>
      </c>
      <c r="I1159" s="84">
        <v>0</v>
      </c>
    </row>
    <row r="1160" spans="2:9" ht="14.5" x14ac:dyDescent="0.35">
      <c r="B1160" s="93" t="str">
        <f t="shared" si="64"/>
        <v>Waterfall Buttress</v>
      </c>
      <c r="E1160" s="27" t="s">
        <v>1505</v>
      </c>
      <c r="F1160" t="s">
        <v>1982</v>
      </c>
      <c r="G1160" s="84" t="s">
        <v>14</v>
      </c>
      <c r="H1160" s="27" t="s">
        <v>14</v>
      </c>
      <c r="I1160" s="84">
        <v>0</v>
      </c>
    </row>
    <row r="1161" spans="2:9" ht="14.5" x14ac:dyDescent="0.35">
      <c r="B1161" s="93" t="str">
        <f t="shared" si="64"/>
        <v>Waterfall Buttress</v>
      </c>
      <c r="E1161" s="27" t="s">
        <v>1506</v>
      </c>
      <c r="F1161" t="s">
        <v>1991</v>
      </c>
      <c r="G1161" s="84" t="s">
        <v>14</v>
      </c>
      <c r="H1161" s="27" t="s">
        <v>14</v>
      </c>
      <c r="I1161" s="84">
        <v>0</v>
      </c>
    </row>
    <row r="1162" spans="2:9" ht="14.5" x14ac:dyDescent="0.35">
      <c r="B1162" s="93" t="str">
        <f t="shared" si="64"/>
        <v>Waterfall Buttress</v>
      </c>
      <c r="E1162" s="27" t="s">
        <v>1507</v>
      </c>
      <c r="F1162" t="s">
        <v>2017</v>
      </c>
      <c r="G1162" s="84" t="s">
        <v>14</v>
      </c>
      <c r="H1162" s="27" t="s">
        <v>14</v>
      </c>
      <c r="I1162" s="84">
        <v>0</v>
      </c>
    </row>
    <row r="1163" spans="2:9" ht="14.5" x14ac:dyDescent="0.35">
      <c r="B1163" s="93" t="str">
        <f t="shared" si="64"/>
        <v>Waterfall Buttress</v>
      </c>
      <c r="E1163" s="27" t="s">
        <v>1508</v>
      </c>
      <c r="F1163" t="s">
        <v>2052</v>
      </c>
      <c r="G1163" s="84" t="s">
        <v>14</v>
      </c>
      <c r="H1163" s="27" t="s">
        <v>14</v>
      </c>
      <c r="I1163" s="84">
        <v>0</v>
      </c>
    </row>
    <row r="1164" spans="2:9" ht="14.5" x14ac:dyDescent="0.35">
      <c r="B1164" s="93" t="str">
        <f t="shared" si="64"/>
        <v>Waterfall Buttress</v>
      </c>
      <c r="E1164" s="27" t="s">
        <v>1509</v>
      </c>
      <c r="F1164" t="s">
        <v>2001</v>
      </c>
      <c r="G1164" s="84" t="s">
        <v>14</v>
      </c>
      <c r="H1164" s="27" t="s">
        <v>14</v>
      </c>
      <c r="I1164" s="84">
        <v>0</v>
      </c>
    </row>
    <row r="1165" spans="2:9" ht="14.5" hidden="1" x14ac:dyDescent="0.35">
      <c r="B1165" s="91" t="s">
        <v>174</v>
      </c>
      <c r="C1165" s="27">
        <v>49.419072999999997</v>
      </c>
      <c r="D1165" s="27">
        <v>-2.5977039999999998</v>
      </c>
    </row>
    <row r="1166" spans="2:9" ht="14.5" x14ac:dyDescent="0.35">
      <c r="B1166" s="93" t="str">
        <f>"Grey Buttress"</f>
        <v>Grey Buttress</v>
      </c>
      <c r="E1166" s="27" t="s">
        <v>1510</v>
      </c>
      <c r="F1166" t="s">
        <v>1978</v>
      </c>
      <c r="G1166" s="84" t="s">
        <v>14</v>
      </c>
      <c r="H1166" s="27" t="s">
        <v>14</v>
      </c>
      <c r="I1166" s="84">
        <v>0</v>
      </c>
    </row>
    <row r="1167" spans="2:9" ht="14.5" x14ac:dyDescent="0.35">
      <c r="B1167" s="93" t="str">
        <f t="shared" ref="B1167:B1170" si="65">"Grey Buttress"</f>
        <v>Grey Buttress</v>
      </c>
      <c r="E1167" s="27" t="s">
        <v>1511</v>
      </c>
      <c r="F1167" t="s">
        <v>2011</v>
      </c>
      <c r="G1167" s="84" t="s">
        <v>14</v>
      </c>
      <c r="H1167" s="27" t="s">
        <v>14</v>
      </c>
      <c r="I1167" s="84">
        <v>0</v>
      </c>
    </row>
    <row r="1168" spans="2:9" ht="14.5" x14ac:dyDescent="0.35">
      <c r="B1168" s="93" t="str">
        <f t="shared" si="65"/>
        <v>Grey Buttress</v>
      </c>
      <c r="E1168" s="27" t="s">
        <v>1512</v>
      </c>
      <c r="F1168" t="s">
        <v>2011</v>
      </c>
      <c r="G1168" s="84" t="s">
        <v>14</v>
      </c>
      <c r="H1168" s="27" t="s">
        <v>14</v>
      </c>
      <c r="I1168" s="84">
        <v>0</v>
      </c>
    </row>
    <row r="1169" spans="2:9" ht="14.5" x14ac:dyDescent="0.35">
      <c r="B1169" s="93" t="str">
        <f t="shared" si="65"/>
        <v>Grey Buttress</v>
      </c>
      <c r="E1169" s="27" t="s">
        <v>1513</v>
      </c>
      <c r="F1169" t="s">
        <v>1982</v>
      </c>
      <c r="G1169" s="84" t="s">
        <v>14</v>
      </c>
      <c r="H1169" s="27" t="s">
        <v>14</v>
      </c>
      <c r="I1169" s="84">
        <v>0</v>
      </c>
    </row>
    <row r="1170" spans="2:9" ht="14.5" x14ac:dyDescent="0.35">
      <c r="B1170" s="93" t="str">
        <f t="shared" si="65"/>
        <v>Grey Buttress</v>
      </c>
      <c r="E1170" s="27" t="s">
        <v>768</v>
      </c>
      <c r="F1170" t="s">
        <v>1982</v>
      </c>
      <c r="G1170" s="84" t="s">
        <v>14</v>
      </c>
      <c r="H1170" s="27" t="s">
        <v>14</v>
      </c>
      <c r="I1170" s="84">
        <v>0</v>
      </c>
    </row>
    <row r="1171" spans="2:9" ht="14.5" hidden="1" x14ac:dyDescent="0.35">
      <c r="B1171" s="91" t="s">
        <v>176</v>
      </c>
      <c r="C1171" s="27">
        <v>49.419072999999997</v>
      </c>
      <c r="D1171" s="27">
        <v>-2.5970789999999999</v>
      </c>
    </row>
    <row r="1172" spans="2:9" ht="14.5" hidden="1" x14ac:dyDescent="0.35">
      <c r="B1172" s="93" t="str">
        <f>"Red Slab"</f>
        <v>Red Slab</v>
      </c>
      <c r="E1172" s="27" t="s">
        <v>1514</v>
      </c>
      <c r="F1172" t="s">
        <v>1976</v>
      </c>
      <c r="G1172" t="s">
        <v>10</v>
      </c>
      <c r="H1172" s="27" t="s">
        <v>11</v>
      </c>
      <c r="I1172">
        <v>1.5</v>
      </c>
    </row>
    <row r="1173" spans="2:9" ht="14.5" hidden="1" x14ac:dyDescent="0.35">
      <c r="B1173" s="93" t="str">
        <f t="shared" ref="B1173:B1180" si="66">"Red Slab"</f>
        <v>Red Slab</v>
      </c>
      <c r="E1173" s="27" t="s">
        <v>1515</v>
      </c>
      <c r="F1173" t="s">
        <v>1988</v>
      </c>
      <c r="G1173" s="84" t="s">
        <v>10</v>
      </c>
      <c r="H1173" s="27" t="s">
        <v>11</v>
      </c>
      <c r="I1173" s="84">
        <v>1.5</v>
      </c>
    </row>
    <row r="1174" spans="2:9" ht="14.5" hidden="1" x14ac:dyDescent="0.35">
      <c r="B1174" s="93" t="str">
        <f t="shared" si="66"/>
        <v>Red Slab</v>
      </c>
      <c r="E1174" s="27" t="s">
        <v>489</v>
      </c>
      <c r="F1174" t="s">
        <v>2013</v>
      </c>
      <c r="G1174" s="84" t="s">
        <v>10</v>
      </c>
      <c r="H1174" s="27" t="s">
        <v>11</v>
      </c>
      <c r="I1174" s="84">
        <v>1.5</v>
      </c>
    </row>
    <row r="1175" spans="2:9" ht="14.5" hidden="1" x14ac:dyDescent="0.35">
      <c r="B1175" s="93" t="str">
        <f t="shared" si="66"/>
        <v>Red Slab</v>
      </c>
      <c r="E1175" s="27" t="s">
        <v>1516</v>
      </c>
      <c r="F1175" t="s">
        <v>2008</v>
      </c>
      <c r="G1175" s="84" t="s">
        <v>10</v>
      </c>
      <c r="H1175" s="27" t="s">
        <v>11</v>
      </c>
      <c r="I1175" s="84">
        <v>1.5</v>
      </c>
    </row>
    <row r="1176" spans="2:9" ht="14.5" hidden="1" x14ac:dyDescent="0.35">
      <c r="B1176" s="93" t="str">
        <f t="shared" si="66"/>
        <v>Red Slab</v>
      </c>
      <c r="E1176" s="27" t="s">
        <v>1517</v>
      </c>
      <c r="F1176" t="s">
        <v>1983</v>
      </c>
      <c r="G1176" s="84" t="s">
        <v>10</v>
      </c>
      <c r="H1176" s="27" t="s">
        <v>11</v>
      </c>
      <c r="I1176" s="84">
        <v>1.5</v>
      </c>
    </row>
    <row r="1177" spans="2:9" ht="14.5" hidden="1" x14ac:dyDescent="0.35">
      <c r="B1177" s="93" t="str">
        <f t="shared" si="66"/>
        <v>Red Slab</v>
      </c>
      <c r="E1177" s="27" t="s">
        <v>1518</v>
      </c>
      <c r="F1177" t="s">
        <v>1977</v>
      </c>
      <c r="G1177" s="84" t="s">
        <v>10</v>
      </c>
      <c r="H1177" s="27" t="s">
        <v>11</v>
      </c>
      <c r="I1177" s="84">
        <v>1.5</v>
      </c>
    </row>
    <row r="1178" spans="2:9" ht="14.5" hidden="1" x14ac:dyDescent="0.35">
      <c r="B1178" s="93" t="str">
        <f t="shared" si="66"/>
        <v>Red Slab</v>
      </c>
      <c r="E1178" s="27" t="s">
        <v>1519</v>
      </c>
      <c r="F1178" t="s">
        <v>1989</v>
      </c>
      <c r="G1178" s="84" t="s">
        <v>10</v>
      </c>
      <c r="H1178" s="27" t="s">
        <v>11</v>
      </c>
      <c r="I1178" s="84">
        <v>1.5</v>
      </c>
    </row>
    <row r="1179" spans="2:9" ht="14.5" hidden="1" x14ac:dyDescent="0.35">
      <c r="B1179" s="93" t="str">
        <f t="shared" si="66"/>
        <v>Red Slab</v>
      </c>
      <c r="E1179" s="27" t="s">
        <v>1520</v>
      </c>
      <c r="F1179" t="s">
        <v>1982</v>
      </c>
      <c r="G1179" s="84" t="s">
        <v>10</v>
      </c>
      <c r="H1179" s="27" t="s">
        <v>11</v>
      </c>
      <c r="I1179" s="84">
        <v>1.5</v>
      </c>
    </row>
    <row r="1180" spans="2:9" ht="14.5" hidden="1" x14ac:dyDescent="0.35">
      <c r="B1180" s="93" t="str">
        <f t="shared" si="66"/>
        <v>Red Slab</v>
      </c>
      <c r="E1180" s="27" t="s">
        <v>1521</v>
      </c>
      <c r="F1180" t="s">
        <v>1985</v>
      </c>
      <c r="G1180" s="84" t="s">
        <v>10</v>
      </c>
      <c r="H1180" s="27" t="s">
        <v>11</v>
      </c>
      <c r="I1180" s="84">
        <v>1.5</v>
      </c>
    </row>
    <row r="1181" spans="2:9" ht="14.5" hidden="1" x14ac:dyDescent="0.35">
      <c r="B1181" s="91" t="s">
        <v>178</v>
      </c>
      <c r="C1181" s="27">
        <v>49.419462000000003</v>
      </c>
      <c r="D1181" s="27">
        <v>-2.5961500000000002</v>
      </c>
    </row>
    <row r="1182" spans="2:9" ht="14.5" x14ac:dyDescent="0.35">
      <c r="B1182" s="93" t="str">
        <f>"The Mighty Hogue"</f>
        <v>The Mighty Hogue</v>
      </c>
      <c r="E1182" s="27" t="s">
        <v>1522</v>
      </c>
      <c r="F1182" t="s">
        <v>2010</v>
      </c>
      <c r="G1182" t="s">
        <v>14</v>
      </c>
      <c r="H1182" s="27" t="s">
        <v>14</v>
      </c>
      <c r="I1182">
        <v>0</v>
      </c>
    </row>
    <row r="1183" spans="2:9" ht="14.5" x14ac:dyDescent="0.35">
      <c r="B1183" s="93" t="str">
        <f t="shared" ref="B1183:B1195" si="67">"The Mighty Hogue"</f>
        <v>The Mighty Hogue</v>
      </c>
      <c r="E1183" s="27" t="s">
        <v>1523</v>
      </c>
      <c r="F1183" t="s">
        <v>1980</v>
      </c>
      <c r="G1183" s="84" t="s">
        <v>14</v>
      </c>
      <c r="H1183" s="27" t="s">
        <v>14</v>
      </c>
      <c r="I1183" s="84">
        <v>0</v>
      </c>
    </row>
    <row r="1184" spans="2:9" ht="14.5" x14ac:dyDescent="0.35">
      <c r="B1184" s="93" t="str">
        <f t="shared" si="67"/>
        <v>The Mighty Hogue</v>
      </c>
      <c r="E1184" s="27" t="s">
        <v>1524</v>
      </c>
      <c r="F1184" t="s">
        <v>1982</v>
      </c>
      <c r="G1184" s="84" t="s">
        <v>14</v>
      </c>
      <c r="H1184" s="27" t="s">
        <v>14</v>
      </c>
      <c r="I1184" s="84">
        <v>0</v>
      </c>
    </row>
    <row r="1185" spans="2:9" ht="14.5" x14ac:dyDescent="0.35">
      <c r="B1185" s="93" t="str">
        <f t="shared" si="67"/>
        <v>The Mighty Hogue</v>
      </c>
      <c r="E1185" s="27" t="s">
        <v>1525</v>
      </c>
      <c r="F1185" t="s">
        <v>1982</v>
      </c>
      <c r="G1185" s="84" t="s">
        <v>14</v>
      </c>
      <c r="H1185" s="27" t="s">
        <v>14</v>
      </c>
      <c r="I1185" s="84">
        <v>0</v>
      </c>
    </row>
    <row r="1186" spans="2:9" ht="14.5" x14ac:dyDescent="0.35">
      <c r="B1186" s="93" t="str">
        <f t="shared" si="67"/>
        <v>The Mighty Hogue</v>
      </c>
      <c r="E1186" s="27" t="s">
        <v>1526</v>
      </c>
      <c r="F1186" t="s">
        <v>1982</v>
      </c>
      <c r="G1186" s="84" t="s">
        <v>14</v>
      </c>
      <c r="H1186" s="27" t="s">
        <v>14</v>
      </c>
      <c r="I1186" s="84">
        <v>0</v>
      </c>
    </row>
    <row r="1187" spans="2:9" ht="14.5" x14ac:dyDescent="0.35">
      <c r="B1187" s="93" t="str">
        <f t="shared" si="67"/>
        <v>The Mighty Hogue</v>
      </c>
      <c r="E1187" s="27" t="s">
        <v>1527</v>
      </c>
      <c r="F1187" t="s">
        <v>1980</v>
      </c>
      <c r="G1187" s="84" t="s">
        <v>14</v>
      </c>
      <c r="H1187" s="27" t="s">
        <v>14</v>
      </c>
      <c r="I1187" s="84">
        <v>0</v>
      </c>
    </row>
    <row r="1188" spans="2:9" ht="14.5" x14ac:dyDescent="0.35">
      <c r="B1188" s="93" t="str">
        <f t="shared" si="67"/>
        <v>The Mighty Hogue</v>
      </c>
      <c r="E1188" s="27" t="s">
        <v>1528</v>
      </c>
      <c r="F1188" t="s">
        <v>1978</v>
      </c>
      <c r="G1188" s="84" t="s">
        <v>14</v>
      </c>
      <c r="H1188" s="27" t="s">
        <v>14</v>
      </c>
      <c r="I1188" s="84">
        <v>0</v>
      </c>
    </row>
    <row r="1189" spans="2:9" ht="14.5" x14ac:dyDescent="0.35">
      <c r="B1189" s="93" t="str">
        <f t="shared" si="67"/>
        <v>The Mighty Hogue</v>
      </c>
      <c r="E1189" s="27" t="s">
        <v>1529</v>
      </c>
      <c r="F1189" t="s">
        <v>1978</v>
      </c>
      <c r="G1189" s="84" t="s">
        <v>14</v>
      </c>
      <c r="H1189" s="27" t="s">
        <v>14</v>
      </c>
      <c r="I1189" s="84">
        <v>0</v>
      </c>
    </row>
    <row r="1190" spans="2:9" ht="14.5" x14ac:dyDescent="0.35">
      <c r="B1190" s="93" t="str">
        <f t="shared" si="67"/>
        <v>The Mighty Hogue</v>
      </c>
      <c r="E1190" s="27" t="s">
        <v>1530</v>
      </c>
      <c r="F1190" t="s">
        <v>1977</v>
      </c>
      <c r="G1190" s="84" t="s">
        <v>14</v>
      </c>
      <c r="H1190" s="27" t="s">
        <v>14</v>
      </c>
      <c r="I1190" s="84">
        <v>0</v>
      </c>
    </row>
    <row r="1191" spans="2:9" ht="14.5" x14ac:dyDescent="0.35">
      <c r="B1191" s="93" t="str">
        <f t="shared" si="67"/>
        <v>The Mighty Hogue</v>
      </c>
      <c r="E1191" s="27" t="s">
        <v>1531</v>
      </c>
      <c r="F1191" t="s">
        <v>1976</v>
      </c>
      <c r="G1191" s="84" t="s">
        <v>14</v>
      </c>
      <c r="H1191" s="27" t="s">
        <v>14</v>
      </c>
      <c r="I1191" s="84">
        <v>0</v>
      </c>
    </row>
    <row r="1192" spans="2:9" ht="14.5" x14ac:dyDescent="0.35">
      <c r="B1192" s="93" t="str">
        <f t="shared" si="67"/>
        <v>The Mighty Hogue</v>
      </c>
      <c r="E1192" s="27" t="s">
        <v>1532</v>
      </c>
      <c r="F1192" t="s">
        <v>1978</v>
      </c>
      <c r="G1192" s="84" t="s">
        <v>14</v>
      </c>
      <c r="H1192" s="27" t="s">
        <v>14</v>
      </c>
      <c r="I1192" s="84">
        <v>0</v>
      </c>
    </row>
    <row r="1193" spans="2:9" s="76" customFormat="1" ht="14.5" x14ac:dyDescent="0.35">
      <c r="B1193" s="93" t="str">
        <f t="shared" si="67"/>
        <v>The Mighty Hogue</v>
      </c>
      <c r="C1193" s="64"/>
      <c r="D1193" s="64"/>
      <c r="E1193" s="27" t="s">
        <v>2053</v>
      </c>
      <c r="F1193" t="s">
        <v>1980</v>
      </c>
      <c r="G1193" s="84" t="s">
        <v>14</v>
      </c>
      <c r="H1193" s="27" t="s">
        <v>14</v>
      </c>
      <c r="I1193" s="84">
        <v>0</v>
      </c>
    </row>
    <row r="1194" spans="2:9" ht="14.5" x14ac:dyDescent="0.35">
      <c r="B1194" s="93" t="str">
        <f t="shared" si="67"/>
        <v>The Mighty Hogue</v>
      </c>
      <c r="E1194" s="27" t="s">
        <v>1533</v>
      </c>
      <c r="F1194" t="s">
        <v>1988</v>
      </c>
      <c r="G1194" s="84" t="s">
        <v>14</v>
      </c>
      <c r="H1194" s="27" t="s">
        <v>14</v>
      </c>
      <c r="I1194" s="84">
        <v>0</v>
      </c>
    </row>
    <row r="1195" spans="2:9" ht="14.5" x14ac:dyDescent="0.35">
      <c r="B1195" s="93" t="str">
        <f t="shared" si="67"/>
        <v>The Mighty Hogue</v>
      </c>
      <c r="E1195" s="27" t="s">
        <v>1534</v>
      </c>
      <c r="F1195" t="s">
        <v>1980</v>
      </c>
      <c r="G1195" s="84" t="s">
        <v>14</v>
      </c>
      <c r="H1195" s="27" t="s">
        <v>14</v>
      </c>
      <c r="I1195" s="84">
        <v>0</v>
      </c>
    </row>
    <row r="1196" spans="2:9" ht="14.5" hidden="1" x14ac:dyDescent="0.35">
      <c r="B1196" s="91" t="s">
        <v>180</v>
      </c>
      <c r="C1196" s="27">
        <v>49.418573000000002</v>
      </c>
      <c r="D1196" s="27">
        <v>-2.5953390000000001</v>
      </c>
    </row>
    <row r="1197" spans="2:9" ht="14.5" x14ac:dyDescent="0.35">
      <c r="B1197" s="93" t="str">
        <f>"La Moye"</f>
        <v>La Moye</v>
      </c>
      <c r="E1197" s="27" t="s">
        <v>1535</v>
      </c>
      <c r="F1197" t="s">
        <v>1980</v>
      </c>
      <c r="G1197" t="s">
        <v>14</v>
      </c>
      <c r="H1197" s="27" t="s">
        <v>11</v>
      </c>
      <c r="I1197">
        <v>0</v>
      </c>
    </row>
    <row r="1198" spans="2:9" ht="14.5" x14ac:dyDescent="0.35">
      <c r="B1198" s="93" t="str">
        <f t="shared" ref="B1198:B1212" si="68">"La Moye"</f>
        <v>La Moye</v>
      </c>
      <c r="E1198" s="27" t="s">
        <v>1536</v>
      </c>
      <c r="F1198" t="s">
        <v>1976</v>
      </c>
      <c r="G1198" s="84" t="s">
        <v>14</v>
      </c>
      <c r="H1198" s="27" t="s">
        <v>11</v>
      </c>
      <c r="I1198" s="84">
        <v>0</v>
      </c>
    </row>
    <row r="1199" spans="2:9" ht="14.5" x14ac:dyDescent="0.35">
      <c r="B1199" s="93" t="str">
        <f t="shared" si="68"/>
        <v>La Moye</v>
      </c>
      <c r="E1199" s="27" t="s">
        <v>1537</v>
      </c>
      <c r="F1199" t="s">
        <v>1978</v>
      </c>
      <c r="G1199" s="84" t="s">
        <v>14</v>
      </c>
      <c r="H1199" s="27" t="s">
        <v>11</v>
      </c>
      <c r="I1199" s="84">
        <v>0</v>
      </c>
    </row>
    <row r="1200" spans="2:9" ht="14.5" x14ac:dyDescent="0.35">
      <c r="B1200" s="93" t="str">
        <f t="shared" si="68"/>
        <v>La Moye</v>
      </c>
      <c r="E1200" s="27" t="s">
        <v>1538</v>
      </c>
      <c r="F1200" t="s">
        <v>1978</v>
      </c>
      <c r="G1200" s="84" t="s">
        <v>14</v>
      </c>
      <c r="H1200" s="27" t="s">
        <v>11</v>
      </c>
      <c r="I1200" s="84">
        <v>0</v>
      </c>
    </row>
    <row r="1201" spans="1:9" ht="14.5" x14ac:dyDescent="0.35">
      <c r="B1201" s="93" t="str">
        <f t="shared" si="68"/>
        <v>La Moye</v>
      </c>
      <c r="E1201" s="27" t="s">
        <v>1539</v>
      </c>
      <c r="F1201" t="s">
        <v>1978</v>
      </c>
      <c r="G1201" s="84" t="s">
        <v>14</v>
      </c>
      <c r="H1201" s="27" t="s">
        <v>11</v>
      </c>
      <c r="I1201" s="84">
        <v>0</v>
      </c>
    </row>
    <row r="1202" spans="1:9" ht="14.5" x14ac:dyDescent="0.35">
      <c r="B1202" s="93" t="str">
        <f t="shared" si="68"/>
        <v>La Moye</v>
      </c>
      <c r="E1202" s="27" t="s">
        <v>1540</v>
      </c>
      <c r="F1202" t="s">
        <v>1978</v>
      </c>
      <c r="G1202" s="84" t="s">
        <v>14</v>
      </c>
      <c r="H1202" s="27" t="s">
        <v>11</v>
      </c>
      <c r="I1202" s="84">
        <v>0</v>
      </c>
    </row>
    <row r="1203" spans="1:9" ht="14.5" x14ac:dyDescent="0.35">
      <c r="B1203" s="93" t="str">
        <f t="shared" si="68"/>
        <v>La Moye</v>
      </c>
      <c r="E1203" s="27" t="s">
        <v>1541</v>
      </c>
      <c r="F1203" t="s">
        <v>1977</v>
      </c>
      <c r="G1203" s="84" t="s">
        <v>14</v>
      </c>
      <c r="H1203" s="27" t="s">
        <v>11</v>
      </c>
      <c r="I1203" s="84">
        <v>0</v>
      </c>
    </row>
    <row r="1204" spans="1:9" ht="14.5" x14ac:dyDescent="0.35">
      <c r="B1204" s="93" t="str">
        <f t="shared" si="68"/>
        <v>La Moye</v>
      </c>
      <c r="E1204" s="27" t="s">
        <v>1542</v>
      </c>
      <c r="F1204" t="s">
        <v>1982</v>
      </c>
      <c r="G1204" s="84" t="s">
        <v>14</v>
      </c>
      <c r="H1204" s="27" t="s">
        <v>11</v>
      </c>
      <c r="I1204" s="84">
        <v>0</v>
      </c>
    </row>
    <row r="1205" spans="1:9" ht="14.5" x14ac:dyDescent="0.35">
      <c r="B1205" s="93" t="str">
        <f t="shared" si="68"/>
        <v>La Moye</v>
      </c>
      <c r="E1205" s="27" t="s">
        <v>1543</v>
      </c>
      <c r="F1205" t="s">
        <v>1982</v>
      </c>
      <c r="G1205" s="84" t="s">
        <v>14</v>
      </c>
      <c r="H1205" s="27" t="s">
        <v>11</v>
      </c>
      <c r="I1205" s="84">
        <v>0</v>
      </c>
    </row>
    <row r="1206" spans="1:9" ht="14.5" x14ac:dyDescent="0.35">
      <c r="B1206" s="93" t="str">
        <f t="shared" si="68"/>
        <v>La Moye</v>
      </c>
      <c r="E1206" s="27" t="s">
        <v>1544</v>
      </c>
      <c r="F1206" t="s">
        <v>1989</v>
      </c>
      <c r="G1206" s="84" t="s">
        <v>14</v>
      </c>
      <c r="H1206" s="27" t="s">
        <v>11</v>
      </c>
      <c r="I1206" s="84">
        <v>0</v>
      </c>
    </row>
    <row r="1207" spans="1:9" ht="14.5" x14ac:dyDescent="0.35">
      <c r="B1207" s="93" t="str">
        <f t="shared" si="68"/>
        <v>La Moye</v>
      </c>
      <c r="E1207" s="27" t="s">
        <v>1545</v>
      </c>
      <c r="F1207" t="s">
        <v>2017</v>
      </c>
      <c r="G1207" s="84" t="s">
        <v>14</v>
      </c>
      <c r="H1207" s="27" t="s">
        <v>11</v>
      </c>
      <c r="I1207" s="84">
        <v>0</v>
      </c>
    </row>
    <row r="1208" spans="1:9" ht="14.5" x14ac:dyDescent="0.35">
      <c r="B1208" s="93" t="str">
        <f t="shared" si="68"/>
        <v>La Moye</v>
      </c>
      <c r="E1208" s="27" t="s">
        <v>1546</v>
      </c>
      <c r="F1208" t="s">
        <v>2013</v>
      </c>
      <c r="G1208" s="84" t="s">
        <v>14</v>
      </c>
      <c r="H1208" s="27" t="s">
        <v>11</v>
      </c>
      <c r="I1208" s="84">
        <v>0</v>
      </c>
    </row>
    <row r="1209" spans="1:9" ht="14.5" x14ac:dyDescent="0.35">
      <c r="B1209" s="93" t="str">
        <f t="shared" si="68"/>
        <v>La Moye</v>
      </c>
      <c r="E1209" s="27" t="s">
        <v>1547</v>
      </c>
      <c r="F1209" t="s">
        <v>2013</v>
      </c>
      <c r="G1209" s="84" t="s">
        <v>14</v>
      </c>
      <c r="H1209" s="27" t="s">
        <v>11</v>
      </c>
      <c r="I1209" s="84">
        <v>0</v>
      </c>
    </row>
    <row r="1210" spans="1:9" ht="14.5" x14ac:dyDescent="0.35">
      <c r="B1210" s="93" t="str">
        <f t="shared" si="68"/>
        <v>La Moye</v>
      </c>
      <c r="E1210" s="27" t="s">
        <v>1548</v>
      </c>
      <c r="F1210" t="s">
        <v>1979</v>
      </c>
      <c r="G1210" s="84" t="s">
        <v>14</v>
      </c>
      <c r="H1210" s="27" t="s">
        <v>11</v>
      </c>
      <c r="I1210" s="84">
        <v>0</v>
      </c>
    </row>
    <row r="1211" spans="1:9" ht="14.5" x14ac:dyDescent="0.35">
      <c r="B1211" s="93" t="str">
        <f t="shared" si="68"/>
        <v>La Moye</v>
      </c>
      <c r="E1211" s="27" t="s">
        <v>1549</v>
      </c>
      <c r="F1211" t="s">
        <v>1978</v>
      </c>
      <c r="G1211" s="84" t="s">
        <v>14</v>
      </c>
      <c r="H1211" s="27" t="s">
        <v>11</v>
      </c>
      <c r="I1211" s="84">
        <v>0</v>
      </c>
    </row>
    <row r="1212" spans="1:9" ht="14.5" x14ac:dyDescent="0.35">
      <c r="B1212" s="93" t="str">
        <f t="shared" si="68"/>
        <v>La Moye</v>
      </c>
      <c r="E1212" s="27" t="s">
        <v>1550</v>
      </c>
      <c r="F1212" t="s">
        <v>1982</v>
      </c>
      <c r="G1212" s="84" t="s">
        <v>14</v>
      </c>
      <c r="H1212" s="27" t="s">
        <v>11</v>
      </c>
      <c r="I1212" s="84">
        <v>0</v>
      </c>
    </row>
    <row r="1213" spans="1:9" ht="14.5" hidden="1" x14ac:dyDescent="0.35">
      <c r="A1213" s="26" t="s">
        <v>1958</v>
      </c>
      <c r="B1213" s="91" t="s">
        <v>183</v>
      </c>
      <c r="C1213" s="27">
        <v>49.418441000000001</v>
      </c>
      <c r="D1213" s="27">
        <v>-2.5933069999999998</v>
      </c>
    </row>
    <row r="1214" spans="1:9" ht="14.5" x14ac:dyDescent="0.35">
      <c r="B1214" s="93" t="str">
        <f>"Texaco Wall"</f>
        <v>Texaco Wall</v>
      </c>
      <c r="E1214" s="27" t="s">
        <v>1551</v>
      </c>
      <c r="F1214" t="s">
        <v>2008</v>
      </c>
      <c r="G1214" t="s">
        <v>14</v>
      </c>
      <c r="H1214" s="27" t="s">
        <v>11</v>
      </c>
      <c r="I1214">
        <v>0</v>
      </c>
    </row>
    <row r="1215" spans="1:9" ht="14.5" x14ac:dyDescent="0.35">
      <c r="B1215" s="93" t="str">
        <f t="shared" ref="B1215:B1223" si="69">"Texaco Wall"</f>
        <v>Texaco Wall</v>
      </c>
      <c r="E1215" s="27" t="s">
        <v>1552</v>
      </c>
      <c r="F1215" t="s">
        <v>1977</v>
      </c>
      <c r="G1215" s="84" t="s">
        <v>14</v>
      </c>
      <c r="H1215" s="27" t="s">
        <v>11</v>
      </c>
      <c r="I1215" s="84">
        <v>0</v>
      </c>
    </row>
    <row r="1216" spans="1:9" ht="14.5" x14ac:dyDescent="0.35">
      <c r="B1216" s="93" t="str">
        <f t="shared" si="69"/>
        <v>Texaco Wall</v>
      </c>
      <c r="E1216" s="27" t="s">
        <v>1553</v>
      </c>
      <c r="F1216" t="s">
        <v>1980</v>
      </c>
      <c r="G1216" s="84" t="s">
        <v>14</v>
      </c>
      <c r="H1216" s="27" t="s">
        <v>11</v>
      </c>
      <c r="I1216" s="84">
        <v>0</v>
      </c>
    </row>
    <row r="1217" spans="2:9" ht="14.5" x14ac:dyDescent="0.35">
      <c r="B1217" s="93" t="str">
        <f t="shared" si="69"/>
        <v>Texaco Wall</v>
      </c>
      <c r="E1217" s="27" t="s">
        <v>1554</v>
      </c>
      <c r="F1217" t="s">
        <v>1983</v>
      </c>
      <c r="G1217" s="84" t="s">
        <v>14</v>
      </c>
      <c r="H1217" s="27" t="s">
        <v>11</v>
      </c>
      <c r="I1217" s="84">
        <v>0</v>
      </c>
    </row>
    <row r="1218" spans="2:9" ht="14.5" x14ac:dyDescent="0.35">
      <c r="B1218" s="93" t="str">
        <f t="shared" si="69"/>
        <v>Texaco Wall</v>
      </c>
      <c r="E1218" s="27" t="s">
        <v>1555</v>
      </c>
      <c r="F1218" t="s">
        <v>1995</v>
      </c>
      <c r="G1218" s="84" t="s">
        <v>14</v>
      </c>
      <c r="H1218" s="27" t="s">
        <v>11</v>
      </c>
      <c r="I1218" s="84">
        <v>0</v>
      </c>
    </row>
    <row r="1219" spans="2:9" ht="14.5" x14ac:dyDescent="0.35">
      <c r="B1219" s="93" t="str">
        <f t="shared" si="69"/>
        <v>Texaco Wall</v>
      </c>
      <c r="E1219" s="27" t="s">
        <v>1556</v>
      </c>
      <c r="F1219" t="s">
        <v>1978</v>
      </c>
      <c r="G1219" s="84" t="s">
        <v>14</v>
      </c>
      <c r="H1219" s="27" t="s">
        <v>11</v>
      </c>
      <c r="I1219" s="84">
        <v>0</v>
      </c>
    </row>
    <row r="1220" spans="2:9" ht="14.5" x14ac:dyDescent="0.35">
      <c r="B1220" s="93" t="str">
        <f t="shared" si="69"/>
        <v>Texaco Wall</v>
      </c>
      <c r="E1220" s="27" t="s">
        <v>1557</v>
      </c>
      <c r="F1220" t="s">
        <v>1982</v>
      </c>
      <c r="G1220" s="84" t="s">
        <v>14</v>
      </c>
      <c r="H1220" s="27" t="s">
        <v>11</v>
      </c>
      <c r="I1220" s="84">
        <v>0</v>
      </c>
    </row>
    <row r="1221" spans="2:9" ht="14.5" x14ac:dyDescent="0.35">
      <c r="B1221" s="93" t="str">
        <f t="shared" si="69"/>
        <v>Texaco Wall</v>
      </c>
      <c r="E1221" s="27" t="s">
        <v>1558</v>
      </c>
      <c r="F1221" t="s">
        <v>1976</v>
      </c>
      <c r="G1221" s="84" t="s">
        <v>14</v>
      </c>
      <c r="H1221" s="27" t="s">
        <v>11</v>
      </c>
      <c r="I1221" s="84">
        <v>0</v>
      </c>
    </row>
    <row r="1222" spans="2:9" ht="14.5" x14ac:dyDescent="0.35">
      <c r="B1222" s="93" t="str">
        <f t="shared" si="69"/>
        <v>Texaco Wall</v>
      </c>
      <c r="E1222" s="27" t="s">
        <v>1559</v>
      </c>
      <c r="F1222" t="s">
        <v>1979</v>
      </c>
      <c r="G1222" s="84" t="s">
        <v>14</v>
      </c>
      <c r="H1222" s="27" t="s">
        <v>11</v>
      </c>
      <c r="I1222" s="84">
        <v>0</v>
      </c>
    </row>
    <row r="1223" spans="2:9" ht="14.5" x14ac:dyDescent="0.35">
      <c r="B1223" s="93" t="str">
        <f t="shared" si="69"/>
        <v>Texaco Wall</v>
      </c>
      <c r="E1223" s="27" t="s">
        <v>1560</v>
      </c>
      <c r="F1223" t="s">
        <v>1982</v>
      </c>
      <c r="G1223" s="84" t="s">
        <v>14</v>
      </c>
      <c r="H1223" s="27" t="s">
        <v>11</v>
      </c>
      <c r="I1223" s="84">
        <v>0</v>
      </c>
    </row>
    <row r="1224" spans="2:9" ht="14.5" hidden="1" x14ac:dyDescent="0.35">
      <c r="B1224" s="91" t="s">
        <v>185</v>
      </c>
      <c r="C1224" s="27">
        <v>49.417698000000001</v>
      </c>
      <c r="D1224" s="27">
        <v>-2.5930569999999999</v>
      </c>
    </row>
    <row r="1225" spans="2:9" ht="14.5" hidden="1" x14ac:dyDescent="0.35">
      <c r="B1225" s="93" t="str">
        <f>"Sea Level Wall"</f>
        <v>Sea Level Wall</v>
      </c>
      <c r="E1225" s="27" t="s">
        <v>1561</v>
      </c>
      <c r="F1225" t="s">
        <v>1976</v>
      </c>
      <c r="G1225" t="s">
        <v>10</v>
      </c>
      <c r="H1225" s="27" t="s">
        <v>11</v>
      </c>
      <c r="I1225">
        <v>1</v>
      </c>
    </row>
    <row r="1226" spans="2:9" ht="14.5" hidden="1" x14ac:dyDescent="0.35">
      <c r="B1226" s="93" t="str">
        <f t="shared" ref="B1226:B1240" si="70">"Sea Level Wall"</f>
        <v>Sea Level Wall</v>
      </c>
      <c r="E1226" s="27" t="s">
        <v>1562</v>
      </c>
      <c r="F1226" t="s">
        <v>1989</v>
      </c>
      <c r="G1226" s="84" t="s">
        <v>10</v>
      </c>
      <c r="H1226" s="27" t="s">
        <v>11</v>
      </c>
      <c r="I1226" s="84">
        <v>1</v>
      </c>
    </row>
    <row r="1227" spans="2:9" ht="14.5" hidden="1" x14ac:dyDescent="0.35">
      <c r="B1227" s="93" t="str">
        <f t="shared" si="70"/>
        <v>Sea Level Wall</v>
      </c>
      <c r="E1227" s="27" t="s">
        <v>1563</v>
      </c>
      <c r="F1227" t="s">
        <v>1983</v>
      </c>
      <c r="G1227" s="84" t="s">
        <v>10</v>
      </c>
      <c r="H1227" s="27" t="s">
        <v>11</v>
      </c>
      <c r="I1227" s="84">
        <v>1</v>
      </c>
    </row>
    <row r="1228" spans="2:9" ht="14.5" hidden="1" x14ac:dyDescent="0.35">
      <c r="B1228" s="93" t="str">
        <f t="shared" si="70"/>
        <v>Sea Level Wall</v>
      </c>
      <c r="E1228" s="27" t="s">
        <v>1564</v>
      </c>
      <c r="F1228" t="s">
        <v>1983</v>
      </c>
      <c r="G1228" s="84" t="s">
        <v>10</v>
      </c>
      <c r="H1228" s="27" t="s">
        <v>11</v>
      </c>
      <c r="I1228" s="84">
        <v>1</v>
      </c>
    </row>
    <row r="1229" spans="2:9" ht="14.5" hidden="1" x14ac:dyDescent="0.35">
      <c r="B1229" s="93" t="str">
        <f t="shared" si="70"/>
        <v>Sea Level Wall</v>
      </c>
      <c r="E1229" s="27" t="s">
        <v>1565</v>
      </c>
      <c r="F1229" t="s">
        <v>2016</v>
      </c>
      <c r="G1229" s="84" t="s">
        <v>10</v>
      </c>
      <c r="H1229" s="27" t="s">
        <v>11</v>
      </c>
      <c r="I1229" s="84">
        <v>1</v>
      </c>
    </row>
    <row r="1230" spans="2:9" ht="14.5" hidden="1" x14ac:dyDescent="0.35">
      <c r="B1230" s="93" t="str">
        <f t="shared" si="70"/>
        <v>Sea Level Wall</v>
      </c>
      <c r="E1230" s="27" t="s">
        <v>1566</v>
      </c>
      <c r="F1230" t="s">
        <v>1992</v>
      </c>
      <c r="G1230" s="84" t="s">
        <v>10</v>
      </c>
      <c r="H1230" s="27" t="s">
        <v>11</v>
      </c>
      <c r="I1230" s="84">
        <v>1</v>
      </c>
    </row>
    <row r="1231" spans="2:9" ht="14.5" hidden="1" x14ac:dyDescent="0.35">
      <c r="B1231" s="93" t="str">
        <f t="shared" si="70"/>
        <v>Sea Level Wall</v>
      </c>
      <c r="E1231" s="27" t="s">
        <v>1567</v>
      </c>
      <c r="F1231" t="s">
        <v>1976</v>
      </c>
      <c r="G1231" s="84" t="s">
        <v>10</v>
      </c>
      <c r="H1231" s="27" t="s">
        <v>11</v>
      </c>
      <c r="I1231" s="84">
        <v>1</v>
      </c>
    </row>
    <row r="1232" spans="2:9" ht="14.5" hidden="1" x14ac:dyDescent="0.35">
      <c r="B1232" s="93" t="str">
        <f t="shared" si="70"/>
        <v>Sea Level Wall</v>
      </c>
      <c r="E1232" s="27" t="s">
        <v>1568</v>
      </c>
      <c r="F1232" t="s">
        <v>2054</v>
      </c>
      <c r="G1232" s="84" t="s">
        <v>10</v>
      </c>
      <c r="H1232" s="27" t="s">
        <v>11</v>
      </c>
      <c r="I1232" s="84">
        <v>1</v>
      </c>
    </row>
    <row r="1233" spans="2:9" ht="14.5" hidden="1" x14ac:dyDescent="0.35">
      <c r="B1233" s="93" t="str">
        <f t="shared" si="70"/>
        <v>Sea Level Wall</v>
      </c>
      <c r="E1233" s="27" t="s">
        <v>1569</v>
      </c>
      <c r="F1233" t="s">
        <v>1983</v>
      </c>
      <c r="G1233" s="84" t="s">
        <v>10</v>
      </c>
      <c r="H1233" s="27" t="s">
        <v>11</v>
      </c>
      <c r="I1233" s="84">
        <v>1</v>
      </c>
    </row>
    <row r="1234" spans="2:9" ht="14.5" hidden="1" x14ac:dyDescent="0.35">
      <c r="B1234" s="93" t="str">
        <f t="shared" si="70"/>
        <v>Sea Level Wall</v>
      </c>
      <c r="E1234" s="27" t="s">
        <v>1570</v>
      </c>
      <c r="F1234" t="s">
        <v>1983</v>
      </c>
      <c r="G1234" s="84" t="s">
        <v>10</v>
      </c>
      <c r="H1234" s="27" t="s">
        <v>11</v>
      </c>
      <c r="I1234" s="84">
        <v>1</v>
      </c>
    </row>
    <row r="1235" spans="2:9" ht="14.5" hidden="1" x14ac:dyDescent="0.35">
      <c r="B1235" s="93" t="str">
        <f t="shared" si="70"/>
        <v>Sea Level Wall</v>
      </c>
      <c r="E1235" s="27" t="s">
        <v>1571</v>
      </c>
      <c r="F1235" t="s">
        <v>1983</v>
      </c>
      <c r="G1235" s="84" t="s">
        <v>10</v>
      </c>
      <c r="H1235" s="27" t="s">
        <v>11</v>
      </c>
      <c r="I1235" s="84">
        <v>1</v>
      </c>
    </row>
    <row r="1236" spans="2:9" ht="14.5" hidden="1" x14ac:dyDescent="0.35">
      <c r="B1236" s="93" t="str">
        <f t="shared" si="70"/>
        <v>Sea Level Wall</v>
      </c>
      <c r="E1236" s="27" t="s">
        <v>1572</v>
      </c>
      <c r="F1236" t="s">
        <v>1977</v>
      </c>
      <c r="G1236" s="84" t="s">
        <v>10</v>
      </c>
      <c r="H1236" s="27" t="s">
        <v>11</v>
      </c>
      <c r="I1236" s="84">
        <v>1</v>
      </c>
    </row>
    <row r="1237" spans="2:9" ht="14.5" hidden="1" x14ac:dyDescent="0.35">
      <c r="B1237" s="93" t="str">
        <f t="shared" si="70"/>
        <v>Sea Level Wall</v>
      </c>
      <c r="E1237" s="27" t="s">
        <v>1573</v>
      </c>
      <c r="F1237" t="s">
        <v>2055</v>
      </c>
      <c r="G1237" s="84" t="s">
        <v>10</v>
      </c>
      <c r="H1237" s="27" t="s">
        <v>11</v>
      </c>
      <c r="I1237" s="84">
        <v>1</v>
      </c>
    </row>
    <row r="1238" spans="2:9" ht="14.5" hidden="1" x14ac:dyDescent="0.35">
      <c r="B1238" s="93" t="str">
        <f t="shared" si="70"/>
        <v>Sea Level Wall</v>
      </c>
      <c r="E1238" s="27" t="s">
        <v>1574</v>
      </c>
      <c r="F1238" t="s">
        <v>2014</v>
      </c>
      <c r="G1238" s="84" t="s">
        <v>10</v>
      </c>
      <c r="H1238" s="27" t="s">
        <v>11</v>
      </c>
      <c r="I1238" s="84">
        <v>1</v>
      </c>
    </row>
    <row r="1239" spans="2:9" ht="14.5" hidden="1" x14ac:dyDescent="0.35">
      <c r="B1239" s="93" t="str">
        <f t="shared" si="70"/>
        <v>Sea Level Wall</v>
      </c>
      <c r="E1239" s="27" t="s">
        <v>1575</v>
      </c>
      <c r="F1239" t="s">
        <v>1994</v>
      </c>
      <c r="G1239" s="84" t="s">
        <v>10</v>
      </c>
      <c r="H1239" s="27" t="s">
        <v>11</v>
      </c>
      <c r="I1239" s="84">
        <v>1</v>
      </c>
    </row>
    <row r="1240" spans="2:9" ht="14.5" hidden="1" x14ac:dyDescent="0.35">
      <c r="B1240" s="93" t="str">
        <f t="shared" si="70"/>
        <v>Sea Level Wall</v>
      </c>
      <c r="E1240" s="27" t="s">
        <v>1576</v>
      </c>
      <c r="F1240" t="s">
        <v>1992</v>
      </c>
      <c r="G1240" s="84" t="s">
        <v>10</v>
      </c>
      <c r="H1240" s="27" t="s">
        <v>11</v>
      </c>
      <c r="I1240" s="84">
        <v>1</v>
      </c>
    </row>
    <row r="1241" spans="2:9" ht="14.5" hidden="1" x14ac:dyDescent="0.35">
      <c r="B1241" s="91" t="s">
        <v>187</v>
      </c>
      <c r="C1241" s="27">
        <v>49.417205000000003</v>
      </c>
      <c r="D1241" s="27">
        <v>-2.5922040000000002</v>
      </c>
    </row>
    <row r="1242" spans="2:9" ht="14.5" x14ac:dyDescent="0.35">
      <c r="B1242" s="93" t="str">
        <f>"Movie Wall"</f>
        <v>Movie Wall</v>
      </c>
      <c r="E1242" s="27" t="s">
        <v>1577</v>
      </c>
      <c r="F1242" t="s">
        <v>1997</v>
      </c>
      <c r="G1242" t="s">
        <v>14</v>
      </c>
      <c r="H1242" s="27" t="s">
        <v>14</v>
      </c>
      <c r="I1242">
        <v>0</v>
      </c>
    </row>
    <row r="1243" spans="2:9" ht="14.5" x14ac:dyDescent="0.35">
      <c r="B1243" s="93" t="str">
        <f t="shared" ref="B1243:B1257" si="71">"Movie Wall"</f>
        <v>Movie Wall</v>
      </c>
      <c r="E1243" s="27" t="s">
        <v>1578</v>
      </c>
      <c r="F1243" t="s">
        <v>1978</v>
      </c>
      <c r="G1243" s="84" t="s">
        <v>14</v>
      </c>
      <c r="H1243" s="27" t="s">
        <v>14</v>
      </c>
      <c r="I1243" s="84">
        <v>0</v>
      </c>
    </row>
    <row r="1244" spans="2:9" ht="14.5" x14ac:dyDescent="0.35">
      <c r="B1244" s="93" t="str">
        <f t="shared" si="71"/>
        <v>Movie Wall</v>
      </c>
      <c r="E1244" s="27" t="s">
        <v>1579</v>
      </c>
      <c r="F1244" t="s">
        <v>1985</v>
      </c>
      <c r="G1244" s="84" t="s">
        <v>14</v>
      </c>
      <c r="H1244" s="27" t="s">
        <v>14</v>
      </c>
      <c r="I1244" s="84">
        <v>0</v>
      </c>
    </row>
    <row r="1245" spans="2:9" ht="14.5" x14ac:dyDescent="0.35">
      <c r="B1245" s="93" t="str">
        <f t="shared" si="71"/>
        <v>Movie Wall</v>
      </c>
      <c r="E1245" s="27" t="s">
        <v>1580</v>
      </c>
      <c r="F1245" t="s">
        <v>1994</v>
      </c>
      <c r="G1245" s="84" t="s">
        <v>14</v>
      </c>
      <c r="H1245" s="27" t="s">
        <v>14</v>
      </c>
      <c r="I1245" s="84">
        <v>0</v>
      </c>
    </row>
    <row r="1246" spans="2:9" ht="14.5" x14ac:dyDescent="0.35">
      <c r="B1246" s="93" t="str">
        <f t="shared" si="71"/>
        <v>Movie Wall</v>
      </c>
      <c r="E1246" s="27" t="s">
        <v>1581</v>
      </c>
      <c r="F1246" t="s">
        <v>1985</v>
      </c>
      <c r="G1246" s="84" t="s">
        <v>14</v>
      </c>
      <c r="H1246" s="27" t="s">
        <v>14</v>
      </c>
      <c r="I1246" s="84">
        <v>0</v>
      </c>
    </row>
    <row r="1247" spans="2:9" ht="14.5" x14ac:dyDescent="0.35">
      <c r="B1247" s="93" t="str">
        <f t="shared" si="71"/>
        <v>Movie Wall</v>
      </c>
      <c r="E1247" s="27" t="s">
        <v>1582</v>
      </c>
      <c r="F1247" t="s">
        <v>1985</v>
      </c>
      <c r="G1247" s="84" t="s">
        <v>14</v>
      </c>
      <c r="H1247" s="27" t="s">
        <v>14</v>
      </c>
      <c r="I1247" s="84">
        <v>0</v>
      </c>
    </row>
    <row r="1248" spans="2:9" ht="14.5" x14ac:dyDescent="0.35">
      <c r="B1248" s="93" t="str">
        <f t="shared" si="71"/>
        <v>Movie Wall</v>
      </c>
      <c r="E1248" s="27" t="s">
        <v>1583</v>
      </c>
      <c r="F1248" t="s">
        <v>1978</v>
      </c>
      <c r="G1248" s="84" t="s">
        <v>14</v>
      </c>
      <c r="H1248" s="27" t="s">
        <v>14</v>
      </c>
      <c r="I1248" s="84">
        <v>0</v>
      </c>
    </row>
    <row r="1249" spans="2:9" ht="14.5" x14ac:dyDescent="0.35">
      <c r="B1249" s="93" t="str">
        <f t="shared" si="71"/>
        <v>Movie Wall</v>
      </c>
      <c r="E1249" s="27" t="s">
        <v>1584</v>
      </c>
      <c r="F1249" t="s">
        <v>1980</v>
      </c>
      <c r="G1249" s="84" t="s">
        <v>14</v>
      </c>
      <c r="H1249" s="27" t="s">
        <v>14</v>
      </c>
      <c r="I1249" s="84">
        <v>0</v>
      </c>
    </row>
    <row r="1250" spans="2:9" ht="14.5" x14ac:dyDescent="0.35">
      <c r="B1250" s="93" t="str">
        <f t="shared" si="71"/>
        <v>Movie Wall</v>
      </c>
      <c r="E1250" s="27" t="s">
        <v>1585</v>
      </c>
      <c r="F1250" t="s">
        <v>1978</v>
      </c>
      <c r="G1250" s="84" t="s">
        <v>14</v>
      </c>
      <c r="H1250" s="27" t="s">
        <v>14</v>
      </c>
      <c r="I1250" s="84">
        <v>0</v>
      </c>
    </row>
    <row r="1251" spans="2:9" ht="14.5" x14ac:dyDescent="0.35">
      <c r="B1251" s="93" t="str">
        <f t="shared" si="71"/>
        <v>Movie Wall</v>
      </c>
      <c r="E1251" s="27" t="s">
        <v>1586</v>
      </c>
      <c r="F1251" t="s">
        <v>1980</v>
      </c>
      <c r="G1251" s="84" t="s">
        <v>14</v>
      </c>
      <c r="H1251" s="27" t="s">
        <v>14</v>
      </c>
      <c r="I1251" s="84">
        <v>0</v>
      </c>
    </row>
    <row r="1252" spans="2:9" ht="14.5" x14ac:dyDescent="0.35">
      <c r="B1252" s="93" t="str">
        <f t="shared" si="71"/>
        <v>Movie Wall</v>
      </c>
      <c r="E1252" s="27" t="s">
        <v>1587</v>
      </c>
      <c r="F1252" t="s">
        <v>2020</v>
      </c>
      <c r="G1252" s="84" t="s">
        <v>14</v>
      </c>
      <c r="H1252" s="27" t="s">
        <v>14</v>
      </c>
      <c r="I1252" s="84">
        <v>0</v>
      </c>
    </row>
    <row r="1253" spans="2:9" ht="14.5" x14ac:dyDescent="0.35">
      <c r="B1253" s="93" t="str">
        <f t="shared" si="71"/>
        <v>Movie Wall</v>
      </c>
      <c r="E1253" s="27" t="s">
        <v>1588</v>
      </c>
      <c r="F1253" t="s">
        <v>1983</v>
      </c>
      <c r="G1253" s="84" t="s">
        <v>14</v>
      </c>
      <c r="H1253" s="27" t="s">
        <v>14</v>
      </c>
      <c r="I1253" s="84">
        <v>0</v>
      </c>
    </row>
    <row r="1254" spans="2:9" ht="14.5" x14ac:dyDescent="0.35">
      <c r="B1254" s="93" t="str">
        <f t="shared" si="71"/>
        <v>Movie Wall</v>
      </c>
      <c r="E1254" s="27" t="s">
        <v>1589</v>
      </c>
      <c r="F1254" t="s">
        <v>1983</v>
      </c>
      <c r="G1254" s="84" t="s">
        <v>14</v>
      </c>
      <c r="H1254" s="27" t="s">
        <v>14</v>
      </c>
      <c r="I1254" s="84">
        <v>0</v>
      </c>
    </row>
    <row r="1255" spans="2:9" ht="14.5" x14ac:dyDescent="0.35">
      <c r="B1255" s="93" t="str">
        <f t="shared" si="71"/>
        <v>Movie Wall</v>
      </c>
      <c r="E1255" s="27" t="s">
        <v>1590</v>
      </c>
      <c r="F1255" t="s">
        <v>1983</v>
      </c>
      <c r="G1255" s="84" t="s">
        <v>14</v>
      </c>
      <c r="H1255" s="27" t="s">
        <v>14</v>
      </c>
      <c r="I1255" s="84">
        <v>0</v>
      </c>
    </row>
    <row r="1256" spans="2:9" ht="14.5" x14ac:dyDescent="0.35">
      <c r="B1256" s="93" t="str">
        <f t="shared" si="71"/>
        <v>Movie Wall</v>
      </c>
      <c r="E1256" s="27" t="s">
        <v>1591</v>
      </c>
      <c r="F1256" t="s">
        <v>1983</v>
      </c>
      <c r="G1256" s="84" t="s">
        <v>14</v>
      </c>
      <c r="H1256" s="27" t="s">
        <v>14</v>
      </c>
      <c r="I1256" s="84">
        <v>0</v>
      </c>
    </row>
    <row r="1257" spans="2:9" ht="14.5" x14ac:dyDescent="0.35">
      <c r="B1257" s="93" t="str">
        <f t="shared" si="71"/>
        <v>Movie Wall</v>
      </c>
      <c r="E1257" s="27" t="s">
        <v>1592</v>
      </c>
      <c r="F1257" t="s">
        <v>1976</v>
      </c>
      <c r="G1257" s="84" t="s">
        <v>14</v>
      </c>
      <c r="H1257" s="27" t="s">
        <v>14</v>
      </c>
      <c r="I1257" s="84">
        <v>0</v>
      </c>
    </row>
    <row r="1258" spans="2:9" ht="14.5" hidden="1" x14ac:dyDescent="0.35">
      <c r="B1258" s="91" t="s">
        <v>189</v>
      </c>
      <c r="C1258" s="27">
        <v>49.416809000000001</v>
      </c>
      <c r="D1258" s="27">
        <v>-2.5919639999999999</v>
      </c>
    </row>
    <row r="1259" spans="2:9" ht="14.5" x14ac:dyDescent="0.35">
      <c r="B1259" s="93" t="str">
        <f>"The Stacks &amp; Caves"</f>
        <v>The Stacks &amp; Caves</v>
      </c>
      <c r="E1259" s="27" t="s">
        <v>1593</v>
      </c>
      <c r="F1259" t="s">
        <v>2020</v>
      </c>
      <c r="G1259" t="s">
        <v>14</v>
      </c>
      <c r="H1259" s="27" t="s">
        <v>11</v>
      </c>
      <c r="I1259">
        <v>0</v>
      </c>
    </row>
    <row r="1260" spans="2:9" ht="14.5" x14ac:dyDescent="0.35">
      <c r="B1260" s="93" t="str">
        <f t="shared" ref="B1260:B1273" si="72">"The Stacks &amp; Caves"</f>
        <v>The Stacks &amp; Caves</v>
      </c>
      <c r="E1260" s="27" t="s">
        <v>1594</v>
      </c>
      <c r="F1260" t="s">
        <v>1982</v>
      </c>
      <c r="G1260" s="84" t="s">
        <v>14</v>
      </c>
      <c r="H1260" s="27" t="s">
        <v>11</v>
      </c>
      <c r="I1260" s="84">
        <v>0</v>
      </c>
    </row>
    <row r="1261" spans="2:9" ht="14.5" x14ac:dyDescent="0.35">
      <c r="B1261" s="93" t="str">
        <f t="shared" si="72"/>
        <v>The Stacks &amp; Caves</v>
      </c>
      <c r="E1261" s="27" t="s">
        <v>1595</v>
      </c>
      <c r="F1261" t="s">
        <v>1978</v>
      </c>
      <c r="G1261" s="84" t="s">
        <v>14</v>
      </c>
      <c r="H1261" s="27" t="s">
        <v>11</v>
      </c>
      <c r="I1261" s="84">
        <v>0</v>
      </c>
    </row>
    <row r="1262" spans="2:9" ht="14.5" x14ac:dyDescent="0.35">
      <c r="B1262" s="93" t="str">
        <f t="shared" si="72"/>
        <v>The Stacks &amp; Caves</v>
      </c>
      <c r="E1262" s="27" t="s">
        <v>1596</v>
      </c>
      <c r="F1262" t="s">
        <v>1995</v>
      </c>
      <c r="G1262" s="84" t="s">
        <v>14</v>
      </c>
      <c r="H1262" s="27" t="s">
        <v>11</v>
      </c>
      <c r="I1262" s="84">
        <v>0</v>
      </c>
    </row>
    <row r="1263" spans="2:9" ht="14.5" x14ac:dyDescent="0.35">
      <c r="B1263" s="93" t="str">
        <f t="shared" si="72"/>
        <v>The Stacks &amp; Caves</v>
      </c>
      <c r="E1263" s="27" t="s">
        <v>1597</v>
      </c>
      <c r="F1263" t="s">
        <v>1988</v>
      </c>
      <c r="G1263" s="84" t="s">
        <v>14</v>
      </c>
      <c r="H1263" s="27" t="s">
        <v>11</v>
      </c>
      <c r="I1263" s="84">
        <v>0</v>
      </c>
    </row>
    <row r="1264" spans="2:9" ht="14.5" x14ac:dyDescent="0.35">
      <c r="B1264" s="93" t="str">
        <f t="shared" si="72"/>
        <v>The Stacks &amp; Caves</v>
      </c>
      <c r="E1264" s="27" t="s">
        <v>1598</v>
      </c>
      <c r="F1264" t="s">
        <v>1994</v>
      </c>
      <c r="G1264" s="84" t="s">
        <v>14</v>
      </c>
      <c r="H1264" s="27" t="s">
        <v>11</v>
      </c>
      <c r="I1264" s="84">
        <v>0</v>
      </c>
    </row>
    <row r="1265" spans="1:9" ht="14.5" x14ac:dyDescent="0.35">
      <c r="B1265" s="93" t="str">
        <f t="shared" si="72"/>
        <v>The Stacks &amp; Caves</v>
      </c>
      <c r="E1265" s="27" t="s">
        <v>1599</v>
      </c>
      <c r="F1265" t="s">
        <v>1978</v>
      </c>
      <c r="G1265" s="84" t="s">
        <v>14</v>
      </c>
      <c r="H1265" s="27" t="s">
        <v>11</v>
      </c>
      <c r="I1265" s="84">
        <v>0</v>
      </c>
    </row>
    <row r="1266" spans="1:9" ht="14.5" x14ac:dyDescent="0.35">
      <c r="B1266" s="93" t="str">
        <f t="shared" si="72"/>
        <v>The Stacks &amp; Caves</v>
      </c>
      <c r="E1266" s="27" t="s">
        <v>1600</v>
      </c>
      <c r="F1266" t="s">
        <v>1983</v>
      </c>
      <c r="G1266" s="84" t="s">
        <v>14</v>
      </c>
      <c r="H1266" s="27" t="s">
        <v>11</v>
      </c>
      <c r="I1266" s="84">
        <v>0</v>
      </c>
    </row>
    <row r="1267" spans="1:9" ht="14.5" x14ac:dyDescent="0.35">
      <c r="B1267" s="93" t="str">
        <f t="shared" si="72"/>
        <v>The Stacks &amp; Caves</v>
      </c>
      <c r="E1267" s="27" t="s">
        <v>1601</v>
      </c>
      <c r="F1267" t="s">
        <v>1978</v>
      </c>
      <c r="G1267" s="84" t="s">
        <v>14</v>
      </c>
      <c r="H1267" s="27" t="s">
        <v>11</v>
      </c>
      <c r="I1267" s="84">
        <v>0</v>
      </c>
    </row>
    <row r="1268" spans="1:9" ht="14.5" x14ac:dyDescent="0.35">
      <c r="B1268" s="93" t="str">
        <f t="shared" si="72"/>
        <v>The Stacks &amp; Caves</v>
      </c>
      <c r="E1268" s="27" t="s">
        <v>1602</v>
      </c>
      <c r="F1268" t="s">
        <v>1982</v>
      </c>
      <c r="G1268" s="84" t="s">
        <v>14</v>
      </c>
      <c r="H1268" s="27" t="s">
        <v>11</v>
      </c>
      <c r="I1268" s="84">
        <v>0</v>
      </c>
    </row>
    <row r="1269" spans="1:9" ht="14.5" x14ac:dyDescent="0.35">
      <c r="B1269" s="93" t="str">
        <f t="shared" si="72"/>
        <v>The Stacks &amp; Caves</v>
      </c>
      <c r="E1269" s="27" t="s">
        <v>1603</v>
      </c>
      <c r="F1269" t="s">
        <v>1977</v>
      </c>
      <c r="G1269" s="84" t="s">
        <v>14</v>
      </c>
      <c r="H1269" s="27" t="s">
        <v>11</v>
      </c>
      <c r="I1269" s="84">
        <v>0</v>
      </c>
    </row>
    <row r="1270" spans="1:9" ht="14.5" x14ac:dyDescent="0.35">
      <c r="B1270" s="93" t="str">
        <f t="shared" si="72"/>
        <v>The Stacks &amp; Caves</v>
      </c>
      <c r="E1270" s="27" t="s">
        <v>1604</v>
      </c>
      <c r="F1270" t="s">
        <v>1988</v>
      </c>
      <c r="G1270" s="84" t="s">
        <v>14</v>
      </c>
      <c r="H1270" s="27" t="s">
        <v>11</v>
      </c>
      <c r="I1270" s="84">
        <v>0</v>
      </c>
    </row>
    <row r="1271" spans="1:9" ht="14.5" x14ac:dyDescent="0.35">
      <c r="B1271" s="93" t="str">
        <f t="shared" si="72"/>
        <v>The Stacks &amp; Caves</v>
      </c>
      <c r="E1271" s="27" t="s">
        <v>1605</v>
      </c>
      <c r="F1271" t="s">
        <v>1992</v>
      </c>
      <c r="G1271" s="84" t="s">
        <v>14</v>
      </c>
      <c r="H1271" s="27" t="s">
        <v>11</v>
      </c>
      <c r="I1271" s="84">
        <v>0</v>
      </c>
    </row>
    <row r="1272" spans="1:9" ht="14.5" x14ac:dyDescent="0.35">
      <c r="B1272" s="93" t="str">
        <f t="shared" si="72"/>
        <v>The Stacks &amp; Caves</v>
      </c>
      <c r="E1272" s="27" t="s">
        <v>1606</v>
      </c>
      <c r="F1272" t="s">
        <v>1983</v>
      </c>
      <c r="G1272" s="84" t="s">
        <v>14</v>
      </c>
      <c r="H1272" s="27" t="s">
        <v>11</v>
      </c>
      <c r="I1272" s="84">
        <v>0</v>
      </c>
    </row>
    <row r="1273" spans="1:9" s="76" customFormat="1" ht="14.5" x14ac:dyDescent="0.35">
      <c r="B1273" s="93" t="str">
        <f t="shared" si="72"/>
        <v>The Stacks &amp; Caves</v>
      </c>
      <c r="C1273" s="64"/>
      <c r="D1273" s="64"/>
      <c r="E1273" s="27" t="s">
        <v>2056</v>
      </c>
      <c r="F1273" s="76" t="s">
        <v>1980</v>
      </c>
      <c r="G1273" s="84" t="s">
        <v>14</v>
      </c>
      <c r="H1273" s="27" t="s">
        <v>11</v>
      </c>
      <c r="I1273" s="84">
        <v>0</v>
      </c>
    </row>
    <row r="1274" spans="1:9" ht="14.5" hidden="1" x14ac:dyDescent="0.35">
      <c r="A1274" s="26" t="s">
        <v>191</v>
      </c>
      <c r="B1274" s="91" t="s">
        <v>192</v>
      </c>
      <c r="C1274" s="27">
        <v>49.421433999999998</v>
      </c>
      <c r="D1274" s="27">
        <v>-2.584975</v>
      </c>
    </row>
    <row r="1275" spans="1:9" ht="14.5" x14ac:dyDescent="0.35">
      <c r="B1275" s="93" t="str">
        <f>"Cave Wall West"</f>
        <v>Cave Wall West</v>
      </c>
      <c r="E1275" s="27" t="s">
        <v>1607</v>
      </c>
      <c r="F1275" t="s">
        <v>2030</v>
      </c>
      <c r="G1275" t="s">
        <v>14</v>
      </c>
      <c r="H1275" s="27" t="s">
        <v>11</v>
      </c>
      <c r="I1275">
        <v>0</v>
      </c>
    </row>
    <row r="1276" spans="1:9" ht="14.5" x14ac:dyDescent="0.35">
      <c r="B1276" s="93" t="str">
        <f>"Cave Wall West"</f>
        <v>Cave Wall West</v>
      </c>
      <c r="E1276" s="27" t="s">
        <v>1608</v>
      </c>
      <c r="F1276" t="s">
        <v>2009</v>
      </c>
      <c r="G1276" t="s">
        <v>14</v>
      </c>
      <c r="H1276" s="27" t="s">
        <v>11</v>
      </c>
      <c r="I1276">
        <v>0</v>
      </c>
    </row>
    <row r="1277" spans="1:9" ht="14.5" hidden="1" x14ac:dyDescent="0.35">
      <c r="B1277" s="91" t="s">
        <v>194</v>
      </c>
      <c r="C1277" s="27">
        <v>49.421719000000003</v>
      </c>
      <c r="D1277" s="27">
        <v>-2.5847959999999999</v>
      </c>
    </row>
    <row r="1278" spans="1:9" ht="14.5" x14ac:dyDescent="0.35">
      <c r="B1278" s="93" t="str">
        <f>"Cave Wall East"</f>
        <v>Cave Wall East</v>
      </c>
      <c r="E1278" s="27" t="s">
        <v>1609</v>
      </c>
      <c r="F1278" t="s">
        <v>2057</v>
      </c>
      <c r="G1278" t="s">
        <v>14</v>
      </c>
      <c r="H1278" s="27" t="s">
        <v>11</v>
      </c>
      <c r="I1278">
        <v>0</v>
      </c>
    </row>
    <row r="1279" spans="1:9" ht="14.5" x14ac:dyDescent="0.35">
      <c r="B1279" s="93" t="str">
        <f>"Cave Wall East"</f>
        <v>Cave Wall East</v>
      </c>
      <c r="E1279" s="27" t="s">
        <v>1610</v>
      </c>
      <c r="F1279" t="s">
        <v>2007</v>
      </c>
      <c r="G1279" t="s">
        <v>14</v>
      </c>
      <c r="H1279" s="27" t="s">
        <v>11</v>
      </c>
      <c r="I1279">
        <v>0</v>
      </c>
    </row>
    <row r="1280" spans="1:9" ht="14.5" hidden="1" x14ac:dyDescent="0.35">
      <c r="B1280" s="91" t="s">
        <v>196</v>
      </c>
      <c r="C1280" s="27">
        <v>49.421419999999998</v>
      </c>
      <c r="D1280" s="27">
        <v>-2.584079</v>
      </c>
    </row>
    <row r="1281" spans="2:9" ht="14.5" x14ac:dyDescent="0.35">
      <c r="B1281" s="93" t="str">
        <f>"Lower Tier"</f>
        <v>Lower Tier</v>
      </c>
      <c r="E1281" s="27" t="s">
        <v>1611</v>
      </c>
      <c r="F1281" t="s">
        <v>2037</v>
      </c>
      <c r="G1281" t="s">
        <v>14</v>
      </c>
      <c r="H1281" s="27" t="s">
        <v>14</v>
      </c>
      <c r="I1281">
        <v>0</v>
      </c>
    </row>
    <row r="1282" spans="2:9" ht="14.5" x14ac:dyDescent="0.35">
      <c r="B1282" s="93" t="str">
        <f t="shared" ref="B1282:B1289" si="73">"Lower Tier"</f>
        <v>Lower Tier</v>
      </c>
      <c r="E1282" s="27" t="s">
        <v>1612</v>
      </c>
      <c r="F1282" t="s">
        <v>2013</v>
      </c>
      <c r="G1282" s="84" t="s">
        <v>14</v>
      </c>
      <c r="H1282" s="27" t="s">
        <v>14</v>
      </c>
      <c r="I1282" s="84">
        <v>0</v>
      </c>
    </row>
    <row r="1283" spans="2:9" ht="14.5" x14ac:dyDescent="0.35">
      <c r="B1283" s="93" t="str">
        <f t="shared" si="73"/>
        <v>Lower Tier</v>
      </c>
      <c r="E1283" s="27" t="s">
        <v>1613</v>
      </c>
      <c r="F1283" t="s">
        <v>2008</v>
      </c>
      <c r="G1283" s="84" t="s">
        <v>14</v>
      </c>
      <c r="H1283" s="27" t="s">
        <v>14</v>
      </c>
      <c r="I1283" s="84">
        <v>0</v>
      </c>
    </row>
    <row r="1284" spans="2:9" ht="14.5" x14ac:dyDescent="0.35">
      <c r="B1284" s="93" t="str">
        <f t="shared" si="73"/>
        <v>Lower Tier</v>
      </c>
      <c r="E1284" s="27" t="s">
        <v>1614</v>
      </c>
      <c r="F1284" t="s">
        <v>1994</v>
      </c>
      <c r="G1284" s="84" t="s">
        <v>14</v>
      </c>
      <c r="H1284" s="27" t="s">
        <v>14</v>
      </c>
      <c r="I1284" s="84">
        <v>0</v>
      </c>
    </row>
    <row r="1285" spans="2:9" ht="14.5" x14ac:dyDescent="0.35">
      <c r="B1285" s="93" t="str">
        <f t="shared" si="73"/>
        <v>Lower Tier</v>
      </c>
      <c r="E1285" s="27" t="s">
        <v>1615</v>
      </c>
      <c r="F1285" t="s">
        <v>1983</v>
      </c>
      <c r="G1285" s="84" t="s">
        <v>14</v>
      </c>
      <c r="H1285" s="27" t="s">
        <v>14</v>
      </c>
      <c r="I1285" s="84">
        <v>0</v>
      </c>
    </row>
    <row r="1286" spans="2:9" ht="14.5" x14ac:dyDescent="0.35">
      <c r="B1286" s="93" t="str">
        <f t="shared" si="73"/>
        <v>Lower Tier</v>
      </c>
      <c r="E1286" s="27" t="s">
        <v>1616</v>
      </c>
      <c r="F1286" t="s">
        <v>2020</v>
      </c>
      <c r="G1286" s="84" t="s">
        <v>14</v>
      </c>
      <c r="H1286" s="27" t="s">
        <v>14</v>
      </c>
      <c r="I1286" s="84">
        <v>0</v>
      </c>
    </row>
    <row r="1287" spans="2:9" ht="14.5" x14ac:dyDescent="0.35">
      <c r="B1287" s="93" t="str">
        <f t="shared" si="73"/>
        <v>Lower Tier</v>
      </c>
      <c r="E1287" s="27" t="s">
        <v>1617</v>
      </c>
      <c r="F1287" t="s">
        <v>2020</v>
      </c>
      <c r="G1287" s="84" t="s">
        <v>14</v>
      </c>
      <c r="H1287" s="27" t="s">
        <v>14</v>
      </c>
      <c r="I1287" s="84">
        <v>0</v>
      </c>
    </row>
    <row r="1288" spans="2:9" ht="14.5" x14ac:dyDescent="0.35">
      <c r="B1288" s="93" t="str">
        <f t="shared" si="73"/>
        <v>Lower Tier</v>
      </c>
      <c r="E1288" s="27" t="s">
        <v>1618</v>
      </c>
      <c r="F1288" t="s">
        <v>1980</v>
      </c>
      <c r="G1288" s="84" t="s">
        <v>14</v>
      </c>
      <c r="H1288" s="27" t="s">
        <v>14</v>
      </c>
      <c r="I1288" s="84">
        <v>0</v>
      </c>
    </row>
    <row r="1289" spans="2:9" ht="14.5" x14ac:dyDescent="0.35">
      <c r="B1289" s="93" t="str">
        <f t="shared" si="73"/>
        <v>Lower Tier</v>
      </c>
      <c r="E1289" s="27" t="s">
        <v>1619</v>
      </c>
      <c r="F1289" t="s">
        <v>1978</v>
      </c>
      <c r="G1289" s="84" t="s">
        <v>14</v>
      </c>
      <c r="H1289" s="27" t="s">
        <v>14</v>
      </c>
      <c r="I1289" s="84">
        <v>0</v>
      </c>
    </row>
    <row r="1290" spans="2:9" ht="14.5" hidden="1" x14ac:dyDescent="0.35">
      <c r="B1290" s="91" t="s">
        <v>198</v>
      </c>
      <c r="C1290" s="27">
        <v>49.421697999999999</v>
      </c>
      <c r="D1290" s="27">
        <v>-2.5842139999999998</v>
      </c>
    </row>
    <row r="1291" spans="2:9" ht="14.5" x14ac:dyDescent="0.35">
      <c r="B1291" s="93" t="str">
        <f>"Upper Tier"</f>
        <v>Upper Tier</v>
      </c>
      <c r="E1291" s="27" t="s">
        <v>1620</v>
      </c>
      <c r="F1291" t="s">
        <v>1983</v>
      </c>
      <c r="G1291" s="84" t="s">
        <v>14</v>
      </c>
      <c r="H1291" s="27" t="s">
        <v>14</v>
      </c>
      <c r="I1291" s="84">
        <v>0</v>
      </c>
    </row>
    <row r="1292" spans="2:9" ht="14.5" x14ac:dyDescent="0.35">
      <c r="B1292" s="93" t="str">
        <f t="shared" ref="B1292:B1301" si="74">"Upper Tier"</f>
        <v>Upper Tier</v>
      </c>
      <c r="E1292" s="27" t="s">
        <v>1621</v>
      </c>
      <c r="F1292" t="s">
        <v>1980</v>
      </c>
      <c r="G1292" s="84" t="s">
        <v>14</v>
      </c>
      <c r="H1292" s="27" t="s">
        <v>14</v>
      </c>
      <c r="I1292" s="84">
        <v>0</v>
      </c>
    </row>
    <row r="1293" spans="2:9" ht="14.5" x14ac:dyDescent="0.35">
      <c r="B1293" s="93" t="str">
        <f t="shared" si="74"/>
        <v>Upper Tier</v>
      </c>
      <c r="E1293" s="27" t="s">
        <v>1622</v>
      </c>
      <c r="F1293" t="s">
        <v>1978</v>
      </c>
      <c r="G1293" s="84" t="s">
        <v>14</v>
      </c>
      <c r="H1293" s="27" t="s">
        <v>14</v>
      </c>
      <c r="I1293" s="84">
        <v>0</v>
      </c>
    </row>
    <row r="1294" spans="2:9" ht="14.5" x14ac:dyDescent="0.35">
      <c r="B1294" s="93" t="str">
        <f t="shared" si="74"/>
        <v>Upper Tier</v>
      </c>
      <c r="E1294" s="27" t="s">
        <v>1623</v>
      </c>
      <c r="F1294" t="s">
        <v>1976</v>
      </c>
      <c r="G1294" s="84" t="s">
        <v>14</v>
      </c>
      <c r="H1294" s="27" t="s">
        <v>14</v>
      </c>
      <c r="I1294" s="84">
        <v>0</v>
      </c>
    </row>
    <row r="1295" spans="2:9" ht="14.5" x14ac:dyDescent="0.35">
      <c r="B1295" s="93" t="str">
        <f t="shared" si="74"/>
        <v>Upper Tier</v>
      </c>
      <c r="E1295" s="27" t="s">
        <v>647</v>
      </c>
      <c r="F1295" t="s">
        <v>1985</v>
      </c>
      <c r="G1295" s="84" t="s">
        <v>14</v>
      </c>
      <c r="H1295" s="27" t="s">
        <v>14</v>
      </c>
      <c r="I1295" s="84">
        <v>0</v>
      </c>
    </row>
    <row r="1296" spans="2:9" ht="14.5" x14ac:dyDescent="0.35">
      <c r="B1296" s="93" t="str">
        <f t="shared" si="74"/>
        <v>Upper Tier</v>
      </c>
      <c r="E1296" s="27" t="s">
        <v>1624</v>
      </c>
      <c r="F1296" t="s">
        <v>1985</v>
      </c>
      <c r="G1296" s="84" t="s">
        <v>14</v>
      </c>
      <c r="H1296" s="27" t="s">
        <v>14</v>
      </c>
      <c r="I1296" s="84">
        <v>0</v>
      </c>
    </row>
    <row r="1297" spans="2:9" ht="14.5" x14ac:dyDescent="0.35">
      <c r="B1297" s="93" t="str">
        <f t="shared" si="74"/>
        <v>Upper Tier</v>
      </c>
      <c r="E1297" s="27" t="s">
        <v>1625</v>
      </c>
      <c r="F1297" t="s">
        <v>1991</v>
      </c>
      <c r="G1297" s="84" t="s">
        <v>14</v>
      </c>
      <c r="H1297" s="27" t="s">
        <v>14</v>
      </c>
      <c r="I1297" s="84">
        <v>0</v>
      </c>
    </row>
    <row r="1298" spans="2:9" ht="14.5" x14ac:dyDescent="0.35">
      <c r="B1298" s="93" t="str">
        <f t="shared" si="74"/>
        <v>Upper Tier</v>
      </c>
      <c r="E1298" s="27" t="s">
        <v>1626</v>
      </c>
      <c r="F1298" t="s">
        <v>1983</v>
      </c>
      <c r="G1298" s="84" t="s">
        <v>14</v>
      </c>
      <c r="H1298" s="27" t="s">
        <v>14</v>
      </c>
      <c r="I1298" s="84">
        <v>0</v>
      </c>
    </row>
    <row r="1299" spans="2:9" ht="14.5" x14ac:dyDescent="0.35">
      <c r="B1299" s="93" t="str">
        <f t="shared" si="74"/>
        <v>Upper Tier</v>
      </c>
      <c r="E1299" s="27" t="s">
        <v>1627</v>
      </c>
      <c r="F1299" t="s">
        <v>1980</v>
      </c>
      <c r="G1299" s="84" t="s">
        <v>14</v>
      </c>
      <c r="H1299" s="27" t="s">
        <v>14</v>
      </c>
      <c r="I1299" s="84">
        <v>0</v>
      </c>
    </row>
    <row r="1300" spans="2:9" ht="14.5" x14ac:dyDescent="0.35">
      <c r="B1300" s="93" t="str">
        <f t="shared" si="74"/>
        <v>Upper Tier</v>
      </c>
      <c r="E1300" s="27" t="s">
        <v>1628</v>
      </c>
      <c r="F1300" t="s">
        <v>1978</v>
      </c>
      <c r="G1300" s="84" t="s">
        <v>14</v>
      </c>
      <c r="H1300" s="27" t="s">
        <v>14</v>
      </c>
      <c r="I1300" s="84">
        <v>0</v>
      </c>
    </row>
    <row r="1301" spans="2:9" ht="14.5" x14ac:dyDescent="0.35">
      <c r="B1301" s="93" t="str">
        <f t="shared" si="74"/>
        <v>Upper Tier</v>
      </c>
      <c r="E1301" s="27" t="s">
        <v>1629</v>
      </c>
      <c r="F1301" t="s">
        <v>1978</v>
      </c>
      <c r="G1301" s="84" t="s">
        <v>14</v>
      </c>
      <c r="H1301" s="27" t="s">
        <v>14</v>
      </c>
      <c r="I1301" s="84">
        <v>0</v>
      </c>
    </row>
    <row r="1302" spans="2:9" ht="14.5" hidden="1" x14ac:dyDescent="0.35">
      <c r="B1302" s="91" t="s">
        <v>200</v>
      </c>
      <c r="C1302" s="27">
        <v>49.421183999999997</v>
      </c>
      <c r="D1302" s="27">
        <v>-2.583682</v>
      </c>
    </row>
    <row r="1303" spans="2:9" ht="14.5" x14ac:dyDescent="0.35">
      <c r="B1303" s="93" t="str">
        <f>"Ocean Wall"</f>
        <v>Ocean Wall</v>
      </c>
      <c r="E1303" s="27" t="s">
        <v>1630</v>
      </c>
      <c r="F1303" t="s">
        <v>1977</v>
      </c>
      <c r="G1303" t="s">
        <v>14</v>
      </c>
      <c r="H1303" s="27" t="s">
        <v>11</v>
      </c>
      <c r="I1303">
        <v>0</v>
      </c>
    </row>
    <row r="1304" spans="2:9" ht="14.5" x14ac:dyDescent="0.35">
      <c r="B1304" s="93" t="str">
        <f t="shared" ref="B1304:B1312" si="75">"Ocean Wall"</f>
        <v>Ocean Wall</v>
      </c>
      <c r="E1304" s="27" t="s">
        <v>1631</v>
      </c>
      <c r="F1304" t="s">
        <v>1980</v>
      </c>
      <c r="G1304" s="84" t="s">
        <v>14</v>
      </c>
      <c r="H1304" s="27" t="s">
        <v>11</v>
      </c>
      <c r="I1304" s="84">
        <v>0</v>
      </c>
    </row>
    <row r="1305" spans="2:9" ht="14.5" x14ac:dyDescent="0.35">
      <c r="B1305" s="93" t="str">
        <f t="shared" si="75"/>
        <v>Ocean Wall</v>
      </c>
      <c r="E1305" s="27" t="s">
        <v>1632</v>
      </c>
      <c r="F1305" t="s">
        <v>1977</v>
      </c>
      <c r="G1305" s="84" t="s">
        <v>14</v>
      </c>
      <c r="H1305" s="27" t="s">
        <v>11</v>
      </c>
      <c r="I1305" s="84">
        <v>0</v>
      </c>
    </row>
    <row r="1306" spans="2:9" ht="14.5" x14ac:dyDescent="0.35">
      <c r="B1306" s="93" t="str">
        <f t="shared" si="75"/>
        <v>Ocean Wall</v>
      </c>
      <c r="E1306" s="27" t="s">
        <v>1633</v>
      </c>
      <c r="F1306" t="s">
        <v>1995</v>
      </c>
      <c r="G1306" s="84" t="s">
        <v>14</v>
      </c>
      <c r="H1306" s="27" t="s">
        <v>11</v>
      </c>
      <c r="I1306" s="84">
        <v>0</v>
      </c>
    </row>
    <row r="1307" spans="2:9" ht="14.5" x14ac:dyDescent="0.35">
      <c r="B1307" s="93" t="str">
        <f t="shared" si="75"/>
        <v>Ocean Wall</v>
      </c>
      <c r="E1307" s="27" t="s">
        <v>1634</v>
      </c>
      <c r="F1307" t="s">
        <v>1982</v>
      </c>
      <c r="G1307" s="84" t="s">
        <v>14</v>
      </c>
      <c r="H1307" s="27" t="s">
        <v>11</v>
      </c>
      <c r="I1307" s="84">
        <v>0</v>
      </c>
    </row>
    <row r="1308" spans="2:9" ht="14.5" x14ac:dyDescent="0.35">
      <c r="B1308" s="93" t="str">
        <f t="shared" si="75"/>
        <v>Ocean Wall</v>
      </c>
      <c r="E1308" s="27" t="s">
        <v>1635</v>
      </c>
      <c r="F1308" t="s">
        <v>1978</v>
      </c>
      <c r="G1308" s="84" t="s">
        <v>14</v>
      </c>
      <c r="H1308" s="27" t="s">
        <v>11</v>
      </c>
      <c r="I1308" s="84">
        <v>0</v>
      </c>
    </row>
    <row r="1309" spans="2:9" ht="14.5" x14ac:dyDescent="0.35">
      <c r="B1309" s="93" t="str">
        <f t="shared" si="75"/>
        <v>Ocean Wall</v>
      </c>
      <c r="E1309" s="27" t="s">
        <v>1636</v>
      </c>
      <c r="F1309" t="s">
        <v>1980</v>
      </c>
      <c r="G1309" s="84" t="s">
        <v>14</v>
      </c>
      <c r="H1309" s="27" t="s">
        <v>11</v>
      </c>
      <c r="I1309" s="84">
        <v>0</v>
      </c>
    </row>
    <row r="1310" spans="2:9" ht="14.5" x14ac:dyDescent="0.35">
      <c r="B1310" s="93" t="str">
        <f t="shared" si="75"/>
        <v>Ocean Wall</v>
      </c>
      <c r="E1310" s="27" t="s">
        <v>1637</v>
      </c>
      <c r="F1310" t="s">
        <v>1977</v>
      </c>
      <c r="G1310" s="84" t="s">
        <v>14</v>
      </c>
      <c r="H1310" s="27" t="s">
        <v>11</v>
      </c>
      <c r="I1310" s="84">
        <v>0</v>
      </c>
    </row>
    <row r="1311" spans="2:9" ht="14.5" x14ac:dyDescent="0.35">
      <c r="B1311" s="93" t="str">
        <f t="shared" si="75"/>
        <v>Ocean Wall</v>
      </c>
      <c r="E1311" s="27" t="s">
        <v>1638</v>
      </c>
      <c r="F1311" t="s">
        <v>1985</v>
      </c>
      <c r="G1311" s="84" t="s">
        <v>14</v>
      </c>
      <c r="H1311" s="27" t="s">
        <v>11</v>
      </c>
      <c r="I1311" s="84">
        <v>0</v>
      </c>
    </row>
    <row r="1312" spans="2:9" ht="14.5" x14ac:dyDescent="0.35">
      <c r="B1312" s="93" t="str">
        <f t="shared" si="75"/>
        <v>Ocean Wall</v>
      </c>
      <c r="E1312" s="27" t="s">
        <v>1639</v>
      </c>
      <c r="F1312" t="s">
        <v>1985</v>
      </c>
      <c r="G1312" s="84" t="s">
        <v>14</v>
      </c>
      <c r="H1312" s="27" t="s">
        <v>11</v>
      </c>
      <c r="I1312" s="84">
        <v>0</v>
      </c>
    </row>
    <row r="1313" spans="1:9" ht="14.5" hidden="1" x14ac:dyDescent="0.35">
      <c r="A1313" s="26" t="s">
        <v>202</v>
      </c>
      <c r="B1313" s="91" t="s">
        <v>203</v>
      </c>
      <c r="C1313" s="27">
        <v>49.42192</v>
      </c>
      <c r="D1313" s="27">
        <v>-2.5828289999999998</v>
      </c>
    </row>
    <row r="1314" spans="1:9" s="76" customFormat="1" ht="14.5" hidden="1" x14ac:dyDescent="0.35">
      <c r="A1314" s="26"/>
      <c r="B1314" s="90" t="str">
        <f t="shared" ref="B1314:B1319" si="76">"The Portelet Pinnacles"</f>
        <v>The Portelet Pinnacles</v>
      </c>
      <c r="C1314" s="27"/>
      <c r="D1314" s="27"/>
      <c r="E1314" s="27" t="s">
        <v>1640</v>
      </c>
      <c r="F1314" s="76" t="s">
        <v>1983</v>
      </c>
      <c r="G1314" s="76" t="s">
        <v>10</v>
      </c>
      <c r="H1314" s="27" t="s">
        <v>11</v>
      </c>
      <c r="I1314" s="76">
        <v>1</v>
      </c>
    </row>
    <row r="1315" spans="1:9" s="76" customFormat="1" ht="14.5" hidden="1" x14ac:dyDescent="0.35">
      <c r="A1315" s="26"/>
      <c r="B1315" s="90" t="str">
        <f t="shared" si="76"/>
        <v>The Portelet Pinnacles</v>
      </c>
      <c r="C1315" s="27"/>
      <c r="D1315" s="27"/>
      <c r="E1315" s="27" t="s">
        <v>1641</v>
      </c>
      <c r="F1315" s="76" t="s">
        <v>1982</v>
      </c>
      <c r="G1315" s="84" t="s">
        <v>10</v>
      </c>
      <c r="H1315" s="27" t="s">
        <v>11</v>
      </c>
      <c r="I1315" s="84">
        <v>1</v>
      </c>
    </row>
    <row r="1316" spans="1:9" s="76" customFormat="1" ht="14.5" hidden="1" x14ac:dyDescent="0.35">
      <c r="A1316" s="26"/>
      <c r="B1316" s="90" t="str">
        <f t="shared" si="76"/>
        <v>The Portelet Pinnacles</v>
      </c>
      <c r="C1316" s="27"/>
      <c r="D1316" s="27"/>
      <c r="E1316" s="27" t="s">
        <v>1642</v>
      </c>
      <c r="F1316" s="76" t="s">
        <v>2017</v>
      </c>
      <c r="G1316" s="84" t="s">
        <v>10</v>
      </c>
      <c r="H1316" s="27" t="s">
        <v>11</v>
      </c>
      <c r="I1316" s="84">
        <v>1</v>
      </c>
    </row>
    <row r="1317" spans="1:9" s="76" customFormat="1" ht="14.5" hidden="1" x14ac:dyDescent="0.35">
      <c r="A1317" s="26"/>
      <c r="B1317" s="90" t="str">
        <f t="shared" si="76"/>
        <v>The Portelet Pinnacles</v>
      </c>
      <c r="C1317" s="27"/>
      <c r="D1317" s="27"/>
      <c r="E1317" s="27" t="s">
        <v>1643</v>
      </c>
      <c r="F1317" s="76" t="s">
        <v>2010</v>
      </c>
      <c r="G1317" s="84" t="s">
        <v>10</v>
      </c>
      <c r="H1317" s="27" t="s">
        <v>11</v>
      </c>
      <c r="I1317" s="84">
        <v>1</v>
      </c>
    </row>
    <row r="1318" spans="1:9" ht="14.5" hidden="1" x14ac:dyDescent="0.35">
      <c r="A1318" s="75"/>
      <c r="B1318" s="90" t="str">
        <f t="shared" si="76"/>
        <v>The Portelet Pinnacles</v>
      </c>
      <c r="C1318" s="74"/>
      <c r="D1318" s="74"/>
      <c r="E1318" s="38" t="s">
        <v>1644</v>
      </c>
      <c r="F1318" s="75" t="s">
        <v>1976</v>
      </c>
      <c r="G1318" s="84" t="s">
        <v>10</v>
      </c>
      <c r="H1318" s="27" t="s">
        <v>11</v>
      </c>
      <c r="I1318" s="84">
        <v>1</v>
      </c>
    </row>
    <row r="1319" spans="1:9" ht="14.5" hidden="1" x14ac:dyDescent="0.35">
      <c r="A1319" s="75"/>
      <c r="B1319" s="90" t="str">
        <f t="shared" si="76"/>
        <v>The Portelet Pinnacles</v>
      </c>
      <c r="C1319" s="74"/>
      <c r="D1319" s="74"/>
      <c r="E1319" s="38" t="s">
        <v>1645</v>
      </c>
      <c r="F1319" s="75" t="s">
        <v>2013</v>
      </c>
      <c r="G1319" s="84" t="s">
        <v>10</v>
      </c>
      <c r="H1319" s="27" t="s">
        <v>11</v>
      </c>
      <c r="I1319" s="84">
        <v>1</v>
      </c>
    </row>
    <row r="1320" spans="1:9" ht="14.5" hidden="1" x14ac:dyDescent="0.35">
      <c r="A1320" s="75"/>
      <c r="B1320" s="90"/>
      <c r="C1320" s="74"/>
      <c r="D1320" s="74"/>
      <c r="E1320" s="38" t="s">
        <v>1646</v>
      </c>
      <c r="F1320" s="75" t="s">
        <v>1988</v>
      </c>
      <c r="G1320" s="84" t="s">
        <v>10</v>
      </c>
      <c r="H1320" s="27" t="s">
        <v>11</v>
      </c>
      <c r="I1320" s="84">
        <v>1</v>
      </c>
    </row>
    <row r="1321" spans="1:9" ht="14.5" hidden="1" x14ac:dyDescent="0.35">
      <c r="A1321" s="75"/>
      <c r="B1321" s="90" t="str">
        <f t="shared" ref="B1321:B1334" si="77">"The Portelet Pinnacles"</f>
        <v>The Portelet Pinnacles</v>
      </c>
      <c r="C1321" s="74"/>
      <c r="D1321" s="74"/>
      <c r="E1321" s="38" t="s">
        <v>1647</v>
      </c>
      <c r="F1321" s="75" t="s">
        <v>2013</v>
      </c>
      <c r="G1321" s="84" t="s">
        <v>10</v>
      </c>
      <c r="H1321" s="27" t="s">
        <v>11</v>
      </c>
      <c r="I1321" s="84">
        <v>1</v>
      </c>
    </row>
    <row r="1322" spans="1:9" ht="14.5" hidden="1" x14ac:dyDescent="0.35">
      <c r="A1322" s="75"/>
      <c r="B1322" s="90" t="str">
        <f t="shared" si="77"/>
        <v>The Portelet Pinnacles</v>
      </c>
      <c r="C1322" s="74"/>
      <c r="D1322" s="74"/>
      <c r="E1322" s="38" t="s">
        <v>1648</v>
      </c>
      <c r="F1322" s="75" t="s">
        <v>2013</v>
      </c>
      <c r="G1322" s="84" t="s">
        <v>10</v>
      </c>
      <c r="H1322" s="27" t="s">
        <v>11</v>
      </c>
      <c r="I1322" s="84">
        <v>1</v>
      </c>
    </row>
    <row r="1323" spans="1:9" ht="14.5" hidden="1" x14ac:dyDescent="0.35">
      <c r="A1323" s="75"/>
      <c r="B1323" s="90" t="str">
        <f t="shared" si="77"/>
        <v>The Portelet Pinnacles</v>
      </c>
      <c r="C1323" s="74"/>
      <c r="D1323" s="74"/>
      <c r="E1323" s="38" t="s">
        <v>1649</v>
      </c>
      <c r="F1323" s="75" t="s">
        <v>2001</v>
      </c>
      <c r="G1323" s="84" t="s">
        <v>10</v>
      </c>
      <c r="H1323" s="27" t="s">
        <v>11</v>
      </c>
      <c r="I1323" s="84">
        <v>1</v>
      </c>
    </row>
    <row r="1324" spans="1:9" ht="14.5" hidden="1" x14ac:dyDescent="0.35">
      <c r="A1324" s="75"/>
      <c r="B1324" s="90" t="str">
        <f t="shared" si="77"/>
        <v>The Portelet Pinnacles</v>
      </c>
      <c r="C1324" s="74"/>
      <c r="D1324" s="74"/>
      <c r="E1324" s="38" t="s">
        <v>1650</v>
      </c>
      <c r="F1324" s="75" t="s">
        <v>2058</v>
      </c>
      <c r="G1324" s="84" t="s">
        <v>10</v>
      </c>
      <c r="H1324" s="27" t="s">
        <v>11</v>
      </c>
      <c r="I1324" s="84">
        <v>1</v>
      </c>
    </row>
    <row r="1325" spans="1:9" ht="14.5" hidden="1" x14ac:dyDescent="0.35">
      <c r="A1325" s="75"/>
      <c r="B1325" s="90" t="str">
        <f t="shared" si="77"/>
        <v>The Portelet Pinnacles</v>
      </c>
      <c r="C1325" s="74"/>
      <c r="D1325" s="74"/>
      <c r="E1325" s="38" t="s">
        <v>1651</v>
      </c>
      <c r="F1325" s="75" t="s">
        <v>1995</v>
      </c>
      <c r="G1325" s="84" t="s">
        <v>10</v>
      </c>
      <c r="H1325" s="27" t="s">
        <v>11</v>
      </c>
      <c r="I1325" s="84">
        <v>1</v>
      </c>
    </row>
    <row r="1326" spans="1:9" ht="14.5" hidden="1" x14ac:dyDescent="0.35">
      <c r="A1326" s="75"/>
      <c r="B1326" s="90" t="str">
        <f t="shared" si="77"/>
        <v>The Portelet Pinnacles</v>
      </c>
      <c r="C1326" s="74"/>
      <c r="D1326" s="74"/>
      <c r="E1326" s="38" t="s">
        <v>1652</v>
      </c>
      <c r="F1326" s="75" t="s">
        <v>1992</v>
      </c>
      <c r="G1326" s="84" t="s">
        <v>10</v>
      </c>
      <c r="H1326" s="27" t="s">
        <v>11</v>
      </c>
      <c r="I1326" s="84">
        <v>1</v>
      </c>
    </row>
    <row r="1327" spans="1:9" ht="14.5" hidden="1" x14ac:dyDescent="0.35">
      <c r="A1327" s="75"/>
      <c r="B1327" s="90" t="str">
        <f t="shared" si="77"/>
        <v>The Portelet Pinnacles</v>
      </c>
      <c r="C1327" s="74"/>
      <c r="D1327" s="74"/>
      <c r="E1327" s="38" t="s">
        <v>1653</v>
      </c>
      <c r="F1327" s="75" t="s">
        <v>1998</v>
      </c>
      <c r="G1327" s="84" t="s">
        <v>10</v>
      </c>
      <c r="H1327" s="27" t="s">
        <v>11</v>
      </c>
      <c r="I1327" s="84">
        <v>1</v>
      </c>
    </row>
    <row r="1328" spans="1:9" ht="14.5" hidden="1" x14ac:dyDescent="0.35">
      <c r="A1328" s="75"/>
      <c r="B1328" s="90" t="str">
        <f t="shared" si="77"/>
        <v>The Portelet Pinnacles</v>
      </c>
      <c r="C1328" s="74"/>
      <c r="D1328" s="74"/>
      <c r="E1328" s="38" t="s">
        <v>1654</v>
      </c>
      <c r="F1328" s="75" t="s">
        <v>2003</v>
      </c>
      <c r="G1328" s="84" t="s">
        <v>10</v>
      </c>
      <c r="H1328" s="27" t="s">
        <v>11</v>
      </c>
      <c r="I1328" s="84">
        <v>1</v>
      </c>
    </row>
    <row r="1329" spans="1:9" ht="14.5" hidden="1" x14ac:dyDescent="0.35">
      <c r="A1329" s="75"/>
      <c r="B1329" s="90" t="str">
        <f t="shared" si="77"/>
        <v>The Portelet Pinnacles</v>
      </c>
      <c r="C1329" s="74"/>
      <c r="D1329" s="74"/>
      <c r="E1329" s="38" t="s">
        <v>1655</v>
      </c>
      <c r="F1329" s="75" t="s">
        <v>1992</v>
      </c>
      <c r="G1329" s="84" t="s">
        <v>10</v>
      </c>
      <c r="H1329" s="27" t="s">
        <v>11</v>
      </c>
      <c r="I1329" s="84">
        <v>1</v>
      </c>
    </row>
    <row r="1330" spans="1:9" ht="14.5" hidden="1" x14ac:dyDescent="0.35">
      <c r="A1330" s="75"/>
      <c r="B1330" s="90" t="str">
        <f t="shared" si="77"/>
        <v>The Portelet Pinnacles</v>
      </c>
      <c r="C1330" s="74"/>
      <c r="D1330" s="74"/>
      <c r="E1330" s="38" t="s">
        <v>1656</v>
      </c>
      <c r="F1330" s="75" t="s">
        <v>2014</v>
      </c>
      <c r="G1330" s="84" t="s">
        <v>10</v>
      </c>
      <c r="H1330" s="27" t="s">
        <v>11</v>
      </c>
      <c r="I1330" s="84">
        <v>1</v>
      </c>
    </row>
    <row r="1331" spans="1:9" ht="14.5" hidden="1" x14ac:dyDescent="0.35">
      <c r="A1331" s="75"/>
      <c r="B1331" s="90" t="str">
        <f t="shared" si="77"/>
        <v>The Portelet Pinnacles</v>
      </c>
      <c r="C1331" s="74"/>
      <c r="D1331" s="74"/>
      <c r="E1331" s="38" t="s">
        <v>1657</v>
      </c>
      <c r="F1331" s="75" t="s">
        <v>1978</v>
      </c>
      <c r="G1331" s="84" t="s">
        <v>10</v>
      </c>
      <c r="H1331" s="27" t="s">
        <v>11</v>
      </c>
      <c r="I1331" s="84">
        <v>1</v>
      </c>
    </row>
    <row r="1332" spans="1:9" ht="14.5" hidden="1" x14ac:dyDescent="0.35">
      <c r="A1332" s="75"/>
      <c r="B1332" s="90" t="str">
        <f t="shared" si="77"/>
        <v>The Portelet Pinnacles</v>
      </c>
      <c r="C1332" s="74"/>
      <c r="D1332" s="74"/>
      <c r="E1332" s="38" t="s">
        <v>1658</v>
      </c>
      <c r="F1332" s="75" t="s">
        <v>2006</v>
      </c>
      <c r="G1332" s="84" t="s">
        <v>10</v>
      </c>
      <c r="H1332" s="27" t="s">
        <v>11</v>
      </c>
      <c r="I1332" s="84">
        <v>1</v>
      </c>
    </row>
    <row r="1333" spans="1:9" ht="14.5" hidden="1" x14ac:dyDescent="0.35">
      <c r="A1333" s="75"/>
      <c r="B1333" s="90" t="str">
        <f t="shared" si="77"/>
        <v>The Portelet Pinnacles</v>
      </c>
      <c r="C1333" s="74"/>
      <c r="D1333" s="74"/>
      <c r="E1333" s="38" t="s">
        <v>1659</v>
      </c>
      <c r="F1333" s="75" t="s">
        <v>2017</v>
      </c>
      <c r="G1333" s="84" t="s">
        <v>10</v>
      </c>
      <c r="H1333" s="27" t="s">
        <v>11</v>
      </c>
      <c r="I1333" s="84">
        <v>1</v>
      </c>
    </row>
    <row r="1334" spans="1:9" ht="14.5" hidden="1" x14ac:dyDescent="0.35">
      <c r="A1334" s="75"/>
      <c r="B1334" s="90" t="str">
        <f t="shared" si="77"/>
        <v>The Portelet Pinnacles</v>
      </c>
      <c r="C1334" s="74"/>
      <c r="D1334" s="74"/>
      <c r="E1334" s="38" t="s">
        <v>1660</v>
      </c>
      <c r="F1334" s="75" t="s">
        <v>1980</v>
      </c>
      <c r="G1334" s="84" t="s">
        <v>10</v>
      </c>
      <c r="H1334" s="27" t="s">
        <v>11</v>
      </c>
      <c r="I1334" s="84">
        <v>1</v>
      </c>
    </row>
    <row r="1335" spans="1:9" ht="14.5" hidden="1" x14ac:dyDescent="0.35">
      <c r="A1335" s="26" t="s">
        <v>205</v>
      </c>
      <c r="B1335" s="91" t="s">
        <v>206</v>
      </c>
      <c r="C1335" s="27">
        <v>49.423830000000002</v>
      </c>
      <c r="D1335" s="27">
        <v>-2.5824539999999998</v>
      </c>
    </row>
    <row r="1336" spans="1:9" ht="14.5" x14ac:dyDescent="0.35">
      <c r="B1336" s="91" t="s">
        <v>206</v>
      </c>
      <c r="E1336" s="27" t="s">
        <v>1661</v>
      </c>
      <c r="F1336" t="s">
        <v>1978</v>
      </c>
      <c r="G1336" t="s">
        <v>14</v>
      </c>
      <c r="H1336" s="27" t="s">
        <v>11</v>
      </c>
      <c r="I1336">
        <v>0</v>
      </c>
    </row>
    <row r="1337" spans="1:9" ht="14.5" x14ac:dyDescent="0.35">
      <c r="B1337" s="91" t="s">
        <v>206</v>
      </c>
      <c r="E1337" s="26" t="s">
        <v>1662</v>
      </c>
      <c r="F1337" t="s">
        <v>1983</v>
      </c>
      <c r="G1337" s="84" t="s">
        <v>14</v>
      </c>
      <c r="H1337" s="27" t="s">
        <v>11</v>
      </c>
      <c r="I1337" s="84">
        <v>0</v>
      </c>
    </row>
    <row r="1338" spans="1:9" ht="14.5" x14ac:dyDescent="0.35">
      <c r="B1338" s="91" t="s">
        <v>206</v>
      </c>
      <c r="E1338" s="26" t="s">
        <v>1663</v>
      </c>
      <c r="F1338" t="s">
        <v>1978</v>
      </c>
      <c r="G1338" s="84" t="s">
        <v>14</v>
      </c>
      <c r="H1338" s="27" t="s">
        <v>11</v>
      </c>
      <c r="I1338" s="84">
        <v>0</v>
      </c>
    </row>
    <row r="1339" spans="1:9" ht="14.5" x14ac:dyDescent="0.35">
      <c r="B1339" s="91" t="s">
        <v>206</v>
      </c>
      <c r="E1339" s="26" t="s">
        <v>1664</v>
      </c>
      <c r="F1339" t="s">
        <v>1997</v>
      </c>
      <c r="G1339" s="84" t="s">
        <v>14</v>
      </c>
      <c r="H1339" s="27" t="s">
        <v>11</v>
      </c>
      <c r="I1339" s="84">
        <v>0</v>
      </c>
    </row>
    <row r="1340" spans="1:9" ht="14.5" x14ac:dyDescent="0.35">
      <c r="B1340" s="91" t="s">
        <v>206</v>
      </c>
      <c r="E1340" s="26" t="s">
        <v>1665</v>
      </c>
      <c r="F1340" t="s">
        <v>1982</v>
      </c>
      <c r="G1340" s="84" t="s">
        <v>14</v>
      </c>
      <c r="H1340" s="27" t="s">
        <v>11</v>
      </c>
      <c r="I1340" s="84">
        <v>0</v>
      </c>
    </row>
    <row r="1341" spans="1:9" ht="14.5" hidden="1" x14ac:dyDescent="0.35">
      <c r="A1341" s="26" t="s">
        <v>208</v>
      </c>
      <c r="B1341" s="91" t="s">
        <v>209</v>
      </c>
      <c r="C1341" s="27">
        <v>49.423926999999999</v>
      </c>
      <c r="D1341" s="27">
        <v>-2.572079</v>
      </c>
    </row>
    <row r="1342" spans="1:9" ht="14.5" hidden="1" x14ac:dyDescent="0.35">
      <c r="B1342" s="91" t="s">
        <v>209</v>
      </c>
      <c r="E1342" s="27" t="s">
        <v>1666</v>
      </c>
      <c r="F1342" t="s">
        <v>2014</v>
      </c>
      <c r="G1342" t="s">
        <v>14</v>
      </c>
      <c r="H1342" s="27" t="s">
        <v>11</v>
      </c>
      <c r="I1342">
        <v>2</v>
      </c>
    </row>
    <row r="1343" spans="1:9" ht="14.5" hidden="1" x14ac:dyDescent="0.35">
      <c r="B1343" s="91" t="s">
        <v>209</v>
      </c>
      <c r="E1343" s="27" t="s">
        <v>1667</v>
      </c>
      <c r="F1343" t="s">
        <v>2001</v>
      </c>
      <c r="G1343" s="84" t="s">
        <v>14</v>
      </c>
      <c r="H1343" s="27" t="s">
        <v>11</v>
      </c>
      <c r="I1343" s="84">
        <v>2</v>
      </c>
    </row>
    <row r="1344" spans="1:9" ht="14.5" hidden="1" x14ac:dyDescent="0.35">
      <c r="B1344" s="91" t="s">
        <v>209</v>
      </c>
      <c r="E1344" s="26" t="s">
        <v>1668</v>
      </c>
      <c r="F1344" t="s">
        <v>1977</v>
      </c>
      <c r="G1344" s="84" t="s">
        <v>14</v>
      </c>
      <c r="H1344" s="27" t="s">
        <v>11</v>
      </c>
      <c r="I1344" s="84">
        <v>2</v>
      </c>
    </row>
    <row r="1345" spans="2:9" ht="14.5" hidden="1" x14ac:dyDescent="0.35">
      <c r="B1345" s="91" t="s">
        <v>209</v>
      </c>
      <c r="E1345" s="26" t="s">
        <v>1669</v>
      </c>
      <c r="F1345" t="s">
        <v>1997</v>
      </c>
      <c r="G1345" s="84" t="s">
        <v>14</v>
      </c>
      <c r="H1345" s="27" t="s">
        <v>11</v>
      </c>
      <c r="I1345" s="84">
        <v>2</v>
      </c>
    </row>
    <row r="1346" spans="2:9" ht="14.5" hidden="1" x14ac:dyDescent="0.35">
      <c r="B1346" s="91" t="s">
        <v>209</v>
      </c>
      <c r="E1346" s="26" t="s">
        <v>1670</v>
      </c>
      <c r="F1346" t="s">
        <v>1977</v>
      </c>
      <c r="G1346" s="84" t="s">
        <v>14</v>
      </c>
      <c r="H1346" s="27" t="s">
        <v>11</v>
      </c>
      <c r="I1346" s="84">
        <v>2</v>
      </c>
    </row>
    <row r="1347" spans="2:9" ht="14.5" hidden="1" x14ac:dyDescent="0.35">
      <c r="B1347" s="91" t="s">
        <v>209</v>
      </c>
      <c r="E1347" s="26" t="s">
        <v>1671</v>
      </c>
      <c r="F1347" t="s">
        <v>1992</v>
      </c>
      <c r="G1347" s="84" t="s">
        <v>14</v>
      </c>
      <c r="H1347" s="27" t="s">
        <v>11</v>
      </c>
      <c r="I1347" s="84">
        <v>2</v>
      </c>
    </row>
    <row r="1348" spans="2:9" ht="14.5" hidden="1" x14ac:dyDescent="0.35">
      <c r="B1348" s="91" t="s">
        <v>209</v>
      </c>
      <c r="E1348" s="26" t="s">
        <v>489</v>
      </c>
      <c r="F1348" t="s">
        <v>1979</v>
      </c>
      <c r="G1348" s="84" t="s">
        <v>14</v>
      </c>
      <c r="H1348" s="27" t="s">
        <v>11</v>
      </c>
      <c r="I1348" s="84">
        <v>2</v>
      </c>
    </row>
    <row r="1349" spans="2:9" ht="14.5" hidden="1" x14ac:dyDescent="0.35">
      <c r="B1349" s="91" t="s">
        <v>211</v>
      </c>
      <c r="C1349" s="27">
        <v>49.423802000000002</v>
      </c>
      <c r="D1349" s="27">
        <v>-2.5694210000000002</v>
      </c>
    </row>
    <row r="1350" spans="2:9" ht="14.5" hidden="1" x14ac:dyDescent="0.35">
      <c r="B1350" s="91" t="s">
        <v>211</v>
      </c>
      <c r="E1350" s="27" t="s">
        <v>1672</v>
      </c>
      <c r="F1350" t="s">
        <v>1978</v>
      </c>
      <c r="G1350" t="s">
        <v>14</v>
      </c>
      <c r="H1350" s="27" t="s">
        <v>7</v>
      </c>
      <c r="I1350">
        <v>1.5</v>
      </c>
    </row>
    <row r="1351" spans="2:9" ht="14.5" hidden="1" x14ac:dyDescent="0.35">
      <c r="B1351" s="91" t="s">
        <v>211</v>
      </c>
      <c r="E1351" s="26" t="s">
        <v>1673</v>
      </c>
      <c r="F1351" t="s">
        <v>1997</v>
      </c>
      <c r="G1351" s="84" t="s">
        <v>14</v>
      </c>
      <c r="H1351" s="27" t="s">
        <v>7</v>
      </c>
      <c r="I1351" s="84">
        <v>1.5</v>
      </c>
    </row>
    <row r="1352" spans="2:9" ht="14.5" x14ac:dyDescent="0.35">
      <c r="B1352" s="91" t="s">
        <v>211</v>
      </c>
      <c r="E1352" s="26" t="s">
        <v>1674</v>
      </c>
      <c r="F1352" t="s">
        <v>1982</v>
      </c>
      <c r="G1352" t="s">
        <v>14</v>
      </c>
      <c r="H1352" t="s">
        <v>14</v>
      </c>
      <c r="I1352">
        <v>0</v>
      </c>
    </row>
    <row r="1353" spans="2:9" ht="14.5" x14ac:dyDescent="0.35">
      <c r="B1353" s="91" t="s">
        <v>211</v>
      </c>
      <c r="E1353" s="26" t="s">
        <v>1173</v>
      </c>
      <c r="F1353" t="s">
        <v>2007</v>
      </c>
      <c r="G1353" s="84" t="s">
        <v>14</v>
      </c>
      <c r="H1353" s="99" t="s">
        <v>14</v>
      </c>
      <c r="I1353" s="84">
        <v>0</v>
      </c>
    </row>
    <row r="1354" spans="2:9" ht="14.5" x14ac:dyDescent="0.35">
      <c r="B1354" s="91" t="s">
        <v>211</v>
      </c>
      <c r="E1354" s="26" t="s">
        <v>1675</v>
      </c>
      <c r="F1354" t="s">
        <v>2008</v>
      </c>
      <c r="G1354" s="84" t="s">
        <v>14</v>
      </c>
      <c r="H1354" s="99" t="s">
        <v>14</v>
      </c>
      <c r="I1354" s="84">
        <v>0</v>
      </c>
    </row>
    <row r="1355" spans="2:9" ht="14.5" x14ac:dyDescent="0.35">
      <c r="B1355" s="91" t="s">
        <v>211</v>
      </c>
      <c r="E1355" s="26" t="s">
        <v>1567</v>
      </c>
      <c r="F1355" t="s">
        <v>1989</v>
      </c>
      <c r="G1355" s="84" t="s">
        <v>14</v>
      </c>
      <c r="H1355" s="99" t="s">
        <v>14</v>
      </c>
      <c r="I1355" s="84">
        <v>0</v>
      </c>
    </row>
    <row r="1356" spans="2:9" ht="14.5" x14ac:dyDescent="0.35">
      <c r="B1356" s="91" t="s">
        <v>211</v>
      </c>
      <c r="E1356" s="26" t="s">
        <v>1676</v>
      </c>
      <c r="F1356" t="s">
        <v>2059</v>
      </c>
      <c r="G1356" s="84" t="s">
        <v>14</v>
      </c>
      <c r="H1356" s="99" t="s">
        <v>14</v>
      </c>
      <c r="I1356" s="84">
        <v>0</v>
      </c>
    </row>
    <row r="1357" spans="2:9" ht="14.5" x14ac:dyDescent="0.35">
      <c r="B1357" s="91" t="s">
        <v>211</v>
      </c>
      <c r="E1357" s="26" t="s">
        <v>1677</v>
      </c>
      <c r="F1357" t="s">
        <v>2008</v>
      </c>
      <c r="G1357" s="84" t="s">
        <v>14</v>
      </c>
      <c r="H1357" s="99" t="s">
        <v>14</v>
      </c>
      <c r="I1357" s="84">
        <v>0</v>
      </c>
    </row>
    <row r="1358" spans="2:9" ht="14.5" x14ac:dyDescent="0.35">
      <c r="B1358" s="91" t="s">
        <v>211</v>
      </c>
      <c r="E1358" s="26" t="s">
        <v>1678</v>
      </c>
      <c r="F1358" t="s">
        <v>2016</v>
      </c>
      <c r="G1358" s="84" t="s">
        <v>14</v>
      </c>
      <c r="H1358" s="99" t="s">
        <v>14</v>
      </c>
      <c r="I1358" s="84">
        <v>0</v>
      </c>
    </row>
    <row r="1359" spans="2:9" ht="14.5" x14ac:dyDescent="0.35">
      <c r="B1359" s="91" t="s">
        <v>211</v>
      </c>
      <c r="E1359" s="26" t="s">
        <v>1679</v>
      </c>
      <c r="F1359" t="s">
        <v>1989</v>
      </c>
      <c r="G1359" s="84" t="s">
        <v>14</v>
      </c>
      <c r="H1359" s="99" t="s">
        <v>14</v>
      </c>
      <c r="I1359" s="84">
        <v>0</v>
      </c>
    </row>
    <row r="1360" spans="2:9" ht="14.5" x14ac:dyDescent="0.35">
      <c r="B1360" s="91" t="s">
        <v>211</v>
      </c>
      <c r="E1360" s="26" t="s">
        <v>1680</v>
      </c>
      <c r="F1360" t="s">
        <v>1983</v>
      </c>
      <c r="G1360" s="84" t="s">
        <v>14</v>
      </c>
      <c r="H1360" s="99" t="s">
        <v>14</v>
      </c>
      <c r="I1360" s="84">
        <v>0</v>
      </c>
    </row>
    <row r="1361" spans="2:9" ht="14.5" x14ac:dyDescent="0.35">
      <c r="B1361" s="91" t="s">
        <v>211</v>
      </c>
      <c r="E1361" s="26" t="s">
        <v>1681</v>
      </c>
      <c r="F1361" t="s">
        <v>1977</v>
      </c>
      <c r="G1361" s="84" t="s">
        <v>14</v>
      </c>
      <c r="H1361" s="99" t="s">
        <v>14</v>
      </c>
      <c r="I1361" s="84">
        <v>0</v>
      </c>
    </row>
    <row r="1362" spans="2:9" s="76" customFormat="1" ht="14.5" x14ac:dyDescent="0.35">
      <c r="B1362" s="91" t="s">
        <v>211</v>
      </c>
      <c r="C1362" s="64"/>
      <c r="D1362" s="64"/>
      <c r="E1362" s="26" t="s">
        <v>1682</v>
      </c>
      <c r="F1362" s="76" t="s">
        <v>1989</v>
      </c>
      <c r="G1362" s="84" t="s">
        <v>14</v>
      </c>
      <c r="H1362" s="99" t="s">
        <v>14</v>
      </c>
      <c r="I1362" s="84">
        <v>0</v>
      </c>
    </row>
    <row r="1363" spans="2:9" s="76" customFormat="1" ht="14.5" x14ac:dyDescent="0.35">
      <c r="B1363" s="91" t="s">
        <v>211</v>
      </c>
      <c r="C1363" s="64"/>
      <c r="D1363" s="64"/>
      <c r="E1363" s="26" t="s">
        <v>2060</v>
      </c>
      <c r="F1363" s="76" t="s">
        <v>2015</v>
      </c>
      <c r="G1363" s="84" t="s">
        <v>14</v>
      </c>
      <c r="H1363" s="99" t="s">
        <v>14</v>
      </c>
      <c r="I1363" s="84">
        <v>0</v>
      </c>
    </row>
    <row r="1364" spans="2:9" s="76" customFormat="1" ht="14.5" x14ac:dyDescent="0.35">
      <c r="B1364" s="91" t="s">
        <v>211</v>
      </c>
      <c r="C1364" s="64"/>
      <c r="D1364" s="64"/>
      <c r="E1364" s="26" t="s">
        <v>1684</v>
      </c>
      <c r="F1364" s="76" t="s">
        <v>2003</v>
      </c>
      <c r="G1364" s="84" t="s">
        <v>14</v>
      </c>
      <c r="H1364" s="99" t="s">
        <v>14</v>
      </c>
      <c r="I1364" s="84">
        <v>0</v>
      </c>
    </row>
    <row r="1365" spans="2:9" s="76" customFormat="1" ht="14.5" x14ac:dyDescent="0.35">
      <c r="B1365" s="91" t="s">
        <v>211</v>
      </c>
      <c r="C1365" s="64"/>
      <c r="D1365" s="64"/>
      <c r="E1365" s="26" t="s">
        <v>1685</v>
      </c>
      <c r="F1365" s="76" t="s">
        <v>2064</v>
      </c>
      <c r="G1365" s="84" t="s">
        <v>14</v>
      </c>
      <c r="H1365" s="99" t="s">
        <v>14</v>
      </c>
      <c r="I1365" s="84">
        <v>0</v>
      </c>
    </row>
    <row r="1366" spans="2:9" s="76" customFormat="1" ht="14.5" x14ac:dyDescent="0.35">
      <c r="B1366" s="91" t="s">
        <v>211</v>
      </c>
      <c r="C1366" s="64"/>
      <c r="D1366" s="64"/>
      <c r="E1366" s="26" t="s">
        <v>1686</v>
      </c>
      <c r="F1366" s="76" t="s">
        <v>2002</v>
      </c>
      <c r="G1366" s="76" t="s">
        <v>14</v>
      </c>
      <c r="H1366" s="84" t="s">
        <v>14</v>
      </c>
      <c r="I1366" s="76">
        <v>0</v>
      </c>
    </row>
    <row r="1367" spans="2:9" s="76" customFormat="1" ht="14.5" hidden="1" x14ac:dyDescent="0.35">
      <c r="B1367" s="91" t="s">
        <v>211</v>
      </c>
      <c r="C1367" s="64"/>
      <c r="D1367" s="64"/>
      <c r="E1367" s="26" t="s">
        <v>1687</v>
      </c>
      <c r="F1367" s="76" t="s">
        <v>1983</v>
      </c>
      <c r="G1367" s="84" t="s">
        <v>14</v>
      </c>
      <c r="H1367" s="27" t="s">
        <v>7</v>
      </c>
      <c r="I1367" s="84">
        <v>1.5</v>
      </c>
    </row>
    <row r="1368" spans="2:9" s="76" customFormat="1" ht="14.5" hidden="1" x14ac:dyDescent="0.35">
      <c r="B1368" s="91" t="s">
        <v>211</v>
      </c>
      <c r="C1368" s="64"/>
      <c r="D1368" s="64"/>
      <c r="E1368" s="26" t="s">
        <v>1688</v>
      </c>
      <c r="F1368" s="76" t="s">
        <v>1983</v>
      </c>
      <c r="G1368" s="84" t="s">
        <v>14</v>
      </c>
      <c r="H1368" s="27" t="s">
        <v>7</v>
      </c>
      <c r="I1368" s="84">
        <v>1.5</v>
      </c>
    </row>
    <row r="1369" spans="2:9" s="76" customFormat="1" ht="14.5" hidden="1" x14ac:dyDescent="0.35">
      <c r="B1369" s="91" t="s">
        <v>211</v>
      </c>
      <c r="C1369" s="64"/>
      <c r="D1369" s="64"/>
      <c r="E1369" s="26" t="s">
        <v>1689</v>
      </c>
      <c r="F1369" s="76" t="s">
        <v>1989</v>
      </c>
      <c r="G1369" s="84" t="s">
        <v>14</v>
      </c>
      <c r="H1369" s="27" t="s">
        <v>7</v>
      </c>
      <c r="I1369" s="84">
        <v>1.5</v>
      </c>
    </row>
    <row r="1370" spans="2:9" s="76" customFormat="1" ht="14.5" hidden="1" x14ac:dyDescent="0.35">
      <c r="B1370" s="91" t="s">
        <v>211</v>
      </c>
      <c r="C1370" s="64"/>
      <c r="D1370" s="64"/>
      <c r="E1370" s="26" t="s">
        <v>1690</v>
      </c>
      <c r="F1370" s="76" t="s">
        <v>1989</v>
      </c>
      <c r="G1370" s="84" t="s">
        <v>14</v>
      </c>
      <c r="H1370" s="27" t="s">
        <v>7</v>
      </c>
      <c r="I1370" s="84">
        <v>1.5</v>
      </c>
    </row>
    <row r="1371" spans="2:9" s="76" customFormat="1" ht="14.5" hidden="1" x14ac:dyDescent="0.35">
      <c r="B1371" s="91" t="s">
        <v>211</v>
      </c>
      <c r="C1371" s="64"/>
      <c r="D1371" s="64"/>
      <c r="E1371" s="26" t="s">
        <v>1691</v>
      </c>
      <c r="F1371" s="76" t="s">
        <v>2002</v>
      </c>
      <c r="G1371" s="84" t="s">
        <v>14</v>
      </c>
      <c r="H1371" s="27" t="s">
        <v>7</v>
      </c>
      <c r="I1371" s="84">
        <v>1.5</v>
      </c>
    </row>
    <row r="1372" spans="2:9" s="76" customFormat="1" ht="14.5" hidden="1" x14ac:dyDescent="0.35">
      <c r="B1372" s="91" t="s">
        <v>211</v>
      </c>
      <c r="C1372" s="64"/>
      <c r="D1372" s="64"/>
      <c r="E1372" s="26" t="s">
        <v>1692</v>
      </c>
      <c r="F1372" s="76" t="s">
        <v>1976</v>
      </c>
      <c r="G1372" s="84" t="s">
        <v>14</v>
      </c>
      <c r="H1372" s="27" t="s">
        <v>7</v>
      </c>
      <c r="I1372" s="84">
        <v>1.5</v>
      </c>
    </row>
    <row r="1373" spans="2:9" s="76" customFormat="1" ht="14.5" hidden="1" x14ac:dyDescent="0.35">
      <c r="B1373" s="91" t="s">
        <v>211</v>
      </c>
      <c r="C1373" s="64"/>
      <c r="D1373" s="64"/>
      <c r="E1373" s="26" t="s">
        <v>1693</v>
      </c>
      <c r="F1373" s="76" t="s">
        <v>1976</v>
      </c>
      <c r="G1373" s="84" t="s">
        <v>14</v>
      </c>
      <c r="H1373" s="27" t="s">
        <v>7</v>
      </c>
      <c r="I1373" s="84">
        <v>1.5</v>
      </c>
    </row>
    <row r="1374" spans="2:9" s="76" customFormat="1" ht="14.5" hidden="1" x14ac:dyDescent="0.35">
      <c r="B1374" s="91" t="s">
        <v>211</v>
      </c>
      <c r="C1374" s="64"/>
      <c r="D1374" s="64"/>
      <c r="E1374" s="26" t="s">
        <v>1694</v>
      </c>
      <c r="F1374" s="76" t="s">
        <v>1982</v>
      </c>
      <c r="G1374" s="84" t="s">
        <v>14</v>
      </c>
      <c r="H1374" s="27" t="s">
        <v>7</v>
      </c>
      <c r="I1374" s="84">
        <v>1.5</v>
      </c>
    </row>
    <row r="1375" spans="2:9" s="76" customFormat="1" ht="14.5" hidden="1" x14ac:dyDescent="0.35">
      <c r="B1375" s="91" t="s">
        <v>211</v>
      </c>
      <c r="C1375" s="64"/>
      <c r="D1375" s="64"/>
      <c r="E1375" s="26" t="s">
        <v>1695</v>
      </c>
      <c r="F1375" s="76" t="s">
        <v>1983</v>
      </c>
      <c r="G1375" s="84" t="s">
        <v>14</v>
      </c>
      <c r="H1375" s="27" t="s">
        <v>7</v>
      </c>
      <c r="I1375" s="84">
        <v>1.5</v>
      </c>
    </row>
    <row r="1376" spans="2:9" s="76" customFormat="1" ht="14.5" hidden="1" x14ac:dyDescent="0.35">
      <c r="B1376" s="91" t="s">
        <v>211</v>
      </c>
      <c r="C1376" s="64"/>
      <c r="D1376" s="64"/>
      <c r="E1376" s="26" t="s">
        <v>1696</v>
      </c>
      <c r="F1376" s="76" t="s">
        <v>1978</v>
      </c>
      <c r="G1376" s="84" t="s">
        <v>14</v>
      </c>
      <c r="H1376" s="27" t="s">
        <v>7</v>
      </c>
      <c r="I1376" s="84">
        <v>1.5</v>
      </c>
    </row>
    <row r="1377" spans="2:9" s="76" customFormat="1" ht="14.5" hidden="1" x14ac:dyDescent="0.35">
      <c r="B1377" s="91" t="s">
        <v>211</v>
      </c>
      <c r="C1377" s="64"/>
      <c r="D1377" s="64"/>
      <c r="E1377" s="26" t="s">
        <v>1697</v>
      </c>
      <c r="F1377" s="76" t="s">
        <v>2013</v>
      </c>
      <c r="G1377" s="84" t="s">
        <v>14</v>
      </c>
      <c r="H1377" s="27" t="s">
        <v>7</v>
      </c>
      <c r="I1377" s="84">
        <v>1.5</v>
      </c>
    </row>
    <row r="1378" spans="2:9" s="76" customFormat="1" ht="14.5" hidden="1" x14ac:dyDescent="0.35">
      <c r="B1378" s="91" t="s">
        <v>211</v>
      </c>
      <c r="C1378" s="64"/>
      <c r="D1378" s="64"/>
      <c r="E1378" s="26" t="s">
        <v>1698</v>
      </c>
      <c r="F1378" s="76" t="s">
        <v>2002</v>
      </c>
      <c r="G1378" s="84" t="s">
        <v>14</v>
      </c>
      <c r="H1378" s="27" t="s">
        <v>7</v>
      </c>
      <c r="I1378" s="84">
        <v>1.5</v>
      </c>
    </row>
    <row r="1379" spans="2:9" s="76" customFormat="1" ht="14.5" hidden="1" x14ac:dyDescent="0.35">
      <c r="B1379" s="91" t="s">
        <v>211</v>
      </c>
      <c r="C1379" s="64"/>
      <c r="D1379" s="64"/>
      <c r="E1379" s="26" t="s">
        <v>1699</v>
      </c>
      <c r="F1379" s="76" t="s">
        <v>1988</v>
      </c>
      <c r="G1379" s="84" t="s">
        <v>14</v>
      </c>
      <c r="H1379" s="27" t="s">
        <v>7</v>
      </c>
      <c r="I1379" s="84">
        <v>1.5</v>
      </c>
    </row>
    <row r="1380" spans="2:9" s="76" customFormat="1" ht="14.5" hidden="1" x14ac:dyDescent="0.35">
      <c r="B1380" s="91" t="s">
        <v>211</v>
      </c>
      <c r="C1380" s="64"/>
      <c r="D1380" s="64"/>
      <c r="E1380" s="26" t="s">
        <v>2061</v>
      </c>
      <c r="F1380" s="76" t="s">
        <v>1985</v>
      </c>
      <c r="G1380" s="84" t="s">
        <v>14</v>
      </c>
      <c r="H1380" s="27" t="s">
        <v>7</v>
      </c>
      <c r="I1380" s="84">
        <v>1.5</v>
      </c>
    </row>
    <row r="1381" spans="2:9" s="76" customFormat="1" ht="14.5" hidden="1" x14ac:dyDescent="0.35">
      <c r="B1381" s="91" t="s">
        <v>211</v>
      </c>
      <c r="C1381" s="64"/>
      <c r="D1381" s="64"/>
      <c r="E1381" s="26" t="s">
        <v>1701</v>
      </c>
      <c r="F1381" s="76" t="s">
        <v>1985</v>
      </c>
      <c r="G1381" s="84" t="s">
        <v>14</v>
      </c>
      <c r="H1381" s="27" t="s">
        <v>7</v>
      </c>
      <c r="I1381" s="84">
        <v>1.5</v>
      </c>
    </row>
    <row r="1382" spans="2:9" s="76" customFormat="1" ht="14.5" hidden="1" x14ac:dyDescent="0.35">
      <c r="B1382" s="91" t="s">
        <v>211</v>
      </c>
      <c r="C1382" s="64"/>
      <c r="D1382" s="64"/>
      <c r="E1382" s="26" t="s">
        <v>1702</v>
      </c>
      <c r="F1382" s="76" t="s">
        <v>1985</v>
      </c>
      <c r="G1382" s="84" t="s">
        <v>14</v>
      </c>
      <c r="H1382" s="27" t="s">
        <v>7</v>
      </c>
      <c r="I1382" s="84">
        <v>1.5</v>
      </c>
    </row>
    <row r="1383" spans="2:9" s="76" customFormat="1" ht="14.5" hidden="1" x14ac:dyDescent="0.35">
      <c r="B1383" s="91" t="s">
        <v>211</v>
      </c>
      <c r="C1383" s="64"/>
      <c r="D1383" s="64"/>
      <c r="E1383" s="26" t="s">
        <v>1703</v>
      </c>
      <c r="F1383" s="76" t="s">
        <v>2017</v>
      </c>
      <c r="G1383" s="84" t="s">
        <v>14</v>
      </c>
      <c r="H1383" s="27" t="s">
        <v>7</v>
      </c>
      <c r="I1383" s="84">
        <v>1.5</v>
      </c>
    </row>
    <row r="1384" spans="2:9" s="76" customFormat="1" ht="14.5" hidden="1" x14ac:dyDescent="0.35">
      <c r="B1384" s="91" t="s">
        <v>211</v>
      </c>
      <c r="C1384" s="64"/>
      <c r="D1384" s="64"/>
      <c r="E1384" s="26" t="s">
        <v>1704</v>
      </c>
      <c r="F1384" s="76" t="s">
        <v>1976</v>
      </c>
      <c r="G1384" s="84" t="s">
        <v>14</v>
      </c>
      <c r="H1384" s="27" t="s">
        <v>7</v>
      </c>
      <c r="I1384" s="84">
        <v>1.5</v>
      </c>
    </row>
    <row r="1385" spans="2:9" s="76" customFormat="1" ht="14.5" hidden="1" x14ac:dyDescent="0.35">
      <c r="B1385" s="91" t="s">
        <v>211</v>
      </c>
      <c r="C1385" s="64"/>
      <c r="D1385" s="64"/>
      <c r="E1385" s="26" t="s">
        <v>1705</v>
      </c>
      <c r="F1385" s="76" t="s">
        <v>1980</v>
      </c>
      <c r="G1385" s="84" t="s">
        <v>14</v>
      </c>
      <c r="H1385" s="27" t="s">
        <v>7</v>
      </c>
      <c r="I1385" s="84">
        <v>1.5</v>
      </c>
    </row>
    <row r="1386" spans="2:9" s="76" customFormat="1" ht="14.5" hidden="1" x14ac:dyDescent="0.35">
      <c r="B1386" s="91" t="s">
        <v>211</v>
      </c>
      <c r="C1386" s="64"/>
      <c r="D1386" s="64"/>
      <c r="E1386" s="26" t="s">
        <v>2062</v>
      </c>
      <c r="F1386" s="76" t="s">
        <v>1982</v>
      </c>
      <c r="G1386" s="84" t="s">
        <v>14</v>
      </c>
      <c r="H1386" s="27" t="s">
        <v>7</v>
      </c>
      <c r="I1386" s="84">
        <v>1.5</v>
      </c>
    </row>
    <row r="1387" spans="2:9" s="76" customFormat="1" ht="14.5" hidden="1" x14ac:dyDescent="0.35">
      <c r="B1387" s="91" t="s">
        <v>211</v>
      </c>
      <c r="C1387" s="64"/>
      <c r="D1387" s="64"/>
      <c r="E1387" s="26" t="s">
        <v>1707</v>
      </c>
      <c r="F1387" s="76" t="s">
        <v>1985</v>
      </c>
      <c r="G1387" s="84" t="s">
        <v>14</v>
      </c>
      <c r="H1387" s="27" t="s">
        <v>7</v>
      </c>
      <c r="I1387" s="84">
        <v>1.5</v>
      </c>
    </row>
    <row r="1388" spans="2:9" s="76" customFormat="1" ht="14.5" hidden="1" x14ac:dyDescent="0.35">
      <c r="B1388" s="91" t="s">
        <v>211</v>
      </c>
      <c r="C1388" s="64"/>
      <c r="D1388" s="64"/>
      <c r="E1388" s="26" t="s">
        <v>1708</v>
      </c>
      <c r="F1388" s="76" t="s">
        <v>2017</v>
      </c>
      <c r="G1388" s="84" t="s">
        <v>14</v>
      </c>
      <c r="H1388" s="27" t="s">
        <v>7</v>
      </c>
      <c r="I1388" s="84">
        <v>1.5</v>
      </c>
    </row>
    <row r="1389" spans="2:9" s="76" customFormat="1" ht="14.5" hidden="1" x14ac:dyDescent="0.35">
      <c r="B1389" s="91" t="s">
        <v>211</v>
      </c>
      <c r="C1389" s="64"/>
      <c r="D1389" s="64"/>
      <c r="E1389" s="26" t="s">
        <v>1709</v>
      </c>
      <c r="F1389" s="76" t="s">
        <v>1997</v>
      </c>
      <c r="G1389" s="84" t="s">
        <v>14</v>
      </c>
      <c r="H1389" s="27" t="s">
        <v>7</v>
      </c>
      <c r="I1389" s="84">
        <v>1.5</v>
      </c>
    </row>
    <row r="1390" spans="2:9" s="76" customFormat="1" ht="14.5" hidden="1" x14ac:dyDescent="0.35">
      <c r="B1390" s="91" t="s">
        <v>211</v>
      </c>
      <c r="C1390" s="64"/>
      <c r="D1390" s="64"/>
      <c r="E1390" s="26" t="s">
        <v>1710</v>
      </c>
      <c r="F1390" s="76" t="s">
        <v>1983</v>
      </c>
      <c r="G1390" s="84" t="s">
        <v>14</v>
      </c>
      <c r="H1390" s="27" t="s">
        <v>7</v>
      </c>
      <c r="I1390" s="84">
        <v>1.5</v>
      </c>
    </row>
    <row r="1391" spans="2:9" s="76" customFormat="1" ht="14.5" hidden="1" x14ac:dyDescent="0.35">
      <c r="B1391" s="91" t="s">
        <v>211</v>
      </c>
      <c r="C1391" s="64"/>
      <c r="D1391" s="64"/>
      <c r="E1391" s="26" t="s">
        <v>1711</v>
      </c>
      <c r="F1391" s="76" t="s">
        <v>1983</v>
      </c>
      <c r="G1391" s="84" t="s">
        <v>14</v>
      </c>
      <c r="H1391" s="27" t="s">
        <v>7</v>
      </c>
      <c r="I1391" s="84">
        <v>1.5</v>
      </c>
    </row>
    <row r="1392" spans="2:9" s="76" customFormat="1" ht="14.5" hidden="1" x14ac:dyDescent="0.35">
      <c r="B1392" s="91" t="s">
        <v>211</v>
      </c>
      <c r="C1392" s="64"/>
      <c r="D1392" s="64"/>
      <c r="E1392" s="26" t="s">
        <v>2063</v>
      </c>
      <c r="F1392" s="76" t="s">
        <v>1995</v>
      </c>
      <c r="G1392" s="84" t="s">
        <v>14</v>
      </c>
      <c r="H1392" s="27" t="s">
        <v>7</v>
      </c>
      <c r="I1392" s="84">
        <v>1.5</v>
      </c>
    </row>
    <row r="1393" spans="2:9" s="76" customFormat="1" ht="14.5" hidden="1" x14ac:dyDescent="0.35">
      <c r="B1393" s="91" t="s">
        <v>211</v>
      </c>
      <c r="C1393" s="64"/>
      <c r="D1393" s="64"/>
      <c r="E1393" s="26" t="s">
        <v>1713</v>
      </c>
      <c r="F1393" s="76" t="s">
        <v>1985</v>
      </c>
      <c r="G1393" s="84" t="s">
        <v>14</v>
      </c>
      <c r="H1393" s="27" t="s">
        <v>7</v>
      </c>
      <c r="I1393" s="84">
        <v>1.5</v>
      </c>
    </row>
    <row r="1394" spans="2:9" s="76" customFormat="1" ht="14.5" hidden="1" x14ac:dyDescent="0.35">
      <c r="B1394" s="91" t="s">
        <v>211</v>
      </c>
      <c r="C1394" s="64"/>
      <c r="D1394" s="64"/>
      <c r="E1394" s="26" t="s">
        <v>1714</v>
      </c>
      <c r="F1394" s="76" t="s">
        <v>1976</v>
      </c>
      <c r="G1394" s="84" t="s">
        <v>14</v>
      </c>
      <c r="H1394" s="27" t="s">
        <v>7</v>
      </c>
      <c r="I1394" s="84">
        <v>1.5</v>
      </c>
    </row>
    <row r="1395" spans="2:9" s="76" customFormat="1" ht="14.5" hidden="1" x14ac:dyDescent="0.35">
      <c r="B1395" s="91" t="s">
        <v>211</v>
      </c>
      <c r="C1395" s="64"/>
      <c r="D1395" s="64"/>
      <c r="E1395" s="26" t="s">
        <v>1715</v>
      </c>
      <c r="F1395" s="76" t="s">
        <v>1985</v>
      </c>
      <c r="G1395" s="84" t="s">
        <v>14</v>
      </c>
      <c r="H1395" s="27" t="s">
        <v>7</v>
      </c>
      <c r="I1395" s="84">
        <v>1.5</v>
      </c>
    </row>
    <row r="1396" spans="2:9" ht="14.5" hidden="1" x14ac:dyDescent="0.35">
      <c r="B1396" s="91" t="s">
        <v>213</v>
      </c>
      <c r="C1396" s="27">
        <v>49.423191000000003</v>
      </c>
      <c r="D1396" s="27">
        <v>-2.5668069999999998</v>
      </c>
    </row>
    <row r="1397" spans="2:9" ht="14.5" hidden="1" x14ac:dyDescent="0.35">
      <c r="B1397" s="91" t="s">
        <v>213</v>
      </c>
      <c r="E1397" s="27" t="s">
        <v>1716</v>
      </c>
      <c r="F1397" t="s">
        <v>2008</v>
      </c>
      <c r="G1397" t="s">
        <v>14</v>
      </c>
      <c r="H1397" s="27" t="s">
        <v>7</v>
      </c>
      <c r="I1397" s="98">
        <v>1.5</v>
      </c>
    </row>
    <row r="1398" spans="2:9" ht="14.5" hidden="1" x14ac:dyDescent="0.35">
      <c r="B1398" s="91" t="s">
        <v>213</v>
      </c>
      <c r="E1398" s="27" t="s">
        <v>1717</v>
      </c>
      <c r="F1398" t="s">
        <v>1989</v>
      </c>
      <c r="G1398" s="84" t="s">
        <v>14</v>
      </c>
      <c r="H1398" s="27" t="s">
        <v>7</v>
      </c>
      <c r="I1398" s="98">
        <v>1.5</v>
      </c>
    </row>
    <row r="1399" spans="2:9" ht="14.5" hidden="1" x14ac:dyDescent="0.35">
      <c r="B1399" s="91" t="s">
        <v>213</v>
      </c>
      <c r="E1399" s="27" t="s">
        <v>1718</v>
      </c>
      <c r="F1399" t="s">
        <v>1991</v>
      </c>
      <c r="G1399" s="84" t="s">
        <v>14</v>
      </c>
      <c r="H1399" s="27" t="s">
        <v>7</v>
      </c>
      <c r="I1399" s="98">
        <v>1.5</v>
      </c>
    </row>
    <row r="1400" spans="2:9" ht="14.5" hidden="1" x14ac:dyDescent="0.35">
      <c r="B1400" s="91" t="s">
        <v>213</v>
      </c>
      <c r="E1400" s="27" t="s">
        <v>1719</v>
      </c>
      <c r="F1400" t="s">
        <v>1983</v>
      </c>
      <c r="G1400" s="84" t="s">
        <v>14</v>
      </c>
      <c r="H1400" s="27" t="s">
        <v>7</v>
      </c>
      <c r="I1400" s="98">
        <v>1.5</v>
      </c>
    </row>
    <row r="1401" spans="2:9" ht="14.5" hidden="1" x14ac:dyDescent="0.35">
      <c r="B1401" s="91" t="s">
        <v>213</v>
      </c>
      <c r="E1401" s="27" t="s">
        <v>1720</v>
      </c>
      <c r="F1401" t="s">
        <v>2008</v>
      </c>
      <c r="G1401" s="84" t="s">
        <v>14</v>
      </c>
      <c r="H1401" s="27" t="s">
        <v>7</v>
      </c>
      <c r="I1401" s="98">
        <v>1.5</v>
      </c>
    </row>
    <row r="1402" spans="2:9" s="81" customFormat="1" ht="14.5" hidden="1" x14ac:dyDescent="0.35">
      <c r="B1402" s="91" t="s">
        <v>213</v>
      </c>
      <c r="C1402" s="64"/>
      <c r="D1402" s="64"/>
      <c r="E1402" s="27" t="s">
        <v>2065</v>
      </c>
      <c r="F1402" s="81" t="s">
        <v>1977</v>
      </c>
      <c r="G1402" s="84" t="s">
        <v>14</v>
      </c>
      <c r="H1402" s="27" t="s">
        <v>7</v>
      </c>
      <c r="I1402" s="98">
        <v>1.5</v>
      </c>
    </row>
    <row r="1403" spans="2:9" ht="14.5" hidden="1" x14ac:dyDescent="0.35">
      <c r="B1403" s="91" t="s">
        <v>213</v>
      </c>
      <c r="E1403" s="27" t="s">
        <v>1721</v>
      </c>
      <c r="F1403" t="s">
        <v>2057</v>
      </c>
      <c r="G1403" s="84" t="s">
        <v>14</v>
      </c>
      <c r="H1403" s="27" t="s">
        <v>7</v>
      </c>
      <c r="I1403" s="98">
        <v>1.5</v>
      </c>
    </row>
    <row r="1404" spans="2:9" ht="14.5" hidden="1" x14ac:dyDescent="0.35">
      <c r="B1404" s="91" t="s">
        <v>213</v>
      </c>
      <c r="E1404" s="27" t="s">
        <v>1722</v>
      </c>
      <c r="F1404" t="s">
        <v>2017</v>
      </c>
      <c r="G1404" s="84" t="s">
        <v>14</v>
      </c>
      <c r="H1404" s="27" t="s">
        <v>7</v>
      </c>
      <c r="I1404" s="98">
        <v>1.5</v>
      </c>
    </row>
    <row r="1405" spans="2:9" ht="14.5" hidden="1" x14ac:dyDescent="0.35">
      <c r="B1405" s="91" t="s">
        <v>213</v>
      </c>
      <c r="E1405" s="27" t="s">
        <v>1723</v>
      </c>
      <c r="F1405" t="s">
        <v>1994</v>
      </c>
      <c r="G1405" s="84" t="s">
        <v>14</v>
      </c>
      <c r="H1405" s="27" t="s">
        <v>7</v>
      </c>
      <c r="I1405" s="98">
        <v>1.5</v>
      </c>
    </row>
    <row r="1406" spans="2:9" ht="14.5" hidden="1" x14ac:dyDescent="0.35">
      <c r="B1406" s="91" t="s">
        <v>213</v>
      </c>
      <c r="E1406" s="27" t="s">
        <v>1724</v>
      </c>
      <c r="F1406" t="s">
        <v>2016</v>
      </c>
      <c r="G1406" s="84" t="s">
        <v>14</v>
      </c>
      <c r="H1406" s="27" t="s">
        <v>7</v>
      </c>
      <c r="I1406" s="98">
        <v>1.5</v>
      </c>
    </row>
    <row r="1407" spans="2:9" ht="14.5" hidden="1" x14ac:dyDescent="0.35">
      <c r="B1407" s="91" t="s">
        <v>213</v>
      </c>
      <c r="E1407" s="27" t="s">
        <v>1725</v>
      </c>
      <c r="F1407" t="s">
        <v>1977</v>
      </c>
      <c r="G1407" s="84" t="s">
        <v>14</v>
      </c>
      <c r="H1407" s="27" t="s">
        <v>7</v>
      </c>
      <c r="I1407" s="98">
        <v>1.5</v>
      </c>
    </row>
    <row r="1408" spans="2:9" ht="14.5" hidden="1" x14ac:dyDescent="0.35">
      <c r="B1408" s="91" t="s">
        <v>213</v>
      </c>
      <c r="E1408" s="27" t="s">
        <v>1726</v>
      </c>
      <c r="F1408" t="s">
        <v>2008</v>
      </c>
      <c r="G1408" s="84" t="s">
        <v>14</v>
      </c>
      <c r="H1408" s="27" t="s">
        <v>7</v>
      </c>
      <c r="I1408" s="98">
        <v>1.5</v>
      </c>
    </row>
    <row r="1409" spans="2:9" ht="14.5" hidden="1" x14ac:dyDescent="0.35">
      <c r="B1409" s="91" t="s">
        <v>213</v>
      </c>
      <c r="E1409" s="27" t="s">
        <v>1727</v>
      </c>
      <c r="F1409" t="s">
        <v>1977</v>
      </c>
      <c r="G1409" s="84" t="s">
        <v>14</v>
      </c>
      <c r="H1409" s="27" t="s">
        <v>7</v>
      </c>
      <c r="I1409" s="98">
        <v>1.5</v>
      </c>
    </row>
    <row r="1410" spans="2:9" ht="14.5" hidden="1" x14ac:dyDescent="0.35">
      <c r="B1410" s="91" t="s">
        <v>213</v>
      </c>
      <c r="E1410" s="27" t="s">
        <v>1728</v>
      </c>
      <c r="F1410" t="s">
        <v>1989</v>
      </c>
      <c r="G1410" s="84" t="s">
        <v>14</v>
      </c>
      <c r="H1410" s="27" t="s">
        <v>7</v>
      </c>
      <c r="I1410" s="98">
        <v>1.5</v>
      </c>
    </row>
    <row r="1411" spans="2:9" ht="14.5" hidden="1" x14ac:dyDescent="0.35">
      <c r="B1411" s="91" t="s">
        <v>213</v>
      </c>
      <c r="E1411" s="27" t="s">
        <v>1729</v>
      </c>
      <c r="F1411" t="s">
        <v>1977</v>
      </c>
      <c r="G1411" s="84" t="s">
        <v>14</v>
      </c>
      <c r="H1411" s="27" t="s">
        <v>7</v>
      </c>
      <c r="I1411" s="84">
        <v>1.5</v>
      </c>
    </row>
    <row r="1412" spans="2:9" ht="14.5" hidden="1" x14ac:dyDescent="0.35">
      <c r="B1412" s="91" t="s">
        <v>215</v>
      </c>
      <c r="C1412" s="27">
        <v>49.420948000000003</v>
      </c>
      <c r="D1412" s="27">
        <v>-2.5668389999999999</v>
      </c>
    </row>
    <row r="1413" spans="2:9" ht="14.5" x14ac:dyDescent="0.35">
      <c r="B1413" s="91" t="s">
        <v>215</v>
      </c>
      <c r="E1413" s="27" t="s">
        <v>1730</v>
      </c>
      <c r="F1413" t="s">
        <v>1982</v>
      </c>
      <c r="G1413" t="s">
        <v>29</v>
      </c>
      <c r="H1413" s="27" t="s">
        <v>7</v>
      </c>
      <c r="I1413">
        <v>0</v>
      </c>
    </row>
    <row r="1414" spans="2:9" ht="14.5" x14ac:dyDescent="0.35">
      <c r="B1414" s="91" t="s">
        <v>215</v>
      </c>
      <c r="E1414" s="26" t="s">
        <v>1731</v>
      </c>
      <c r="F1414" t="s">
        <v>1982</v>
      </c>
      <c r="G1414" s="84" t="s">
        <v>29</v>
      </c>
      <c r="H1414" s="27" t="s">
        <v>7</v>
      </c>
      <c r="I1414" s="84">
        <v>0</v>
      </c>
    </row>
    <row r="1415" spans="2:9" ht="14.5" x14ac:dyDescent="0.35">
      <c r="B1415" s="91" t="s">
        <v>215</v>
      </c>
      <c r="E1415" s="27" t="s">
        <v>1732</v>
      </c>
      <c r="F1415" t="s">
        <v>1978</v>
      </c>
      <c r="G1415" s="84" t="s">
        <v>29</v>
      </c>
      <c r="H1415" s="27" t="s">
        <v>7</v>
      </c>
      <c r="I1415" s="84">
        <v>0</v>
      </c>
    </row>
    <row r="1416" spans="2:9" ht="14.5" x14ac:dyDescent="0.35">
      <c r="B1416" s="91" t="s">
        <v>215</v>
      </c>
      <c r="E1416" s="27" t="s">
        <v>1733</v>
      </c>
      <c r="F1416" t="s">
        <v>2066</v>
      </c>
      <c r="G1416" s="84" t="s">
        <v>29</v>
      </c>
      <c r="H1416" s="27" t="s">
        <v>7</v>
      </c>
      <c r="I1416" s="84">
        <v>0</v>
      </c>
    </row>
    <row r="1417" spans="2:9" ht="14.5" x14ac:dyDescent="0.35">
      <c r="B1417" s="91" t="s">
        <v>215</v>
      </c>
      <c r="E1417" s="27" t="s">
        <v>1734</v>
      </c>
      <c r="F1417" t="s">
        <v>1977</v>
      </c>
      <c r="G1417" s="84" t="s">
        <v>29</v>
      </c>
      <c r="H1417" s="27" t="s">
        <v>7</v>
      </c>
      <c r="I1417" s="84">
        <v>0</v>
      </c>
    </row>
    <row r="1418" spans="2:9" ht="14.5" x14ac:dyDescent="0.35">
      <c r="B1418" s="91" t="s">
        <v>215</v>
      </c>
      <c r="E1418" s="27" t="s">
        <v>1735</v>
      </c>
      <c r="F1418" t="s">
        <v>2018</v>
      </c>
      <c r="G1418" s="84" t="s">
        <v>29</v>
      </c>
      <c r="H1418" s="27" t="s">
        <v>7</v>
      </c>
      <c r="I1418" s="84">
        <v>0</v>
      </c>
    </row>
    <row r="1419" spans="2:9" ht="14.5" x14ac:dyDescent="0.35">
      <c r="B1419" s="91" t="s">
        <v>215</v>
      </c>
      <c r="E1419" s="27" t="s">
        <v>1736</v>
      </c>
      <c r="F1419" t="s">
        <v>1983</v>
      </c>
      <c r="G1419" s="84" t="s">
        <v>29</v>
      </c>
      <c r="H1419" s="27" t="s">
        <v>7</v>
      </c>
      <c r="I1419" s="84">
        <v>0</v>
      </c>
    </row>
    <row r="1420" spans="2:9" ht="14.5" x14ac:dyDescent="0.35">
      <c r="B1420" s="91" t="s">
        <v>215</v>
      </c>
      <c r="E1420" s="27" t="s">
        <v>1737</v>
      </c>
      <c r="F1420" t="s">
        <v>1978</v>
      </c>
      <c r="G1420" s="84" t="s">
        <v>29</v>
      </c>
      <c r="H1420" s="27" t="s">
        <v>7</v>
      </c>
      <c r="I1420" s="84">
        <v>0</v>
      </c>
    </row>
    <row r="1421" spans="2:9" ht="14.5" x14ac:dyDescent="0.35">
      <c r="B1421" s="91" t="s">
        <v>215</v>
      </c>
      <c r="E1421" s="27" t="s">
        <v>1738</v>
      </c>
      <c r="F1421" t="s">
        <v>1978</v>
      </c>
      <c r="G1421" s="84" t="s">
        <v>29</v>
      </c>
      <c r="H1421" s="27" t="s">
        <v>7</v>
      </c>
      <c r="I1421" s="84">
        <v>0</v>
      </c>
    </row>
    <row r="1422" spans="2:9" ht="14.5" x14ac:dyDescent="0.35">
      <c r="B1422" s="91" t="s">
        <v>215</v>
      </c>
      <c r="E1422" s="27" t="s">
        <v>1739</v>
      </c>
      <c r="F1422" t="s">
        <v>1978</v>
      </c>
      <c r="G1422" s="84" t="s">
        <v>29</v>
      </c>
      <c r="H1422" s="27" t="s">
        <v>7</v>
      </c>
      <c r="I1422" s="84">
        <v>0</v>
      </c>
    </row>
    <row r="1423" spans="2:9" ht="14.5" x14ac:dyDescent="0.35">
      <c r="B1423" s="91" t="s">
        <v>215</v>
      </c>
      <c r="E1423" s="27" t="s">
        <v>1740</v>
      </c>
      <c r="F1423" t="s">
        <v>1985</v>
      </c>
      <c r="G1423" s="84" t="s">
        <v>29</v>
      </c>
      <c r="H1423" s="27" t="s">
        <v>7</v>
      </c>
      <c r="I1423" s="84">
        <v>0</v>
      </c>
    </row>
    <row r="1424" spans="2:9" ht="14.5" x14ac:dyDescent="0.35">
      <c r="B1424" s="91" t="s">
        <v>215</v>
      </c>
      <c r="E1424" s="27" t="s">
        <v>1741</v>
      </c>
      <c r="F1424" t="s">
        <v>1978</v>
      </c>
      <c r="G1424" s="84" t="s">
        <v>29</v>
      </c>
      <c r="H1424" s="27" t="s">
        <v>7</v>
      </c>
      <c r="I1424" s="84">
        <v>0</v>
      </c>
    </row>
    <row r="1425" spans="1:9" ht="14.5" x14ac:dyDescent="0.35">
      <c r="B1425" s="91" t="s">
        <v>215</v>
      </c>
      <c r="E1425" s="27" t="s">
        <v>1742</v>
      </c>
      <c r="F1425" t="s">
        <v>1978</v>
      </c>
      <c r="G1425" s="84" t="s">
        <v>29</v>
      </c>
      <c r="H1425" s="27" t="s">
        <v>7</v>
      </c>
      <c r="I1425" s="84">
        <v>0</v>
      </c>
    </row>
    <row r="1426" spans="1:9" ht="14.5" x14ac:dyDescent="0.35">
      <c r="B1426" s="91" t="s">
        <v>215</v>
      </c>
      <c r="E1426" s="27" t="s">
        <v>1743</v>
      </c>
      <c r="F1426" t="s">
        <v>1978</v>
      </c>
      <c r="G1426" s="84" t="s">
        <v>29</v>
      </c>
      <c r="H1426" s="27" t="s">
        <v>7</v>
      </c>
      <c r="I1426" s="84">
        <v>0</v>
      </c>
    </row>
    <row r="1427" spans="1:9" ht="14.5" hidden="1" x14ac:dyDescent="0.35">
      <c r="B1427" s="91" t="s">
        <v>217</v>
      </c>
      <c r="C1427" s="27">
        <v>49.420690999999998</v>
      </c>
      <c r="D1427" s="27">
        <v>-2.565296</v>
      </c>
    </row>
    <row r="1428" spans="1:9" ht="14.5" x14ac:dyDescent="0.35">
      <c r="B1428" s="91" t="s">
        <v>217</v>
      </c>
      <c r="E1428" s="27" t="s">
        <v>1744</v>
      </c>
      <c r="F1428" t="s">
        <v>1978</v>
      </c>
      <c r="G1428" t="s">
        <v>14</v>
      </c>
      <c r="H1428" s="27" t="s">
        <v>14</v>
      </c>
      <c r="I1428">
        <v>0</v>
      </c>
    </row>
    <row r="1429" spans="1:9" ht="14.5" x14ac:dyDescent="0.35">
      <c r="B1429" s="91" t="s">
        <v>217</v>
      </c>
      <c r="E1429" s="27" t="s">
        <v>1745</v>
      </c>
      <c r="F1429" t="s">
        <v>1985</v>
      </c>
      <c r="G1429" s="84" t="s">
        <v>14</v>
      </c>
      <c r="H1429" s="27" t="s">
        <v>14</v>
      </c>
      <c r="I1429" s="84">
        <v>0</v>
      </c>
    </row>
    <row r="1430" spans="1:9" ht="14.5" x14ac:dyDescent="0.35">
      <c r="B1430" s="91" t="s">
        <v>217</v>
      </c>
      <c r="E1430" s="27" t="s">
        <v>1746</v>
      </c>
      <c r="F1430" t="s">
        <v>1978</v>
      </c>
      <c r="G1430" s="84" t="s">
        <v>14</v>
      </c>
      <c r="H1430" s="27" t="s">
        <v>14</v>
      </c>
      <c r="I1430" s="84">
        <v>0</v>
      </c>
    </row>
    <row r="1431" spans="1:9" ht="14.5" x14ac:dyDescent="0.35">
      <c r="B1431" s="91" t="s">
        <v>217</v>
      </c>
      <c r="E1431" s="27" t="s">
        <v>1747</v>
      </c>
      <c r="F1431" t="s">
        <v>1995</v>
      </c>
      <c r="G1431" s="84" t="s">
        <v>14</v>
      </c>
      <c r="H1431" s="27" t="s">
        <v>14</v>
      </c>
      <c r="I1431" s="84">
        <v>0</v>
      </c>
    </row>
    <row r="1432" spans="1:9" ht="14.5" x14ac:dyDescent="0.35">
      <c r="B1432" s="91" t="s">
        <v>217</v>
      </c>
      <c r="E1432" s="27" t="s">
        <v>1748</v>
      </c>
      <c r="F1432" t="s">
        <v>1980</v>
      </c>
      <c r="G1432" s="84" t="s">
        <v>14</v>
      </c>
      <c r="H1432" s="27" t="s">
        <v>14</v>
      </c>
      <c r="I1432" s="84">
        <v>0</v>
      </c>
    </row>
    <row r="1433" spans="1:9" ht="14.5" hidden="1" x14ac:dyDescent="0.35">
      <c r="A1433" s="26" t="s">
        <v>219</v>
      </c>
      <c r="B1433" s="91" t="s">
        <v>220</v>
      </c>
      <c r="C1433" s="27">
        <v>49.419488999999999</v>
      </c>
      <c r="D1433" s="27">
        <v>-2.563971</v>
      </c>
    </row>
    <row r="1434" spans="1:9" ht="14.5" x14ac:dyDescent="0.35">
      <c r="B1434" s="91" t="s">
        <v>220</v>
      </c>
      <c r="E1434" s="62" t="s">
        <v>1749</v>
      </c>
      <c r="F1434" t="s">
        <v>1978</v>
      </c>
      <c r="G1434" s="84" t="s">
        <v>14</v>
      </c>
      <c r="H1434" s="27" t="s">
        <v>14</v>
      </c>
      <c r="I1434" s="84">
        <v>0</v>
      </c>
    </row>
    <row r="1435" spans="1:9" ht="14.5" x14ac:dyDescent="0.35">
      <c r="B1435" s="91" t="s">
        <v>220</v>
      </c>
      <c r="E1435" s="26" t="s">
        <v>1750</v>
      </c>
      <c r="F1435" t="s">
        <v>1983</v>
      </c>
      <c r="G1435" s="84" t="s">
        <v>14</v>
      </c>
      <c r="H1435" s="27" t="s">
        <v>14</v>
      </c>
      <c r="I1435" s="84">
        <v>0</v>
      </c>
    </row>
    <row r="1436" spans="1:9" ht="14.5" x14ac:dyDescent="0.35">
      <c r="B1436" s="91" t="s">
        <v>220</v>
      </c>
      <c r="E1436" s="27" t="s">
        <v>1751</v>
      </c>
      <c r="F1436" t="s">
        <v>2011</v>
      </c>
      <c r="G1436" s="84" t="s">
        <v>14</v>
      </c>
      <c r="H1436" s="27" t="s">
        <v>14</v>
      </c>
      <c r="I1436" s="84">
        <v>0</v>
      </c>
    </row>
    <row r="1437" spans="1:9" ht="14.5" x14ac:dyDescent="0.35">
      <c r="B1437" s="91" t="s">
        <v>220</v>
      </c>
      <c r="E1437" s="27" t="s">
        <v>1752</v>
      </c>
      <c r="F1437" t="s">
        <v>2013</v>
      </c>
      <c r="G1437" s="84" t="s">
        <v>14</v>
      </c>
      <c r="H1437" s="27" t="s">
        <v>14</v>
      </c>
      <c r="I1437" s="84">
        <v>0</v>
      </c>
    </row>
    <row r="1438" spans="1:9" ht="14.5" x14ac:dyDescent="0.35">
      <c r="B1438" s="91" t="s">
        <v>220</v>
      </c>
      <c r="E1438" s="27" t="s">
        <v>1753</v>
      </c>
      <c r="F1438" t="s">
        <v>2017</v>
      </c>
      <c r="G1438" s="84" t="s">
        <v>14</v>
      </c>
      <c r="H1438" s="27" t="s">
        <v>14</v>
      </c>
      <c r="I1438" s="84">
        <v>0</v>
      </c>
    </row>
    <row r="1439" spans="1:9" ht="14.5" x14ac:dyDescent="0.35">
      <c r="B1439" s="91" t="s">
        <v>220</v>
      </c>
      <c r="E1439" s="27" t="s">
        <v>1754</v>
      </c>
      <c r="F1439" t="s">
        <v>1976</v>
      </c>
      <c r="G1439" s="84" t="s">
        <v>14</v>
      </c>
      <c r="H1439" s="27" t="s">
        <v>14</v>
      </c>
      <c r="I1439" s="84">
        <v>0</v>
      </c>
    </row>
    <row r="1440" spans="1:9" ht="14.5" x14ac:dyDescent="0.35">
      <c r="B1440" s="91" t="s">
        <v>220</v>
      </c>
      <c r="E1440" s="27" t="s">
        <v>1755</v>
      </c>
      <c r="F1440" t="s">
        <v>2010</v>
      </c>
      <c r="G1440" s="84" t="s">
        <v>14</v>
      </c>
      <c r="H1440" s="27" t="s">
        <v>14</v>
      </c>
      <c r="I1440" s="84">
        <v>0</v>
      </c>
    </row>
    <row r="1441" spans="2:9" ht="14.5" x14ac:dyDescent="0.35">
      <c r="B1441" s="91" t="s">
        <v>220</v>
      </c>
      <c r="E1441" s="27" t="s">
        <v>1756</v>
      </c>
      <c r="F1441" t="s">
        <v>1995</v>
      </c>
      <c r="G1441" s="84" t="s">
        <v>14</v>
      </c>
      <c r="H1441" s="27" t="s">
        <v>14</v>
      </c>
      <c r="I1441" s="84">
        <v>0</v>
      </c>
    </row>
    <row r="1442" spans="2:9" ht="14.5" x14ac:dyDescent="0.35">
      <c r="B1442" s="91" t="s">
        <v>220</v>
      </c>
      <c r="E1442" s="27" t="s">
        <v>1757</v>
      </c>
      <c r="F1442" t="s">
        <v>1983</v>
      </c>
      <c r="G1442" s="84" t="s">
        <v>14</v>
      </c>
      <c r="H1442" s="27" t="s">
        <v>14</v>
      </c>
      <c r="I1442" s="84">
        <v>0</v>
      </c>
    </row>
    <row r="1443" spans="2:9" ht="14.5" x14ac:dyDescent="0.35">
      <c r="B1443" s="91" t="s">
        <v>220</v>
      </c>
      <c r="E1443" s="27" t="s">
        <v>1758</v>
      </c>
      <c r="F1443" t="s">
        <v>2013</v>
      </c>
      <c r="G1443" s="84" t="s">
        <v>14</v>
      </c>
      <c r="H1443" s="27" t="s">
        <v>14</v>
      </c>
      <c r="I1443" s="84">
        <v>0</v>
      </c>
    </row>
    <row r="1444" spans="2:9" ht="14.5" x14ac:dyDescent="0.35">
      <c r="B1444" s="91" t="s">
        <v>220</v>
      </c>
      <c r="E1444" s="27" t="s">
        <v>1759</v>
      </c>
      <c r="F1444" t="s">
        <v>1978</v>
      </c>
      <c r="G1444" s="84" t="s">
        <v>14</v>
      </c>
      <c r="H1444" s="27" t="s">
        <v>14</v>
      </c>
      <c r="I1444" s="84">
        <v>0</v>
      </c>
    </row>
    <row r="1445" spans="2:9" ht="14.5" hidden="1" x14ac:dyDescent="0.35">
      <c r="B1445" s="91" t="s">
        <v>222</v>
      </c>
      <c r="C1445" s="27">
        <v>49.418587000000002</v>
      </c>
      <c r="D1445" s="27">
        <v>-2.5639539999999998</v>
      </c>
    </row>
    <row r="1446" spans="2:9" ht="14.5" hidden="1" x14ac:dyDescent="0.35">
      <c r="B1446" s="91" t="s">
        <v>222</v>
      </c>
      <c r="E1446" s="62" t="s">
        <v>1760</v>
      </c>
      <c r="F1446" t="s">
        <v>1977</v>
      </c>
      <c r="G1446" t="s">
        <v>14</v>
      </c>
      <c r="H1446" s="27" t="s">
        <v>11</v>
      </c>
      <c r="I1446">
        <v>2</v>
      </c>
    </row>
    <row r="1447" spans="2:9" ht="14.5" hidden="1" x14ac:dyDescent="0.35">
      <c r="B1447" s="91" t="s">
        <v>222</v>
      </c>
      <c r="E1447" s="27" t="s">
        <v>1761</v>
      </c>
      <c r="F1447" t="s">
        <v>1977</v>
      </c>
      <c r="G1447" s="84" t="s">
        <v>14</v>
      </c>
      <c r="H1447" s="27" t="s">
        <v>11</v>
      </c>
      <c r="I1447" s="84">
        <v>2</v>
      </c>
    </row>
    <row r="1448" spans="2:9" ht="14.5" hidden="1" x14ac:dyDescent="0.35">
      <c r="B1448" s="91" t="s">
        <v>222</v>
      </c>
      <c r="E1448" s="27" t="s">
        <v>1762</v>
      </c>
      <c r="F1448" t="s">
        <v>1988</v>
      </c>
      <c r="G1448" s="84" t="s">
        <v>14</v>
      </c>
      <c r="H1448" s="27" t="s">
        <v>11</v>
      </c>
      <c r="I1448" s="84">
        <v>2</v>
      </c>
    </row>
    <row r="1449" spans="2:9" ht="14.5" hidden="1" x14ac:dyDescent="0.35">
      <c r="B1449" s="91" t="s">
        <v>222</v>
      </c>
      <c r="E1449" s="27" t="s">
        <v>1525</v>
      </c>
      <c r="F1449" t="s">
        <v>1982</v>
      </c>
      <c r="G1449" s="84" t="s">
        <v>14</v>
      </c>
      <c r="H1449" s="27" t="s">
        <v>11</v>
      </c>
      <c r="I1449" s="84">
        <v>2</v>
      </c>
    </row>
    <row r="1450" spans="2:9" ht="14.5" hidden="1" x14ac:dyDescent="0.35">
      <c r="B1450" s="91" t="s">
        <v>222</v>
      </c>
      <c r="E1450" s="27" t="s">
        <v>1763</v>
      </c>
      <c r="F1450" t="s">
        <v>1982</v>
      </c>
      <c r="G1450" s="84" t="s">
        <v>14</v>
      </c>
      <c r="H1450" s="27" t="s">
        <v>11</v>
      </c>
      <c r="I1450" s="84">
        <v>2</v>
      </c>
    </row>
    <row r="1451" spans="2:9" ht="14.5" hidden="1" x14ac:dyDescent="0.35">
      <c r="B1451" s="91" t="s">
        <v>222</v>
      </c>
      <c r="E1451" s="27" t="s">
        <v>1764</v>
      </c>
      <c r="F1451" t="s">
        <v>1980</v>
      </c>
      <c r="G1451" s="84" t="s">
        <v>14</v>
      </c>
      <c r="H1451" s="27" t="s">
        <v>11</v>
      </c>
      <c r="I1451" s="84">
        <v>2</v>
      </c>
    </row>
    <row r="1452" spans="2:9" ht="14.5" hidden="1" x14ac:dyDescent="0.35">
      <c r="B1452" s="91" t="s">
        <v>222</v>
      </c>
      <c r="E1452" s="27" t="s">
        <v>1765</v>
      </c>
      <c r="F1452" t="s">
        <v>1982</v>
      </c>
      <c r="G1452" s="84" t="s">
        <v>14</v>
      </c>
      <c r="H1452" s="27" t="s">
        <v>11</v>
      </c>
      <c r="I1452" s="84">
        <v>2</v>
      </c>
    </row>
    <row r="1453" spans="2:9" ht="14.5" hidden="1" x14ac:dyDescent="0.35">
      <c r="B1453" s="91" t="s">
        <v>222</v>
      </c>
      <c r="E1453" s="27" t="s">
        <v>1766</v>
      </c>
      <c r="F1453" t="s">
        <v>1978</v>
      </c>
      <c r="G1453" s="84" t="s">
        <v>14</v>
      </c>
      <c r="H1453" s="27" t="s">
        <v>11</v>
      </c>
      <c r="I1453" s="84">
        <v>2</v>
      </c>
    </row>
    <row r="1454" spans="2:9" ht="14.5" hidden="1" x14ac:dyDescent="0.35">
      <c r="B1454" s="91" t="s">
        <v>222</v>
      </c>
      <c r="E1454" s="27" t="s">
        <v>1767</v>
      </c>
      <c r="F1454" t="s">
        <v>1978</v>
      </c>
      <c r="G1454" s="84" t="s">
        <v>14</v>
      </c>
      <c r="H1454" s="27" t="s">
        <v>11</v>
      </c>
      <c r="I1454" s="84">
        <v>2</v>
      </c>
    </row>
    <row r="1455" spans="2:9" ht="14.5" hidden="1" x14ac:dyDescent="0.35">
      <c r="B1455" s="91" t="s">
        <v>224</v>
      </c>
      <c r="C1455" s="27">
        <v>49.418044999999999</v>
      </c>
      <c r="D1455" s="27">
        <v>-2.5635569999999999</v>
      </c>
    </row>
    <row r="1456" spans="2:9" ht="14.5" x14ac:dyDescent="0.35">
      <c r="B1456" s="91" t="s">
        <v>224</v>
      </c>
      <c r="E1456" s="62" t="s">
        <v>1768</v>
      </c>
      <c r="F1456" t="s">
        <v>1995</v>
      </c>
      <c r="G1456" t="s">
        <v>14</v>
      </c>
      <c r="H1456" s="27" t="s">
        <v>11</v>
      </c>
      <c r="I1456">
        <v>0</v>
      </c>
    </row>
    <row r="1457" spans="2:9" ht="14.5" x14ac:dyDescent="0.35">
      <c r="B1457" s="91" t="s">
        <v>224</v>
      </c>
      <c r="E1457" s="26" t="s">
        <v>1769</v>
      </c>
      <c r="F1457" t="s">
        <v>1989</v>
      </c>
      <c r="G1457" s="84" t="s">
        <v>14</v>
      </c>
      <c r="H1457" s="27" t="s">
        <v>11</v>
      </c>
      <c r="I1457" s="84">
        <v>0</v>
      </c>
    </row>
    <row r="1458" spans="2:9" ht="14.5" x14ac:dyDescent="0.35">
      <c r="B1458" s="91" t="s">
        <v>224</v>
      </c>
      <c r="E1458" s="27" t="s">
        <v>1770</v>
      </c>
      <c r="F1458" t="s">
        <v>1985</v>
      </c>
      <c r="G1458" s="84" t="s">
        <v>14</v>
      </c>
      <c r="H1458" s="27" t="s">
        <v>11</v>
      </c>
      <c r="I1458" s="84">
        <v>0</v>
      </c>
    </row>
    <row r="1459" spans="2:9" ht="14.5" x14ac:dyDescent="0.35">
      <c r="B1459" s="91" t="s">
        <v>224</v>
      </c>
      <c r="E1459" s="27" t="s">
        <v>1771</v>
      </c>
      <c r="F1459" t="s">
        <v>1976</v>
      </c>
      <c r="G1459" s="84" t="s">
        <v>14</v>
      </c>
      <c r="H1459" s="27" t="s">
        <v>11</v>
      </c>
      <c r="I1459" s="84">
        <v>0</v>
      </c>
    </row>
    <row r="1460" spans="2:9" ht="14.5" x14ac:dyDescent="0.35">
      <c r="B1460" s="91" t="s">
        <v>224</v>
      </c>
      <c r="E1460" s="27" t="s">
        <v>1772</v>
      </c>
      <c r="F1460" t="s">
        <v>2013</v>
      </c>
      <c r="G1460" s="84" t="s">
        <v>14</v>
      </c>
      <c r="H1460" s="27" t="s">
        <v>11</v>
      </c>
      <c r="I1460" s="84">
        <v>0</v>
      </c>
    </row>
    <row r="1461" spans="2:9" ht="14.5" x14ac:dyDescent="0.35">
      <c r="B1461" s="91" t="s">
        <v>224</v>
      </c>
      <c r="E1461" s="27" t="s">
        <v>1773</v>
      </c>
      <c r="F1461" t="s">
        <v>1977</v>
      </c>
      <c r="G1461" s="84" t="s">
        <v>14</v>
      </c>
      <c r="H1461" s="27" t="s">
        <v>11</v>
      </c>
      <c r="I1461" s="84">
        <v>0</v>
      </c>
    </row>
    <row r="1462" spans="2:9" ht="14.5" x14ac:dyDescent="0.35">
      <c r="B1462" s="91" t="s">
        <v>224</v>
      </c>
      <c r="E1462" s="27" t="s">
        <v>1774</v>
      </c>
      <c r="F1462" t="s">
        <v>1989</v>
      </c>
      <c r="G1462" s="84" t="s">
        <v>14</v>
      </c>
      <c r="H1462" s="27" t="s">
        <v>11</v>
      </c>
      <c r="I1462" s="84">
        <v>0</v>
      </c>
    </row>
    <row r="1463" spans="2:9" ht="14.5" x14ac:dyDescent="0.35">
      <c r="B1463" s="91" t="s">
        <v>224</v>
      </c>
      <c r="E1463" s="27" t="s">
        <v>1775</v>
      </c>
      <c r="F1463" t="s">
        <v>1983</v>
      </c>
      <c r="G1463" s="84" t="s">
        <v>14</v>
      </c>
      <c r="H1463" s="27" t="s">
        <v>11</v>
      </c>
      <c r="I1463" s="84">
        <v>0</v>
      </c>
    </row>
    <row r="1464" spans="2:9" ht="14.5" x14ac:dyDescent="0.35">
      <c r="B1464" s="91" t="s">
        <v>224</v>
      </c>
      <c r="E1464" s="27" t="s">
        <v>1776</v>
      </c>
      <c r="F1464" t="s">
        <v>1994</v>
      </c>
      <c r="G1464" s="84" t="s">
        <v>14</v>
      </c>
      <c r="H1464" s="27" t="s">
        <v>11</v>
      </c>
      <c r="I1464" s="84">
        <v>0</v>
      </c>
    </row>
    <row r="1465" spans="2:9" ht="14.5" x14ac:dyDescent="0.35">
      <c r="B1465" s="91" t="s">
        <v>224</v>
      </c>
      <c r="E1465" s="27" t="s">
        <v>1777</v>
      </c>
      <c r="F1465" t="s">
        <v>2013</v>
      </c>
      <c r="G1465" s="84" t="s">
        <v>14</v>
      </c>
      <c r="H1465" s="27" t="s">
        <v>11</v>
      </c>
      <c r="I1465" s="84">
        <v>0</v>
      </c>
    </row>
    <row r="1466" spans="2:9" s="81" customFormat="1" ht="14.5" x14ac:dyDescent="0.35">
      <c r="B1466" s="91" t="s">
        <v>224</v>
      </c>
      <c r="C1466" s="64"/>
      <c r="D1466" s="64"/>
      <c r="E1466" s="27" t="s">
        <v>2067</v>
      </c>
      <c r="F1466" s="81" t="s">
        <v>1983</v>
      </c>
      <c r="G1466" s="84" t="s">
        <v>14</v>
      </c>
      <c r="H1466" s="27" t="s">
        <v>11</v>
      </c>
      <c r="I1466" s="84">
        <v>0</v>
      </c>
    </row>
    <row r="1467" spans="2:9" ht="14.5" x14ac:dyDescent="0.35">
      <c r="B1467" s="91" t="s">
        <v>224</v>
      </c>
      <c r="E1467" s="27" t="s">
        <v>1778</v>
      </c>
      <c r="F1467" t="s">
        <v>1995</v>
      </c>
      <c r="G1467" s="84" t="s">
        <v>14</v>
      </c>
      <c r="H1467" s="27" t="s">
        <v>11</v>
      </c>
      <c r="I1467" s="84">
        <v>0</v>
      </c>
    </row>
    <row r="1468" spans="2:9" ht="14.5" x14ac:dyDescent="0.35">
      <c r="B1468" s="91" t="s">
        <v>224</v>
      </c>
      <c r="E1468" s="27" t="s">
        <v>1779</v>
      </c>
      <c r="F1468" t="s">
        <v>1980</v>
      </c>
      <c r="G1468" s="84" t="s">
        <v>14</v>
      </c>
      <c r="H1468" s="27" t="s">
        <v>11</v>
      </c>
      <c r="I1468" s="84">
        <v>0</v>
      </c>
    </row>
    <row r="1469" spans="2:9" ht="14.5" x14ac:dyDescent="0.35">
      <c r="B1469" s="91" t="s">
        <v>224</v>
      </c>
      <c r="E1469" s="27" t="s">
        <v>1780</v>
      </c>
      <c r="F1469" t="s">
        <v>1977</v>
      </c>
      <c r="G1469" s="84" t="s">
        <v>14</v>
      </c>
      <c r="H1469" s="27" t="s">
        <v>11</v>
      </c>
      <c r="I1469" s="84">
        <v>0</v>
      </c>
    </row>
    <row r="1470" spans="2:9" ht="14.5" x14ac:dyDescent="0.35">
      <c r="B1470" s="91" t="s">
        <v>224</v>
      </c>
      <c r="E1470" s="27" t="s">
        <v>1781</v>
      </c>
      <c r="F1470" t="s">
        <v>1982</v>
      </c>
      <c r="G1470" s="84" t="s">
        <v>14</v>
      </c>
      <c r="H1470" s="27" t="s">
        <v>11</v>
      </c>
      <c r="I1470" s="84">
        <v>0</v>
      </c>
    </row>
    <row r="1471" spans="2:9" ht="14.5" x14ac:dyDescent="0.35">
      <c r="B1471" s="91" t="s">
        <v>224</v>
      </c>
      <c r="E1471" s="27" t="s">
        <v>1782</v>
      </c>
      <c r="F1471" t="s">
        <v>1982</v>
      </c>
      <c r="G1471" s="84" t="s">
        <v>14</v>
      </c>
      <c r="H1471" s="27" t="s">
        <v>11</v>
      </c>
      <c r="I1471" s="84">
        <v>0</v>
      </c>
    </row>
    <row r="1472" spans="2:9" ht="14.5" x14ac:dyDescent="0.35">
      <c r="B1472" s="91" t="s">
        <v>224</v>
      </c>
      <c r="E1472" s="27" t="s">
        <v>1783</v>
      </c>
      <c r="F1472" t="s">
        <v>1982</v>
      </c>
      <c r="G1472" s="84" t="s">
        <v>14</v>
      </c>
      <c r="H1472" s="27" t="s">
        <v>11</v>
      </c>
      <c r="I1472" s="84">
        <v>0</v>
      </c>
    </row>
    <row r="1473" spans="2:9" ht="14.5" x14ac:dyDescent="0.35">
      <c r="B1473" s="91" t="s">
        <v>224</v>
      </c>
      <c r="E1473" s="27" t="s">
        <v>1784</v>
      </c>
      <c r="F1473" t="s">
        <v>1985</v>
      </c>
      <c r="G1473" s="84" t="s">
        <v>14</v>
      </c>
      <c r="H1473" s="27" t="s">
        <v>11</v>
      </c>
      <c r="I1473" s="84">
        <v>0</v>
      </c>
    </row>
    <row r="1474" spans="2:9" ht="14.5" x14ac:dyDescent="0.35">
      <c r="B1474" s="91" t="s">
        <v>224</v>
      </c>
      <c r="E1474" s="27" t="s">
        <v>1785</v>
      </c>
      <c r="F1474" t="s">
        <v>1985</v>
      </c>
      <c r="G1474" s="84" t="s">
        <v>14</v>
      </c>
      <c r="H1474" s="27" t="s">
        <v>11</v>
      </c>
      <c r="I1474" s="84">
        <v>0</v>
      </c>
    </row>
    <row r="1475" spans="2:9" ht="14.5" x14ac:dyDescent="0.35">
      <c r="B1475" s="91" t="s">
        <v>224</v>
      </c>
      <c r="E1475" s="27" t="s">
        <v>1786</v>
      </c>
      <c r="F1475" t="s">
        <v>1989</v>
      </c>
      <c r="G1475" s="84" t="s">
        <v>14</v>
      </c>
      <c r="H1475" s="27" t="s">
        <v>11</v>
      </c>
      <c r="I1475" s="84">
        <v>0</v>
      </c>
    </row>
    <row r="1476" spans="2:9" ht="14.5" x14ac:dyDescent="0.35">
      <c r="B1476" s="91" t="s">
        <v>224</v>
      </c>
      <c r="E1476" s="27" t="s">
        <v>1787</v>
      </c>
      <c r="F1476" t="s">
        <v>1977</v>
      </c>
      <c r="G1476" s="84" t="s">
        <v>14</v>
      </c>
      <c r="H1476" s="27" t="s">
        <v>11</v>
      </c>
      <c r="I1476" s="84">
        <v>0</v>
      </c>
    </row>
    <row r="1477" spans="2:9" ht="14.5" hidden="1" x14ac:dyDescent="0.35">
      <c r="B1477" s="91" t="s">
        <v>226</v>
      </c>
      <c r="C1477" s="27">
        <v>49.418044999999999</v>
      </c>
      <c r="D1477" s="27">
        <v>-2.562932</v>
      </c>
    </row>
    <row r="1478" spans="2:9" ht="14.5" x14ac:dyDescent="0.35">
      <c r="B1478" s="91" t="s">
        <v>226</v>
      </c>
      <c r="E1478" s="62" t="s">
        <v>1788</v>
      </c>
      <c r="F1478" t="s">
        <v>1978</v>
      </c>
      <c r="G1478" t="s">
        <v>14</v>
      </c>
      <c r="H1478" s="27" t="s">
        <v>14</v>
      </c>
      <c r="I1478">
        <v>0</v>
      </c>
    </row>
    <row r="1479" spans="2:9" s="81" customFormat="1" ht="14.5" x14ac:dyDescent="0.35">
      <c r="B1479" s="91" t="s">
        <v>226</v>
      </c>
      <c r="C1479" s="64"/>
      <c r="D1479" s="64"/>
      <c r="E1479" s="80" t="s">
        <v>2068</v>
      </c>
      <c r="F1479" s="81" t="s">
        <v>2002</v>
      </c>
      <c r="G1479" s="84" t="s">
        <v>14</v>
      </c>
      <c r="H1479" s="27" t="s">
        <v>14</v>
      </c>
      <c r="I1479" s="84">
        <v>0</v>
      </c>
    </row>
    <row r="1480" spans="2:9" ht="14.5" x14ac:dyDescent="0.35">
      <c r="B1480" s="91" t="s">
        <v>226</v>
      </c>
      <c r="E1480" s="27" t="s">
        <v>1789</v>
      </c>
      <c r="F1480" s="81" t="s">
        <v>1988</v>
      </c>
      <c r="G1480" s="84" t="s">
        <v>14</v>
      </c>
      <c r="H1480" s="27" t="s">
        <v>14</v>
      </c>
      <c r="I1480" s="84">
        <v>0</v>
      </c>
    </row>
    <row r="1481" spans="2:9" ht="14.5" x14ac:dyDescent="0.35">
      <c r="B1481" s="91" t="s">
        <v>226</v>
      </c>
      <c r="E1481" s="27" t="s">
        <v>1790</v>
      </c>
      <c r="F1481" s="81" t="s">
        <v>1994</v>
      </c>
      <c r="G1481" s="84" t="s">
        <v>14</v>
      </c>
      <c r="H1481" s="27" t="s">
        <v>14</v>
      </c>
      <c r="I1481" s="84">
        <v>0</v>
      </c>
    </row>
    <row r="1482" spans="2:9" ht="14.5" x14ac:dyDescent="0.35">
      <c r="B1482" s="91" t="s">
        <v>226</v>
      </c>
      <c r="E1482" s="27" t="s">
        <v>1791</v>
      </c>
      <c r="F1482" s="81" t="s">
        <v>1983</v>
      </c>
      <c r="G1482" s="84" t="s">
        <v>14</v>
      </c>
      <c r="H1482" s="27" t="s">
        <v>14</v>
      </c>
      <c r="I1482" s="84">
        <v>0</v>
      </c>
    </row>
    <row r="1483" spans="2:9" ht="14.5" x14ac:dyDescent="0.35">
      <c r="B1483" s="91" t="s">
        <v>226</v>
      </c>
      <c r="E1483" s="27" t="s">
        <v>1792</v>
      </c>
      <c r="F1483" s="81" t="s">
        <v>1983</v>
      </c>
      <c r="G1483" s="84" t="s">
        <v>14</v>
      </c>
      <c r="H1483" s="27" t="s">
        <v>14</v>
      </c>
      <c r="I1483" s="84">
        <v>0</v>
      </c>
    </row>
    <row r="1484" spans="2:9" ht="14.5" x14ac:dyDescent="0.35">
      <c r="B1484" s="91" t="s">
        <v>226</v>
      </c>
      <c r="E1484" s="27" t="s">
        <v>1793</v>
      </c>
      <c r="F1484" s="81" t="s">
        <v>1977</v>
      </c>
      <c r="G1484" s="84" t="s">
        <v>14</v>
      </c>
      <c r="H1484" s="27" t="s">
        <v>14</v>
      </c>
      <c r="I1484" s="84">
        <v>0</v>
      </c>
    </row>
    <row r="1485" spans="2:9" ht="14.5" x14ac:dyDescent="0.35">
      <c r="B1485" s="91" t="s">
        <v>226</v>
      </c>
      <c r="E1485" s="27" t="s">
        <v>1794</v>
      </c>
      <c r="F1485" s="81" t="s">
        <v>2002</v>
      </c>
      <c r="G1485" s="84" t="s">
        <v>14</v>
      </c>
      <c r="H1485" s="27" t="s">
        <v>14</v>
      </c>
      <c r="I1485" s="84">
        <v>0</v>
      </c>
    </row>
    <row r="1486" spans="2:9" ht="14.5" x14ac:dyDescent="0.35">
      <c r="B1486" s="91" t="s">
        <v>226</v>
      </c>
      <c r="E1486" s="27" t="s">
        <v>1795</v>
      </c>
      <c r="F1486" s="81" t="s">
        <v>1983</v>
      </c>
      <c r="G1486" s="84" t="s">
        <v>14</v>
      </c>
      <c r="H1486" s="27" t="s">
        <v>14</v>
      </c>
      <c r="I1486" s="84">
        <v>0</v>
      </c>
    </row>
    <row r="1487" spans="2:9" ht="14.5" x14ac:dyDescent="0.35">
      <c r="B1487" s="91" t="s">
        <v>226</v>
      </c>
      <c r="E1487" s="27" t="s">
        <v>1796</v>
      </c>
      <c r="F1487" s="81" t="s">
        <v>1997</v>
      </c>
      <c r="G1487" s="84" t="s">
        <v>14</v>
      </c>
      <c r="H1487" s="27" t="s">
        <v>14</v>
      </c>
      <c r="I1487" s="84">
        <v>0</v>
      </c>
    </row>
    <row r="1488" spans="2:9" ht="14.5" x14ac:dyDescent="0.35">
      <c r="B1488" s="91" t="s">
        <v>226</v>
      </c>
      <c r="E1488" s="27" t="s">
        <v>1797</v>
      </c>
      <c r="F1488" s="81" t="s">
        <v>1982</v>
      </c>
      <c r="G1488" s="84" t="s">
        <v>14</v>
      </c>
      <c r="H1488" s="27" t="s">
        <v>14</v>
      </c>
      <c r="I1488" s="84">
        <v>0</v>
      </c>
    </row>
    <row r="1489" spans="2:9" ht="14.5" hidden="1" x14ac:dyDescent="0.35">
      <c r="B1489" s="91" t="s">
        <v>228</v>
      </c>
      <c r="C1489" s="27">
        <v>49.417912999999999</v>
      </c>
      <c r="D1489" s="27">
        <v>-2.5617540000000001</v>
      </c>
    </row>
    <row r="1490" spans="2:9" ht="14.5" x14ac:dyDescent="0.35">
      <c r="B1490" s="91" t="s">
        <v>228</v>
      </c>
      <c r="E1490" s="62" t="s">
        <v>1798</v>
      </c>
      <c r="F1490" t="s">
        <v>2006</v>
      </c>
      <c r="G1490" s="84" t="s">
        <v>14</v>
      </c>
      <c r="H1490" s="27" t="s">
        <v>14</v>
      </c>
      <c r="I1490" s="84">
        <v>0</v>
      </c>
    </row>
    <row r="1491" spans="2:9" ht="14.5" x14ac:dyDescent="0.35">
      <c r="B1491" s="91" t="s">
        <v>228</v>
      </c>
      <c r="E1491" s="26" t="s">
        <v>1799</v>
      </c>
      <c r="F1491" t="s">
        <v>2020</v>
      </c>
      <c r="G1491" s="84" t="s">
        <v>14</v>
      </c>
      <c r="H1491" s="27" t="s">
        <v>14</v>
      </c>
      <c r="I1491" s="84">
        <v>0</v>
      </c>
    </row>
    <row r="1492" spans="2:9" ht="14.5" hidden="1" x14ac:dyDescent="0.35">
      <c r="B1492" s="91" t="s">
        <v>1974</v>
      </c>
      <c r="C1492" s="27">
        <v>49.417197999999999</v>
      </c>
      <c r="D1492" s="27">
        <v>-2.5630679999999999</v>
      </c>
    </row>
    <row r="1493" spans="2:9" ht="14.5" hidden="1" x14ac:dyDescent="0.35">
      <c r="B1493" s="91" t="s">
        <v>1974</v>
      </c>
      <c r="E1493" s="62" t="s">
        <v>1800</v>
      </c>
      <c r="F1493" t="s">
        <v>1980</v>
      </c>
      <c r="G1493" t="s">
        <v>14</v>
      </c>
      <c r="H1493" s="27" t="s">
        <v>7</v>
      </c>
      <c r="I1493">
        <v>0.5</v>
      </c>
    </row>
    <row r="1494" spans="2:9" ht="14.5" hidden="1" x14ac:dyDescent="0.35">
      <c r="B1494" s="91" t="s">
        <v>1974</v>
      </c>
      <c r="E1494" s="27" t="s">
        <v>1801</v>
      </c>
      <c r="F1494" t="s">
        <v>1978</v>
      </c>
      <c r="G1494" s="84" t="s">
        <v>14</v>
      </c>
      <c r="H1494" s="27" t="s">
        <v>7</v>
      </c>
      <c r="I1494" s="84">
        <v>0.5</v>
      </c>
    </row>
    <row r="1495" spans="2:9" ht="14.5" hidden="1" x14ac:dyDescent="0.35">
      <c r="B1495" s="91" t="s">
        <v>1974</v>
      </c>
      <c r="E1495" s="27" t="s">
        <v>1802</v>
      </c>
      <c r="F1495" t="s">
        <v>2006</v>
      </c>
      <c r="G1495" s="84" t="s">
        <v>14</v>
      </c>
      <c r="H1495" s="27" t="s">
        <v>7</v>
      </c>
      <c r="I1495" s="84">
        <v>0.5</v>
      </c>
    </row>
    <row r="1496" spans="2:9" ht="14.5" hidden="1" x14ac:dyDescent="0.35">
      <c r="B1496" s="91" t="s">
        <v>1974</v>
      </c>
      <c r="E1496" s="27" t="s">
        <v>1803</v>
      </c>
      <c r="F1496" t="s">
        <v>1983</v>
      </c>
      <c r="G1496" s="84" t="s">
        <v>14</v>
      </c>
      <c r="H1496" s="27" t="s">
        <v>7</v>
      </c>
      <c r="I1496" s="84">
        <v>0.5</v>
      </c>
    </row>
    <row r="1497" spans="2:9" ht="14.5" hidden="1" x14ac:dyDescent="0.35">
      <c r="B1497" s="91" t="s">
        <v>1974</v>
      </c>
      <c r="E1497" s="27" t="s">
        <v>1804</v>
      </c>
      <c r="F1497" t="s">
        <v>1989</v>
      </c>
      <c r="G1497" s="84" t="s">
        <v>14</v>
      </c>
      <c r="H1497" s="27" t="s">
        <v>7</v>
      </c>
      <c r="I1497" s="84">
        <v>0.5</v>
      </c>
    </row>
    <row r="1498" spans="2:9" ht="14.5" hidden="1" x14ac:dyDescent="0.35">
      <c r="B1498" s="91" t="s">
        <v>1974</v>
      </c>
      <c r="E1498" s="27" t="s">
        <v>1805</v>
      </c>
      <c r="F1498" t="s">
        <v>1977</v>
      </c>
      <c r="G1498" s="84" t="s">
        <v>14</v>
      </c>
      <c r="H1498" s="27" t="s">
        <v>7</v>
      </c>
      <c r="I1498" s="84">
        <v>0.5</v>
      </c>
    </row>
    <row r="1499" spans="2:9" ht="14.5" hidden="1" x14ac:dyDescent="0.35">
      <c r="B1499" s="91" t="s">
        <v>1974</v>
      </c>
      <c r="E1499" s="27" t="s">
        <v>1806</v>
      </c>
      <c r="F1499" t="s">
        <v>1976</v>
      </c>
      <c r="G1499" s="84" t="s">
        <v>14</v>
      </c>
      <c r="H1499" s="27" t="s">
        <v>7</v>
      </c>
      <c r="I1499" s="84">
        <v>0.5</v>
      </c>
    </row>
    <row r="1500" spans="2:9" ht="14.5" hidden="1" x14ac:dyDescent="0.35">
      <c r="B1500" s="91" t="s">
        <v>1974</v>
      </c>
      <c r="E1500" s="27" t="s">
        <v>1807</v>
      </c>
      <c r="F1500" t="s">
        <v>1989</v>
      </c>
      <c r="G1500" s="84" t="s">
        <v>14</v>
      </c>
      <c r="H1500" s="27" t="s">
        <v>7</v>
      </c>
      <c r="I1500" s="84">
        <v>0.5</v>
      </c>
    </row>
    <row r="1501" spans="2:9" ht="14.5" hidden="1" x14ac:dyDescent="0.35">
      <c r="B1501" s="91" t="s">
        <v>1974</v>
      </c>
      <c r="E1501" s="27" t="s">
        <v>1808</v>
      </c>
      <c r="F1501" t="s">
        <v>1977</v>
      </c>
      <c r="G1501" s="84" t="s">
        <v>14</v>
      </c>
      <c r="H1501" s="27" t="s">
        <v>7</v>
      </c>
      <c r="I1501" s="84">
        <v>0.5</v>
      </c>
    </row>
    <row r="1502" spans="2:9" ht="14.5" hidden="1" x14ac:dyDescent="0.35">
      <c r="B1502" s="91" t="s">
        <v>1974</v>
      </c>
      <c r="E1502" s="27" t="s">
        <v>1809</v>
      </c>
      <c r="F1502" t="s">
        <v>1983</v>
      </c>
      <c r="G1502" s="84" t="s">
        <v>14</v>
      </c>
      <c r="H1502" s="27" t="s">
        <v>7</v>
      </c>
      <c r="I1502" s="84">
        <v>0.5</v>
      </c>
    </row>
    <row r="1503" spans="2:9" ht="14.5" hidden="1" x14ac:dyDescent="0.35">
      <c r="B1503" s="91" t="s">
        <v>1974</v>
      </c>
      <c r="E1503" s="27" t="s">
        <v>1810</v>
      </c>
      <c r="F1503" t="s">
        <v>1985</v>
      </c>
      <c r="G1503" s="84" t="s">
        <v>14</v>
      </c>
      <c r="H1503" s="27" t="s">
        <v>7</v>
      </c>
      <c r="I1503" s="84">
        <v>0.5</v>
      </c>
    </row>
    <row r="1504" spans="2:9" ht="14.5" hidden="1" x14ac:dyDescent="0.35">
      <c r="B1504" s="91" t="s">
        <v>1974</v>
      </c>
      <c r="E1504" s="27" t="s">
        <v>1811</v>
      </c>
      <c r="F1504" t="s">
        <v>2014</v>
      </c>
      <c r="G1504" s="84" t="s">
        <v>14</v>
      </c>
      <c r="H1504" s="27" t="s">
        <v>7</v>
      </c>
      <c r="I1504" s="84">
        <v>0.5</v>
      </c>
    </row>
    <row r="1505" spans="2:9" ht="14.5" hidden="1" x14ac:dyDescent="0.35">
      <c r="B1505" s="91" t="s">
        <v>1974</v>
      </c>
      <c r="E1505" s="27" t="s">
        <v>1812</v>
      </c>
      <c r="F1505" t="s">
        <v>2002</v>
      </c>
      <c r="G1505" s="84" t="s">
        <v>14</v>
      </c>
      <c r="H1505" s="27" t="s">
        <v>7</v>
      </c>
      <c r="I1505" s="84">
        <v>0.5</v>
      </c>
    </row>
    <row r="1506" spans="2:9" ht="14.5" hidden="1" x14ac:dyDescent="0.35">
      <c r="B1506" s="91" t="s">
        <v>1974</v>
      </c>
      <c r="E1506" s="27" t="s">
        <v>1813</v>
      </c>
      <c r="F1506" t="s">
        <v>1994</v>
      </c>
      <c r="G1506" s="84" t="s">
        <v>14</v>
      </c>
      <c r="H1506" s="27" t="s">
        <v>7</v>
      </c>
      <c r="I1506" s="84">
        <v>0.5</v>
      </c>
    </row>
    <row r="1507" spans="2:9" ht="14.5" hidden="1" x14ac:dyDescent="0.35">
      <c r="B1507" s="91" t="s">
        <v>1974</v>
      </c>
      <c r="E1507" s="27" t="s">
        <v>1814</v>
      </c>
      <c r="F1507" t="s">
        <v>2008</v>
      </c>
      <c r="G1507" s="84" t="s">
        <v>14</v>
      </c>
      <c r="H1507" s="27" t="s">
        <v>7</v>
      </c>
      <c r="I1507" s="84">
        <v>0.5</v>
      </c>
    </row>
    <row r="1508" spans="2:9" ht="14.5" hidden="1" x14ac:dyDescent="0.35">
      <c r="B1508" s="91" t="s">
        <v>1974</v>
      </c>
      <c r="E1508" s="27" t="s">
        <v>1815</v>
      </c>
      <c r="F1508" t="s">
        <v>1983</v>
      </c>
      <c r="G1508" s="84" t="s">
        <v>14</v>
      </c>
      <c r="H1508" s="27" t="s">
        <v>7</v>
      </c>
      <c r="I1508" s="84">
        <v>0.5</v>
      </c>
    </row>
    <row r="1509" spans="2:9" ht="14.5" hidden="1" x14ac:dyDescent="0.35">
      <c r="B1509" s="91" t="s">
        <v>1974</v>
      </c>
      <c r="E1509" s="27" t="s">
        <v>1816</v>
      </c>
      <c r="F1509" t="s">
        <v>2023</v>
      </c>
      <c r="G1509" s="84" t="s">
        <v>14</v>
      </c>
      <c r="H1509" s="27" t="s">
        <v>7</v>
      </c>
      <c r="I1509" s="84">
        <v>0.5</v>
      </c>
    </row>
    <row r="1510" spans="2:9" ht="14.5" hidden="1" x14ac:dyDescent="0.35">
      <c r="B1510" s="91" t="s">
        <v>1974</v>
      </c>
      <c r="E1510" s="27" t="s">
        <v>1817</v>
      </c>
      <c r="F1510" t="s">
        <v>1976</v>
      </c>
      <c r="G1510" s="84" t="s">
        <v>14</v>
      </c>
      <c r="H1510" s="27" t="s">
        <v>7</v>
      </c>
      <c r="I1510" s="84">
        <v>0.5</v>
      </c>
    </row>
    <row r="1511" spans="2:9" ht="14.5" hidden="1" x14ac:dyDescent="0.35">
      <c r="B1511" s="91" t="s">
        <v>1975</v>
      </c>
      <c r="C1511" s="27">
        <v>49.416815999999997</v>
      </c>
      <c r="D1511" s="27">
        <v>-2.5628289999999998</v>
      </c>
    </row>
    <row r="1512" spans="2:9" ht="14.5" x14ac:dyDescent="0.35">
      <c r="B1512" s="91" t="s">
        <v>1975</v>
      </c>
      <c r="E1512" s="62" t="s">
        <v>1402</v>
      </c>
      <c r="F1512" t="s">
        <v>1985</v>
      </c>
      <c r="G1512" t="s">
        <v>14</v>
      </c>
      <c r="H1512" s="27" t="s">
        <v>14</v>
      </c>
      <c r="I1512">
        <v>0</v>
      </c>
    </row>
    <row r="1513" spans="2:9" ht="14.5" x14ac:dyDescent="0.35">
      <c r="B1513" s="91" t="s">
        <v>1975</v>
      </c>
      <c r="E1513" s="26" t="s">
        <v>1818</v>
      </c>
      <c r="F1513" t="s">
        <v>1997</v>
      </c>
      <c r="G1513" s="84" t="s">
        <v>14</v>
      </c>
      <c r="H1513" s="27" t="s">
        <v>14</v>
      </c>
      <c r="I1513" s="84">
        <v>0</v>
      </c>
    </row>
    <row r="1514" spans="2:9" ht="14.5" hidden="1" x14ac:dyDescent="0.35">
      <c r="B1514" s="91" t="s">
        <v>1975</v>
      </c>
      <c r="E1514" s="27" t="s">
        <v>1819</v>
      </c>
      <c r="F1514" t="s">
        <v>2008</v>
      </c>
      <c r="G1514" s="84" t="s">
        <v>14</v>
      </c>
      <c r="H1514" s="27" t="s">
        <v>11</v>
      </c>
      <c r="I1514" s="84">
        <v>1</v>
      </c>
    </row>
    <row r="1515" spans="2:9" ht="14.5" hidden="1" x14ac:dyDescent="0.35">
      <c r="B1515" s="91" t="s">
        <v>1975</v>
      </c>
      <c r="E1515" s="27" t="s">
        <v>1820</v>
      </c>
      <c r="F1515" t="s">
        <v>1988</v>
      </c>
      <c r="G1515" s="84" t="s">
        <v>14</v>
      </c>
      <c r="H1515" s="27" t="s">
        <v>11</v>
      </c>
      <c r="I1515" s="84">
        <v>1</v>
      </c>
    </row>
    <row r="1516" spans="2:9" ht="14.5" hidden="1" x14ac:dyDescent="0.35">
      <c r="B1516" s="91" t="s">
        <v>1975</v>
      </c>
      <c r="E1516" s="27" t="s">
        <v>1821</v>
      </c>
      <c r="F1516" t="s">
        <v>1983</v>
      </c>
      <c r="G1516" s="84" t="s">
        <v>14</v>
      </c>
      <c r="H1516" s="27" t="s">
        <v>11</v>
      </c>
      <c r="I1516" s="84">
        <v>1</v>
      </c>
    </row>
    <row r="1517" spans="2:9" ht="14.5" x14ac:dyDescent="0.35">
      <c r="B1517" s="91" t="s">
        <v>1975</v>
      </c>
      <c r="E1517" s="27" t="s">
        <v>1822</v>
      </c>
      <c r="F1517" t="s">
        <v>1985</v>
      </c>
      <c r="G1517" s="84" t="s">
        <v>14</v>
      </c>
      <c r="H1517" s="27" t="s">
        <v>14</v>
      </c>
      <c r="I1517" s="84">
        <v>0</v>
      </c>
    </row>
    <row r="1518" spans="2:9" ht="14.5" x14ac:dyDescent="0.35">
      <c r="B1518" s="91" t="s">
        <v>1975</v>
      </c>
      <c r="E1518" s="27" t="s">
        <v>1823</v>
      </c>
      <c r="F1518" t="s">
        <v>1976</v>
      </c>
      <c r="G1518" s="84" t="s">
        <v>14</v>
      </c>
      <c r="H1518" s="27" t="s">
        <v>14</v>
      </c>
      <c r="I1518" s="84">
        <v>0</v>
      </c>
    </row>
    <row r="1519" spans="2:9" ht="14.5" x14ac:dyDescent="0.35">
      <c r="B1519" s="91" t="s">
        <v>1975</v>
      </c>
      <c r="E1519" s="27" t="s">
        <v>1824</v>
      </c>
      <c r="F1519" t="s">
        <v>1983</v>
      </c>
      <c r="G1519" s="84" t="s">
        <v>14</v>
      </c>
      <c r="H1519" s="27" t="s">
        <v>14</v>
      </c>
      <c r="I1519" s="84">
        <v>0</v>
      </c>
    </row>
    <row r="1520" spans="2:9" ht="14.5" x14ac:dyDescent="0.35">
      <c r="B1520" s="91" t="s">
        <v>1975</v>
      </c>
      <c r="E1520" s="27" t="s">
        <v>1825</v>
      </c>
      <c r="F1520" t="s">
        <v>2014</v>
      </c>
      <c r="G1520" s="84" t="s">
        <v>14</v>
      </c>
      <c r="H1520" s="27" t="s">
        <v>14</v>
      </c>
      <c r="I1520" s="84">
        <v>0</v>
      </c>
    </row>
    <row r="1521" spans="2:9" ht="14.5" x14ac:dyDescent="0.35">
      <c r="B1521" s="91" t="s">
        <v>1975</v>
      </c>
      <c r="E1521" s="27" t="s">
        <v>1826</v>
      </c>
      <c r="F1521" t="s">
        <v>2015</v>
      </c>
      <c r="G1521" s="84" t="s">
        <v>14</v>
      </c>
      <c r="H1521" s="27" t="s">
        <v>14</v>
      </c>
      <c r="I1521" s="84">
        <v>0</v>
      </c>
    </row>
    <row r="1522" spans="2:9" ht="14.5" x14ac:dyDescent="0.35">
      <c r="B1522" s="91" t="s">
        <v>1975</v>
      </c>
      <c r="E1522" s="27" t="s">
        <v>1827</v>
      </c>
      <c r="F1522" t="s">
        <v>2015</v>
      </c>
      <c r="G1522" s="84" t="s">
        <v>14</v>
      </c>
      <c r="H1522" s="27" t="s">
        <v>14</v>
      </c>
      <c r="I1522" s="84">
        <v>0</v>
      </c>
    </row>
    <row r="1523" spans="2:9" ht="14.5" x14ac:dyDescent="0.35">
      <c r="B1523" s="91" t="s">
        <v>1975</v>
      </c>
      <c r="E1523" s="27" t="s">
        <v>1828</v>
      </c>
      <c r="F1523" t="s">
        <v>1977</v>
      </c>
      <c r="G1523" s="84" t="s">
        <v>14</v>
      </c>
      <c r="H1523" s="27" t="s">
        <v>14</v>
      </c>
      <c r="I1523" s="84">
        <v>0</v>
      </c>
    </row>
    <row r="1524" spans="2:9" ht="14.5" x14ac:dyDescent="0.35">
      <c r="B1524" s="91" t="s">
        <v>1975</v>
      </c>
      <c r="E1524" s="27" t="s">
        <v>1829</v>
      </c>
      <c r="F1524" t="s">
        <v>1977</v>
      </c>
      <c r="G1524" s="84" t="s">
        <v>14</v>
      </c>
      <c r="H1524" s="27" t="s">
        <v>14</v>
      </c>
      <c r="I1524" s="84">
        <v>0</v>
      </c>
    </row>
    <row r="1525" spans="2:9" ht="14.5" x14ac:dyDescent="0.35">
      <c r="B1525" s="91" t="s">
        <v>1975</v>
      </c>
      <c r="E1525" s="27" t="s">
        <v>1830</v>
      </c>
      <c r="F1525" t="s">
        <v>1978</v>
      </c>
      <c r="G1525" s="84" t="s">
        <v>14</v>
      </c>
      <c r="H1525" s="27" t="s">
        <v>14</v>
      </c>
      <c r="I1525" s="84">
        <v>0</v>
      </c>
    </row>
    <row r="1526" spans="2:9" ht="14.5" x14ac:dyDescent="0.35">
      <c r="B1526" s="91" t="s">
        <v>1975</v>
      </c>
      <c r="E1526" s="27" t="s">
        <v>1831</v>
      </c>
      <c r="F1526" t="s">
        <v>1976</v>
      </c>
      <c r="G1526" s="84" t="s">
        <v>14</v>
      </c>
      <c r="H1526" s="27" t="s">
        <v>14</v>
      </c>
      <c r="I1526" s="84">
        <v>0</v>
      </c>
    </row>
    <row r="1527" spans="2:9" ht="14.5" x14ac:dyDescent="0.35">
      <c r="B1527" s="91" t="s">
        <v>1975</v>
      </c>
      <c r="E1527" s="27" t="s">
        <v>1832</v>
      </c>
      <c r="F1527" t="s">
        <v>1983</v>
      </c>
      <c r="G1527" s="84" t="s">
        <v>14</v>
      </c>
      <c r="H1527" s="27" t="s">
        <v>14</v>
      </c>
      <c r="I1527" s="84">
        <v>0</v>
      </c>
    </row>
    <row r="1528" spans="2:9" ht="14.5" x14ac:dyDescent="0.35">
      <c r="B1528" s="91" t="s">
        <v>1975</v>
      </c>
      <c r="E1528" s="27" t="s">
        <v>1833</v>
      </c>
      <c r="F1528" t="s">
        <v>1982</v>
      </c>
      <c r="G1528" s="84" t="s">
        <v>14</v>
      </c>
      <c r="H1528" s="27" t="s">
        <v>14</v>
      </c>
      <c r="I1528" s="84">
        <v>0</v>
      </c>
    </row>
    <row r="1529" spans="2:9" ht="14.5" x14ac:dyDescent="0.35">
      <c r="B1529" s="91" t="s">
        <v>1975</v>
      </c>
      <c r="E1529" s="27" t="s">
        <v>1834</v>
      </c>
      <c r="F1529" t="s">
        <v>1978</v>
      </c>
      <c r="G1529" s="84" t="s">
        <v>14</v>
      </c>
      <c r="H1529" s="27" t="s">
        <v>14</v>
      </c>
      <c r="I1529" s="84">
        <v>0</v>
      </c>
    </row>
    <row r="1530" spans="2:9" ht="14.5" x14ac:dyDescent="0.35">
      <c r="B1530" s="91" t="s">
        <v>1975</v>
      </c>
      <c r="E1530" s="27" t="s">
        <v>1835</v>
      </c>
      <c r="F1530" t="s">
        <v>1982</v>
      </c>
      <c r="G1530" s="84" t="s">
        <v>14</v>
      </c>
      <c r="H1530" s="27" t="s">
        <v>14</v>
      </c>
      <c r="I1530" s="84">
        <v>0</v>
      </c>
    </row>
    <row r="1531" spans="2:9" ht="14.5" hidden="1" x14ac:dyDescent="0.35">
      <c r="B1531" s="91" t="s">
        <v>234</v>
      </c>
      <c r="C1531" s="27">
        <v>49.417065999999998</v>
      </c>
      <c r="D1531" s="27">
        <v>-2.561464</v>
      </c>
      <c r="G1531" s="84"/>
      <c r="H1531" s="27"/>
      <c r="I1531" s="84"/>
    </row>
    <row r="1532" spans="2:9" ht="14.5" hidden="1" x14ac:dyDescent="0.35">
      <c r="B1532" s="91" t="s">
        <v>234</v>
      </c>
      <c r="E1532" s="62" t="s">
        <v>1836</v>
      </c>
      <c r="F1532" t="s">
        <v>1978</v>
      </c>
      <c r="G1532" t="s">
        <v>10</v>
      </c>
      <c r="H1532" s="27" t="s">
        <v>11</v>
      </c>
      <c r="I1532">
        <v>1.5</v>
      </c>
    </row>
    <row r="1533" spans="2:9" ht="14.5" hidden="1" x14ac:dyDescent="0.35">
      <c r="B1533" s="91" t="s">
        <v>234</v>
      </c>
      <c r="E1533" s="27" t="s">
        <v>1837</v>
      </c>
      <c r="F1533" t="s">
        <v>1978</v>
      </c>
      <c r="G1533" s="84" t="s">
        <v>10</v>
      </c>
      <c r="H1533" s="27" t="s">
        <v>11</v>
      </c>
      <c r="I1533" s="84">
        <v>1.5</v>
      </c>
    </row>
    <row r="1534" spans="2:9" ht="14.5" hidden="1" x14ac:dyDescent="0.35">
      <c r="B1534" s="91" t="s">
        <v>234</v>
      </c>
      <c r="E1534" s="27" t="s">
        <v>1838</v>
      </c>
      <c r="F1534" t="s">
        <v>1978</v>
      </c>
      <c r="G1534" s="84" t="s">
        <v>10</v>
      </c>
      <c r="H1534" s="27" t="s">
        <v>11</v>
      </c>
      <c r="I1534" s="84">
        <v>1.5</v>
      </c>
    </row>
    <row r="1535" spans="2:9" ht="14.5" hidden="1" x14ac:dyDescent="0.35">
      <c r="B1535" s="91" t="s">
        <v>234</v>
      </c>
      <c r="E1535" s="27" t="s">
        <v>1839</v>
      </c>
      <c r="F1535" t="s">
        <v>1983</v>
      </c>
      <c r="G1535" s="84" t="s">
        <v>10</v>
      </c>
      <c r="H1535" s="27" t="s">
        <v>11</v>
      </c>
      <c r="I1535" s="84">
        <v>1.5</v>
      </c>
    </row>
    <row r="1536" spans="2:9" ht="14.5" hidden="1" x14ac:dyDescent="0.35">
      <c r="B1536" s="91" t="s">
        <v>234</v>
      </c>
      <c r="E1536" s="27" t="s">
        <v>1840</v>
      </c>
      <c r="F1536" t="s">
        <v>1980</v>
      </c>
      <c r="G1536" s="84" t="s">
        <v>10</v>
      </c>
      <c r="H1536" s="27" t="s">
        <v>11</v>
      </c>
      <c r="I1536" s="84">
        <v>1.5</v>
      </c>
    </row>
    <row r="1537" spans="2:9" ht="14.5" hidden="1" x14ac:dyDescent="0.35">
      <c r="B1537" s="91" t="s">
        <v>234</v>
      </c>
      <c r="E1537" s="27" t="s">
        <v>1841</v>
      </c>
      <c r="F1537" t="s">
        <v>1985</v>
      </c>
      <c r="G1537" s="84" t="s">
        <v>10</v>
      </c>
      <c r="H1537" s="27" t="s">
        <v>11</v>
      </c>
      <c r="I1537" s="84">
        <v>1.5</v>
      </c>
    </row>
    <row r="1538" spans="2:9" ht="14.5" hidden="1" x14ac:dyDescent="0.35">
      <c r="B1538" s="91" t="s">
        <v>234</v>
      </c>
      <c r="E1538" s="27" t="s">
        <v>1842</v>
      </c>
      <c r="F1538" t="s">
        <v>2016</v>
      </c>
      <c r="G1538" s="84" t="s">
        <v>10</v>
      </c>
      <c r="H1538" s="27" t="s">
        <v>11</v>
      </c>
      <c r="I1538" s="84">
        <v>1.5</v>
      </c>
    </row>
    <row r="1539" spans="2:9" ht="14.5" hidden="1" x14ac:dyDescent="0.35">
      <c r="B1539" s="91" t="s">
        <v>234</v>
      </c>
      <c r="E1539" s="27" t="s">
        <v>1843</v>
      </c>
      <c r="F1539" t="s">
        <v>2014</v>
      </c>
      <c r="G1539" s="84" t="s">
        <v>10</v>
      </c>
      <c r="H1539" s="27" t="s">
        <v>11</v>
      </c>
      <c r="I1539" s="84">
        <v>1.5</v>
      </c>
    </row>
    <row r="1540" spans="2:9" ht="14.5" hidden="1" x14ac:dyDescent="0.35">
      <c r="B1540" s="91" t="s">
        <v>234</v>
      </c>
      <c r="E1540" s="27" t="s">
        <v>1844</v>
      </c>
      <c r="F1540" t="s">
        <v>1991</v>
      </c>
      <c r="G1540" s="84" t="s">
        <v>10</v>
      </c>
      <c r="H1540" s="27" t="s">
        <v>11</v>
      </c>
      <c r="I1540" s="84">
        <v>1.5</v>
      </c>
    </row>
    <row r="1541" spans="2:9" ht="14.5" hidden="1" x14ac:dyDescent="0.35">
      <c r="B1541" s="91" t="s">
        <v>234</v>
      </c>
      <c r="E1541" s="27" t="s">
        <v>1845</v>
      </c>
      <c r="F1541" t="s">
        <v>1978</v>
      </c>
      <c r="G1541" s="84" t="s">
        <v>10</v>
      </c>
      <c r="H1541" s="27" t="s">
        <v>11</v>
      </c>
      <c r="I1541" s="84">
        <v>1.5</v>
      </c>
    </row>
    <row r="1542" spans="2:9" ht="14.5" hidden="1" x14ac:dyDescent="0.35">
      <c r="B1542" s="91" t="s">
        <v>234</v>
      </c>
      <c r="E1542" s="27" t="s">
        <v>1846</v>
      </c>
      <c r="F1542" t="s">
        <v>2008</v>
      </c>
      <c r="G1542" s="84" t="s">
        <v>10</v>
      </c>
      <c r="H1542" s="27" t="s">
        <v>11</v>
      </c>
      <c r="I1542" s="84">
        <v>1.5</v>
      </c>
    </row>
    <row r="1543" spans="2:9" ht="14.5" hidden="1" x14ac:dyDescent="0.35">
      <c r="B1543" s="91" t="s">
        <v>234</v>
      </c>
      <c r="E1543" s="27" t="s">
        <v>1847</v>
      </c>
      <c r="F1543" t="s">
        <v>1983</v>
      </c>
      <c r="G1543" s="84" t="s">
        <v>10</v>
      </c>
      <c r="H1543" s="27" t="s">
        <v>11</v>
      </c>
      <c r="I1543" s="84">
        <v>1.5</v>
      </c>
    </row>
    <row r="1544" spans="2:9" ht="14.5" hidden="1" x14ac:dyDescent="0.35">
      <c r="B1544" s="91" t="s">
        <v>234</v>
      </c>
      <c r="E1544" s="27" t="s">
        <v>1848</v>
      </c>
      <c r="F1544" t="s">
        <v>1982</v>
      </c>
      <c r="G1544" s="84" t="s">
        <v>10</v>
      </c>
      <c r="H1544" s="27" t="s">
        <v>11</v>
      </c>
      <c r="I1544" s="84">
        <v>1.5</v>
      </c>
    </row>
    <row r="1545" spans="2:9" ht="14.5" hidden="1" x14ac:dyDescent="0.35">
      <c r="B1545" s="91" t="s">
        <v>234</v>
      </c>
      <c r="E1545" s="27" t="s">
        <v>1849</v>
      </c>
      <c r="F1545" t="s">
        <v>1977</v>
      </c>
      <c r="G1545" s="84" t="s">
        <v>10</v>
      </c>
      <c r="H1545" s="27" t="s">
        <v>11</v>
      </c>
      <c r="I1545" s="84">
        <v>1.5</v>
      </c>
    </row>
    <row r="1546" spans="2:9" ht="14.5" hidden="1" x14ac:dyDescent="0.35">
      <c r="B1546" s="91" t="s">
        <v>234</v>
      </c>
      <c r="E1546" s="27" t="s">
        <v>1850</v>
      </c>
      <c r="F1546" t="s">
        <v>1992</v>
      </c>
      <c r="G1546" s="84" t="s">
        <v>10</v>
      </c>
      <c r="H1546" s="27" t="s">
        <v>11</v>
      </c>
      <c r="I1546" s="84">
        <v>1.5</v>
      </c>
    </row>
    <row r="1547" spans="2:9" ht="14.5" hidden="1" x14ac:dyDescent="0.35">
      <c r="B1547" s="91" t="s">
        <v>234</v>
      </c>
      <c r="E1547" s="27" t="s">
        <v>1851</v>
      </c>
      <c r="F1547" t="s">
        <v>1983</v>
      </c>
      <c r="G1547" s="84" t="s">
        <v>10</v>
      </c>
      <c r="H1547" s="27" t="s">
        <v>11</v>
      </c>
      <c r="I1547" s="84">
        <v>1.5</v>
      </c>
    </row>
    <row r="1548" spans="2:9" ht="14.5" hidden="1" x14ac:dyDescent="0.35">
      <c r="B1548" s="91" t="s">
        <v>234</v>
      </c>
      <c r="E1548" s="27" t="s">
        <v>1852</v>
      </c>
      <c r="F1548" t="s">
        <v>1976</v>
      </c>
      <c r="G1548" s="84" t="s">
        <v>10</v>
      </c>
      <c r="H1548" s="27" t="s">
        <v>11</v>
      </c>
      <c r="I1548" s="84">
        <v>1.5</v>
      </c>
    </row>
    <row r="1549" spans="2:9" ht="14.5" hidden="1" x14ac:dyDescent="0.35">
      <c r="B1549" s="91" t="s">
        <v>234</v>
      </c>
      <c r="E1549" s="27" t="s">
        <v>1853</v>
      </c>
      <c r="F1549" t="s">
        <v>1997</v>
      </c>
      <c r="G1549" s="84" t="s">
        <v>10</v>
      </c>
      <c r="H1549" s="27" t="s">
        <v>11</v>
      </c>
      <c r="I1549" s="84">
        <v>1.5</v>
      </c>
    </row>
    <row r="1550" spans="2:9" ht="14.5" hidden="1" x14ac:dyDescent="0.35">
      <c r="B1550" s="91" t="s">
        <v>234</v>
      </c>
      <c r="E1550" s="27" t="s">
        <v>1854</v>
      </c>
      <c r="F1550" t="s">
        <v>1982</v>
      </c>
      <c r="G1550" s="84" t="s">
        <v>10</v>
      </c>
      <c r="H1550" s="27" t="s">
        <v>11</v>
      </c>
      <c r="I1550" s="84">
        <v>1.5</v>
      </c>
    </row>
    <row r="1551" spans="2:9" ht="14.5" hidden="1" x14ac:dyDescent="0.35">
      <c r="B1551" s="91" t="s">
        <v>234</v>
      </c>
      <c r="E1551" s="27" t="s">
        <v>1855</v>
      </c>
      <c r="F1551" t="s">
        <v>1978</v>
      </c>
      <c r="G1551" s="84" t="s">
        <v>10</v>
      </c>
      <c r="H1551" s="27" t="s">
        <v>11</v>
      </c>
      <c r="I1551" s="84">
        <v>1.5</v>
      </c>
    </row>
    <row r="1552" spans="2:9" ht="14.5" hidden="1" x14ac:dyDescent="0.35">
      <c r="B1552" s="91" t="s">
        <v>234</v>
      </c>
      <c r="E1552" s="27" t="s">
        <v>1856</v>
      </c>
      <c r="F1552" t="s">
        <v>1983</v>
      </c>
      <c r="G1552" s="84" t="s">
        <v>10</v>
      </c>
      <c r="H1552" s="27" t="s">
        <v>11</v>
      </c>
      <c r="I1552" s="84">
        <v>1.5</v>
      </c>
    </row>
    <row r="1553" spans="1:9" ht="14.5" hidden="1" x14ac:dyDescent="0.35">
      <c r="B1553" s="91" t="s">
        <v>234</v>
      </c>
      <c r="E1553" s="27" t="s">
        <v>1857</v>
      </c>
      <c r="F1553" t="s">
        <v>2010</v>
      </c>
      <c r="G1553" s="84" t="s">
        <v>10</v>
      </c>
      <c r="H1553" s="27" t="s">
        <v>11</v>
      </c>
      <c r="I1553" s="84">
        <v>1.5</v>
      </c>
    </row>
    <row r="1554" spans="1:9" ht="14.5" hidden="1" x14ac:dyDescent="0.35">
      <c r="A1554" s="26" t="s">
        <v>236</v>
      </c>
      <c r="B1554" s="91" t="s">
        <v>237</v>
      </c>
      <c r="C1554" s="27">
        <v>49.419198000000002</v>
      </c>
      <c r="D1554" s="27">
        <v>-2.5584319999999998</v>
      </c>
      <c r="G1554" s="84"/>
      <c r="H1554" s="27"/>
      <c r="I1554" s="84"/>
    </row>
    <row r="1555" spans="1:9" ht="14.5" x14ac:dyDescent="0.35">
      <c r="B1555" s="91" t="s">
        <v>237</v>
      </c>
      <c r="E1555" s="62" t="s">
        <v>1858</v>
      </c>
      <c r="F1555" t="s">
        <v>2010</v>
      </c>
      <c r="G1555" t="s">
        <v>14</v>
      </c>
      <c r="H1555" s="99" t="s">
        <v>14</v>
      </c>
      <c r="I1555">
        <v>0</v>
      </c>
    </row>
    <row r="1556" spans="1:9" ht="14.5" x14ac:dyDescent="0.35">
      <c r="B1556" s="91" t="s">
        <v>237</v>
      </c>
      <c r="E1556" s="26" t="s">
        <v>1859</v>
      </c>
      <c r="F1556" t="s">
        <v>1980</v>
      </c>
      <c r="G1556" s="84" t="s">
        <v>14</v>
      </c>
      <c r="H1556" s="99" t="s">
        <v>14</v>
      </c>
      <c r="I1556" s="84">
        <v>0</v>
      </c>
    </row>
    <row r="1557" spans="1:9" ht="14.5" x14ac:dyDescent="0.35">
      <c r="B1557" s="91" t="s">
        <v>237</v>
      </c>
      <c r="E1557" s="27" t="s">
        <v>1860</v>
      </c>
      <c r="F1557" t="s">
        <v>1980</v>
      </c>
      <c r="G1557" s="84" t="s">
        <v>14</v>
      </c>
      <c r="H1557" s="99" t="s">
        <v>14</v>
      </c>
      <c r="I1557" s="84">
        <v>0</v>
      </c>
    </row>
    <row r="1558" spans="1:9" ht="14.5" x14ac:dyDescent="0.35">
      <c r="B1558" s="91" t="s">
        <v>237</v>
      </c>
      <c r="E1558" s="27" t="s">
        <v>1861</v>
      </c>
      <c r="F1558" t="s">
        <v>1978</v>
      </c>
      <c r="G1558" s="84" t="s">
        <v>14</v>
      </c>
      <c r="H1558" s="99" t="s">
        <v>14</v>
      </c>
      <c r="I1558" s="84">
        <v>0</v>
      </c>
    </row>
    <row r="1559" spans="1:9" ht="14.5" x14ac:dyDescent="0.35">
      <c r="B1559" s="91" t="s">
        <v>239</v>
      </c>
      <c r="C1559" s="27">
        <v>49.419837000000001</v>
      </c>
      <c r="D1559" s="27">
        <v>-2.557839</v>
      </c>
      <c r="G1559" s="84" t="s">
        <v>14</v>
      </c>
      <c r="H1559" s="99" t="s">
        <v>14</v>
      </c>
      <c r="I1559" s="84">
        <v>0</v>
      </c>
    </row>
    <row r="1560" spans="1:9" ht="14.5" hidden="1" x14ac:dyDescent="0.35">
      <c r="B1560" s="94" t="s">
        <v>1157</v>
      </c>
      <c r="C1560" s="69"/>
      <c r="D1560" s="69"/>
    </row>
    <row r="1561" spans="1:9" ht="14.5" hidden="1" x14ac:dyDescent="0.35">
      <c r="B1561" s="91" t="s">
        <v>241</v>
      </c>
      <c r="C1561" s="27">
        <v>49.419801999999997</v>
      </c>
      <c r="D1561" s="27">
        <v>-2.5568070000000001</v>
      </c>
      <c r="G1561" s="84"/>
      <c r="H1561" s="27"/>
      <c r="I1561" s="84"/>
    </row>
    <row r="1562" spans="1:9" ht="14.5" x14ac:dyDescent="0.35">
      <c r="B1562" s="91" t="s">
        <v>241</v>
      </c>
      <c r="E1562" s="62" t="s">
        <v>1862</v>
      </c>
      <c r="F1562" t="s">
        <v>1982</v>
      </c>
      <c r="G1562" s="84" t="s">
        <v>14</v>
      </c>
      <c r="H1562" s="99" t="s">
        <v>14</v>
      </c>
      <c r="I1562" s="84">
        <v>0</v>
      </c>
    </row>
    <row r="1563" spans="1:9" ht="14.5" x14ac:dyDescent="0.35">
      <c r="B1563" s="91" t="s">
        <v>241</v>
      </c>
      <c r="E1563" s="63" t="s">
        <v>1863</v>
      </c>
      <c r="F1563" t="s">
        <v>1980</v>
      </c>
      <c r="G1563" s="84" t="s">
        <v>14</v>
      </c>
      <c r="H1563" s="99" t="s">
        <v>14</v>
      </c>
      <c r="I1563" s="84">
        <v>0</v>
      </c>
    </row>
    <row r="1564" spans="1:9" ht="14.5" hidden="1" x14ac:dyDescent="0.35">
      <c r="B1564" s="91" t="s">
        <v>243</v>
      </c>
      <c r="C1564" s="27">
        <v>49.422469</v>
      </c>
      <c r="D1564" s="27">
        <v>-2.554557</v>
      </c>
      <c r="G1564" s="84"/>
      <c r="H1564" s="27"/>
      <c r="I1564" s="84"/>
    </row>
    <row r="1565" spans="1:9" ht="14.5" hidden="1" x14ac:dyDescent="0.35">
      <c r="B1565" s="91" t="s">
        <v>243</v>
      </c>
      <c r="E1565" s="62" t="s">
        <v>1864</v>
      </c>
      <c r="F1565" t="s">
        <v>1991</v>
      </c>
      <c r="G1565" s="84" t="s">
        <v>10</v>
      </c>
      <c r="H1565" s="27" t="s">
        <v>11</v>
      </c>
      <c r="I1565" s="84">
        <v>1</v>
      </c>
    </row>
    <row r="1566" spans="1:9" ht="14.5" hidden="1" x14ac:dyDescent="0.35">
      <c r="B1566" s="91" t="s">
        <v>243</v>
      </c>
      <c r="E1566" s="63" t="s">
        <v>1865</v>
      </c>
      <c r="F1566" t="s">
        <v>1985</v>
      </c>
      <c r="G1566" s="84" t="s">
        <v>10</v>
      </c>
      <c r="H1566" s="27" t="s">
        <v>11</v>
      </c>
      <c r="I1566" s="84">
        <v>1</v>
      </c>
    </row>
    <row r="1567" spans="1:9" ht="14.5" hidden="1" x14ac:dyDescent="0.35">
      <c r="B1567" s="91" t="s">
        <v>245</v>
      </c>
      <c r="C1567" s="27">
        <v>49.422434000000003</v>
      </c>
      <c r="D1567" s="27">
        <v>-2.5540729999999998</v>
      </c>
      <c r="G1567" s="84"/>
      <c r="H1567" s="27"/>
      <c r="I1567" s="84"/>
    </row>
    <row r="1568" spans="1:9" s="81" customFormat="1" ht="14.5" hidden="1" x14ac:dyDescent="0.35">
      <c r="B1568" s="91" t="s">
        <v>245</v>
      </c>
      <c r="C1568" s="27"/>
      <c r="D1568" s="27"/>
      <c r="E1568" s="81" t="s">
        <v>2069</v>
      </c>
      <c r="F1568" s="81" t="s">
        <v>1994</v>
      </c>
      <c r="G1568" s="84" t="s">
        <v>10</v>
      </c>
      <c r="H1568" s="27" t="s">
        <v>11</v>
      </c>
      <c r="I1568" s="84">
        <v>1</v>
      </c>
    </row>
    <row r="1569" spans="1:10" ht="14.5" hidden="1" x14ac:dyDescent="0.35">
      <c r="B1569" s="91" t="s">
        <v>245</v>
      </c>
      <c r="E1569" s="62" t="s">
        <v>1866</v>
      </c>
      <c r="F1569" s="81" t="s">
        <v>1976</v>
      </c>
      <c r="G1569" s="84" t="s">
        <v>10</v>
      </c>
      <c r="H1569" s="27" t="s">
        <v>11</v>
      </c>
      <c r="I1569" s="84">
        <v>1</v>
      </c>
    </row>
    <row r="1570" spans="1:10" ht="14.5" hidden="1" x14ac:dyDescent="0.35">
      <c r="B1570" s="91" t="s">
        <v>245</v>
      </c>
      <c r="E1570" s="63" t="s">
        <v>1867</v>
      </c>
      <c r="F1570" s="81" t="s">
        <v>1991</v>
      </c>
      <c r="G1570" s="84" t="s">
        <v>10</v>
      </c>
      <c r="H1570" s="27" t="s">
        <v>11</v>
      </c>
      <c r="I1570" s="84">
        <v>1</v>
      </c>
    </row>
    <row r="1571" spans="1:10" ht="14.5" hidden="1" x14ac:dyDescent="0.35">
      <c r="B1571" s="91" t="s">
        <v>245</v>
      </c>
      <c r="E1571" s="62" t="s">
        <v>1868</v>
      </c>
      <c r="F1571" s="81" t="s">
        <v>1983</v>
      </c>
      <c r="G1571" s="84" t="s">
        <v>10</v>
      </c>
      <c r="H1571" s="27" t="s">
        <v>11</v>
      </c>
      <c r="I1571" s="84">
        <v>1</v>
      </c>
    </row>
    <row r="1572" spans="1:10" ht="14.5" hidden="1" x14ac:dyDescent="0.35">
      <c r="A1572" s="26" t="s">
        <v>247</v>
      </c>
      <c r="B1572" s="91" t="s">
        <v>247</v>
      </c>
      <c r="C1572" s="27">
        <v>49.423926999999999</v>
      </c>
      <c r="D1572" s="27">
        <v>-2.5508389999999999</v>
      </c>
    </row>
    <row r="1573" spans="1:10" ht="14.5" hidden="1" x14ac:dyDescent="0.35">
      <c r="B1573" s="91" t="s">
        <v>247</v>
      </c>
      <c r="E1573" s="62" t="s">
        <v>1869</v>
      </c>
      <c r="F1573" t="s">
        <v>1982</v>
      </c>
      <c r="G1573" t="s">
        <v>10</v>
      </c>
      <c r="H1573" s="27" t="s">
        <v>11</v>
      </c>
      <c r="I1573">
        <v>1</v>
      </c>
    </row>
    <row r="1574" spans="1:10" ht="14.5" hidden="1" x14ac:dyDescent="0.35">
      <c r="B1574" s="91" t="s">
        <v>247</v>
      </c>
      <c r="E1574" s="63" t="s">
        <v>1870</v>
      </c>
      <c r="F1574" t="s">
        <v>1982</v>
      </c>
      <c r="G1574" s="84" t="s">
        <v>10</v>
      </c>
      <c r="H1574" s="27" t="s">
        <v>11</v>
      </c>
      <c r="I1574" s="84">
        <v>1</v>
      </c>
    </row>
    <row r="1575" spans="1:10" ht="14.5" hidden="1" x14ac:dyDescent="0.35">
      <c r="B1575" s="91" t="s">
        <v>247</v>
      </c>
      <c r="E1575" s="62" t="s">
        <v>1871</v>
      </c>
      <c r="F1575" t="s">
        <v>1982</v>
      </c>
      <c r="G1575" s="84" t="s">
        <v>10</v>
      </c>
      <c r="H1575" s="27" t="s">
        <v>11</v>
      </c>
      <c r="I1575" s="84">
        <v>1</v>
      </c>
    </row>
    <row r="1576" spans="1:10" ht="14.5" hidden="1" x14ac:dyDescent="0.35">
      <c r="B1576" s="91" t="s">
        <v>249</v>
      </c>
      <c r="C1576" s="27">
        <v>49.423676999999998</v>
      </c>
      <c r="D1576" s="27">
        <v>-2.5504540000000002</v>
      </c>
    </row>
    <row r="1577" spans="1:10" ht="14.5" hidden="1" x14ac:dyDescent="0.35">
      <c r="B1577" s="94" t="s">
        <v>1157</v>
      </c>
      <c r="C1577" s="69"/>
      <c r="D1577" s="69"/>
    </row>
    <row r="1578" spans="1:10" ht="14.5" hidden="1" x14ac:dyDescent="0.35">
      <c r="A1578" s="26" t="s">
        <v>1959</v>
      </c>
      <c r="B1578" s="91" t="s">
        <v>252</v>
      </c>
      <c r="C1578" s="27">
        <v>49.427309000000001</v>
      </c>
      <c r="D1578" s="27">
        <v>-2.547193</v>
      </c>
    </row>
    <row r="1579" spans="1:10" ht="14.5" x14ac:dyDescent="0.35">
      <c r="B1579" s="91" t="s">
        <v>252</v>
      </c>
      <c r="E1579" s="62" t="s">
        <v>1872</v>
      </c>
      <c r="F1579" t="s">
        <v>1983</v>
      </c>
      <c r="G1579" s="86" t="s">
        <v>14</v>
      </c>
      <c r="H1579" s="85" t="s">
        <v>11</v>
      </c>
      <c r="I1579" s="85">
        <v>0</v>
      </c>
      <c r="J1579" s="85"/>
    </row>
    <row r="1580" spans="1:10" ht="14.5" x14ac:dyDescent="0.35">
      <c r="B1580" s="91" t="s">
        <v>252</v>
      </c>
      <c r="E1580" s="63" t="s">
        <v>1873</v>
      </c>
      <c r="F1580" t="s">
        <v>2015</v>
      </c>
      <c r="G1580" s="86" t="s">
        <v>14</v>
      </c>
      <c r="H1580" s="85" t="s">
        <v>11</v>
      </c>
      <c r="I1580" s="85">
        <v>0</v>
      </c>
    </row>
    <row r="1581" spans="1:10" ht="14.5" x14ac:dyDescent="0.35">
      <c r="B1581" s="91" t="s">
        <v>252</v>
      </c>
      <c r="E1581" s="62" t="s">
        <v>1874</v>
      </c>
      <c r="F1581" t="s">
        <v>2015</v>
      </c>
      <c r="G1581" s="86" t="s">
        <v>14</v>
      </c>
      <c r="H1581" s="85" t="s">
        <v>11</v>
      </c>
      <c r="I1581" s="85">
        <v>0</v>
      </c>
    </row>
    <row r="1582" spans="1:10" ht="14.5" x14ac:dyDescent="0.35">
      <c r="B1582" s="91" t="s">
        <v>252</v>
      </c>
      <c r="E1582" s="62" t="s">
        <v>1875</v>
      </c>
      <c r="F1582" t="s">
        <v>1994</v>
      </c>
      <c r="G1582" s="86" t="s">
        <v>14</v>
      </c>
      <c r="H1582" s="85" t="s">
        <v>11</v>
      </c>
      <c r="I1582" s="85">
        <v>0</v>
      </c>
    </row>
    <row r="1583" spans="1:10" ht="14.5" x14ac:dyDescent="0.35">
      <c r="B1583" s="91" t="s">
        <v>252</v>
      </c>
      <c r="E1583" s="62" t="s">
        <v>1876</v>
      </c>
      <c r="F1583" t="s">
        <v>1994</v>
      </c>
      <c r="G1583" s="86" t="s">
        <v>14</v>
      </c>
      <c r="H1583" s="85" t="s">
        <v>11</v>
      </c>
      <c r="I1583" s="85">
        <v>0</v>
      </c>
    </row>
    <row r="1584" spans="1:10" ht="14.5" x14ac:dyDescent="0.35">
      <c r="B1584" s="91" t="s">
        <v>252</v>
      </c>
      <c r="E1584" s="62" t="s">
        <v>1877</v>
      </c>
      <c r="F1584" t="s">
        <v>2017</v>
      </c>
      <c r="G1584" s="86" t="s">
        <v>14</v>
      </c>
      <c r="H1584" s="85" t="s">
        <v>11</v>
      </c>
      <c r="I1584" s="85">
        <v>0</v>
      </c>
    </row>
    <row r="1585" spans="1:9" ht="14.5" x14ac:dyDescent="0.35">
      <c r="B1585" s="91" t="s">
        <v>252</v>
      </c>
      <c r="E1585" s="62" t="s">
        <v>1878</v>
      </c>
      <c r="F1585" t="s">
        <v>2039</v>
      </c>
      <c r="G1585" s="86" t="s">
        <v>14</v>
      </c>
      <c r="H1585" s="85" t="s">
        <v>11</v>
      </c>
      <c r="I1585" s="85">
        <v>0</v>
      </c>
    </row>
    <row r="1586" spans="1:9" ht="14.5" x14ac:dyDescent="0.35">
      <c r="B1586" s="91" t="s">
        <v>252</v>
      </c>
      <c r="E1586" s="62" t="s">
        <v>1879</v>
      </c>
      <c r="F1586" t="s">
        <v>1985</v>
      </c>
      <c r="G1586" s="86" t="s">
        <v>14</v>
      </c>
      <c r="H1586" s="85" t="s">
        <v>11</v>
      </c>
      <c r="I1586" s="85">
        <v>0</v>
      </c>
    </row>
    <row r="1587" spans="1:9" ht="14.5" x14ac:dyDescent="0.35">
      <c r="B1587" s="91" t="s">
        <v>252</v>
      </c>
      <c r="E1587" s="62" t="s">
        <v>1880</v>
      </c>
      <c r="F1587" t="s">
        <v>1980</v>
      </c>
      <c r="G1587" s="86" t="s">
        <v>14</v>
      </c>
      <c r="H1587" s="85" t="s">
        <v>11</v>
      </c>
      <c r="I1587" s="85">
        <v>0</v>
      </c>
    </row>
    <row r="1588" spans="1:9" ht="14.5" x14ac:dyDescent="0.35">
      <c r="B1588" s="91" t="s">
        <v>252</v>
      </c>
      <c r="E1588" s="62" t="s">
        <v>1881</v>
      </c>
      <c r="F1588" t="s">
        <v>1982</v>
      </c>
      <c r="G1588" s="86" t="s">
        <v>14</v>
      </c>
      <c r="H1588" s="85" t="s">
        <v>11</v>
      </c>
      <c r="I1588" s="85">
        <v>0</v>
      </c>
    </row>
    <row r="1589" spans="1:9" ht="14.5" x14ac:dyDescent="0.35">
      <c r="B1589" s="91" t="s">
        <v>252</v>
      </c>
      <c r="E1589" s="62" t="s">
        <v>1882</v>
      </c>
      <c r="F1589" t="s">
        <v>2010</v>
      </c>
      <c r="G1589" s="86" t="s">
        <v>14</v>
      </c>
      <c r="H1589" s="85" t="s">
        <v>11</v>
      </c>
      <c r="I1589" s="85">
        <v>0</v>
      </c>
    </row>
    <row r="1590" spans="1:9" ht="14.5" x14ac:dyDescent="0.35">
      <c r="B1590" s="91" t="s">
        <v>252</v>
      </c>
      <c r="E1590" s="62" t="s">
        <v>1883</v>
      </c>
      <c r="F1590" t="s">
        <v>2010</v>
      </c>
      <c r="G1590" s="86" t="s">
        <v>14</v>
      </c>
      <c r="H1590" s="85" t="s">
        <v>11</v>
      </c>
      <c r="I1590" s="85">
        <v>0</v>
      </c>
    </row>
    <row r="1591" spans="1:9" ht="14.5" hidden="1" x14ac:dyDescent="0.35">
      <c r="A1591" s="26" t="s">
        <v>254</v>
      </c>
      <c r="B1591" s="91" t="s">
        <v>255</v>
      </c>
      <c r="C1591" s="27">
        <v>49.423073000000002</v>
      </c>
      <c r="D1591" s="27">
        <v>-2.5398070000000001</v>
      </c>
      <c r="G1591" s="87"/>
    </row>
    <row r="1592" spans="1:9" ht="14.5" x14ac:dyDescent="0.35">
      <c r="B1592" s="91" t="s">
        <v>255</v>
      </c>
      <c r="E1592" s="62" t="s">
        <v>1884</v>
      </c>
      <c r="F1592" t="s">
        <v>1997</v>
      </c>
      <c r="G1592" s="87" t="s">
        <v>14</v>
      </c>
      <c r="H1592" s="75" t="s">
        <v>14</v>
      </c>
      <c r="I1592" s="75">
        <v>0</v>
      </c>
    </row>
    <row r="1593" spans="1:9" ht="14.5" x14ac:dyDescent="0.35">
      <c r="B1593" s="91" t="s">
        <v>255</v>
      </c>
      <c r="E1593" s="63" t="s">
        <v>1885</v>
      </c>
      <c r="F1593" t="s">
        <v>1991</v>
      </c>
      <c r="G1593" s="87" t="s">
        <v>14</v>
      </c>
      <c r="H1593" s="75" t="s">
        <v>14</v>
      </c>
      <c r="I1593" s="75">
        <v>0</v>
      </c>
    </row>
    <row r="1594" spans="1:9" ht="14.5" x14ac:dyDescent="0.35">
      <c r="B1594" s="91" t="s">
        <v>255</v>
      </c>
      <c r="E1594" s="62" t="s">
        <v>1886</v>
      </c>
      <c r="F1594" t="s">
        <v>1980</v>
      </c>
      <c r="G1594" s="87" t="s">
        <v>14</v>
      </c>
      <c r="H1594" s="75" t="s">
        <v>14</v>
      </c>
      <c r="I1594" s="75">
        <v>0</v>
      </c>
    </row>
    <row r="1595" spans="1:9" ht="14.5" hidden="1" x14ac:dyDescent="0.35">
      <c r="B1595" s="91" t="s">
        <v>257</v>
      </c>
      <c r="C1595" s="27">
        <v>49.419975000000001</v>
      </c>
      <c r="D1595" s="27">
        <v>-2.5390250000000001</v>
      </c>
    </row>
    <row r="1596" spans="1:9" ht="14.5" hidden="1" x14ac:dyDescent="0.35">
      <c r="B1596" s="91" t="s">
        <v>257</v>
      </c>
      <c r="E1596" s="62" t="s">
        <v>1887</v>
      </c>
      <c r="F1596" t="s">
        <v>1978</v>
      </c>
      <c r="G1596" s="26" t="s">
        <v>10</v>
      </c>
      <c r="H1596" s="26" t="s">
        <v>11</v>
      </c>
      <c r="I1596">
        <v>1</v>
      </c>
    </row>
    <row r="1597" spans="1:9" ht="14.5" hidden="1" x14ac:dyDescent="0.35">
      <c r="B1597" s="91" t="s">
        <v>257</v>
      </c>
      <c r="E1597" s="63" t="s">
        <v>489</v>
      </c>
      <c r="F1597" t="s">
        <v>1990</v>
      </c>
      <c r="G1597" s="26" t="s">
        <v>10</v>
      </c>
      <c r="H1597" s="26" t="s">
        <v>11</v>
      </c>
      <c r="I1597" s="84">
        <v>1</v>
      </c>
    </row>
    <row r="1598" spans="1:9" ht="14.5" hidden="1" x14ac:dyDescent="0.35">
      <c r="B1598" s="91" t="s">
        <v>257</v>
      </c>
      <c r="E1598" s="62" t="s">
        <v>1888</v>
      </c>
      <c r="F1598" t="s">
        <v>2017</v>
      </c>
      <c r="G1598" s="26" t="s">
        <v>10</v>
      </c>
      <c r="H1598" s="26" t="s">
        <v>11</v>
      </c>
      <c r="I1598" s="84">
        <v>1</v>
      </c>
    </row>
    <row r="1599" spans="1:9" ht="14.5" hidden="1" x14ac:dyDescent="0.35">
      <c r="B1599" s="91" t="s">
        <v>257</v>
      </c>
      <c r="E1599" s="62" t="s">
        <v>1889</v>
      </c>
      <c r="F1599" t="s">
        <v>1982</v>
      </c>
      <c r="G1599" s="26" t="s">
        <v>10</v>
      </c>
      <c r="H1599" s="26" t="s">
        <v>11</v>
      </c>
      <c r="I1599" s="84">
        <v>1</v>
      </c>
    </row>
    <row r="1600" spans="1:9" ht="14.5" hidden="1" x14ac:dyDescent="0.35">
      <c r="B1600" s="91" t="s">
        <v>257</v>
      </c>
      <c r="E1600" s="62" t="s">
        <v>1890</v>
      </c>
      <c r="F1600" t="s">
        <v>1988</v>
      </c>
      <c r="G1600" s="26" t="s">
        <v>10</v>
      </c>
      <c r="H1600" s="26" t="s">
        <v>11</v>
      </c>
      <c r="I1600" s="84">
        <v>1</v>
      </c>
    </row>
    <row r="1601" spans="2:9" ht="14.5" hidden="1" x14ac:dyDescent="0.35">
      <c r="B1601" s="91" t="s">
        <v>257</v>
      </c>
      <c r="E1601" s="62" t="s">
        <v>1891</v>
      </c>
      <c r="F1601" t="s">
        <v>1985</v>
      </c>
      <c r="G1601" s="26" t="s">
        <v>10</v>
      </c>
      <c r="H1601" s="26" t="s">
        <v>11</v>
      </c>
      <c r="I1601" s="84">
        <v>1</v>
      </c>
    </row>
    <row r="1602" spans="2:9" ht="14.5" hidden="1" x14ac:dyDescent="0.35">
      <c r="B1602" s="91" t="s">
        <v>259</v>
      </c>
      <c r="C1602" s="27">
        <v>49.418461999999998</v>
      </c>
      <c r="D1602" s="27">
        <v>-2.53735</v>
      </c>
    </row>
    <row r="1603" spans="2:9" ht="14.5" hidden="1" x14ac:dyDescent="0.35">
      <c r="B1603" s="91" t="s">
        <v>259</v>
      </c>
      <c r="E1603" s="62" t="s">
        <v>1892</v>
      </c>
      <c r="F1603" t="s">
        <v>1980</v>
      </c>
      <c r="G1603" s="26" t="s">
        <v>14</v>
      </c>
      <c r="H1603" s="26" t="s">
        <v>11</v>
      </c>
      <c r="I1603">
        <v>1</v>
      </c>
    </row>
    <row r="1604" spans="2:9" ht="14.5" hidden="1" x14ac:dyDescent="0.35">
      <c r="B1604" s="91" t="s">
        <v>259</v>
      </c>
      <c r="E1604" s="63" t="s">
        <v>1893</v>
      </c>
      <c r="F1604" t="s">
        <v>1980</v>
      </c>
      <c r="G1604" s="26" t="s">
        <v>14</v>
      </c>
      <c r="H1604" s="26" t="s">
        <v>11</v>
      </c>
      <c r="I1604" s="98">
        <v>1</v>
      </c>
    </row>
    <row r="1605" spans="2:9" ht="14.5" hidden="1" x14ac:dyDescent="0.35">
      <c r="B1605" s="91" t="s">
        <v>259</v>
      </c>
      <c r="E1605" s="62" t="s">
        <v>1894</v>
      </c>
      <c r="F1605" t="s">
        <v>1980</v>
      </c>
      <c r="G1605" s="26" t="s">
        <v>14</v>
      </c>
      <c r="H1605" s="26" t="s">
        <v>11</v>
      </c>
      <c r="I1605" s="98">
        <v>1</v>
      </c>
    </row>
    <row r="1606" spans="2:9" ht="14.5" hidden="1" x14ac:dyDescent="0.35">
      <c r="B1606" s="91" t="s">
        <v>259</v>
      </c>
      <c r="E1606" s="62" t="s">
        <v>1895</v>
      </c>
      <c r="F1606" t="s">
        <v>1985</v>
      </c>
      <c r="G1606" s="26" t="s">
        <v>14</v>
      </c>
      <c r="H1606" s="26" t="s">
        <v>11</v>
      </c>
      <c r="I1606" s="98">
        <v>1</v>
      </c>
    </row>
    <row r="1607" spans="2:9" ht="14.5" hidden="1" x14ac:dyDescent="0.35">
      <c r="B1607" s="91" t="s">
        <v>259</v>
      </c>
      <c r="E1607" s="62" t="s">
        <v>1896</v>
      </c>
      <c r="F1607" t="s">
        <v>1978</v>
      </c>
      <c r="G1607" s="26" t="s">
        <v>14</v>
      </c>
      <c r="H1607" s="26" t="s">
        <v>11</v>
      </c>
      <c r="I1607" s="98">
        <v>1</v>
      </c>
    </row>
    <row r="1608" spans="2:9" ht="14.5" hidden="1" x14ac:dyDescent="0.35">
      <c r="B1608" s="91" t="s">
        <v>259</v>
      </c>
      <c r="E1608" s="62" t="s">
        <v>1897</v>
      </c>
      <c r="F1608" t="s">
        <v>1978</v>
      </c>
      <c r="G1608" s="26" t="s">
        <v>14</v>
      </c>
      <c r="H1608" s="26" t="s">
        <v>11</v>
      </c>
      <c r="I1608" s="98">
        <v>1</v>
      </c>
    </row>
    <row r="1609" spans="2:9" ht="14.5" hidden="1" x14ac:dyDescent="0.35">
      <c r="B1609" s="91" t="s">
        <v>259</v>
      </c>
      <c r="E1609" s="62" t="s">
        <v>1898</v>
      </c>
      <c r="F1609" t="s">
        <v>1978</v>
      </c>
      <c r="G1609" s="26" t="s">
        <v>14</v>
      </c>
      <c r="H1609" s="26" t="s">
        <v>11</v>
      </c>
      <c r="I1609" s="98">
        <v>1</v>
      </c>
    </row>
    <row r="1610" spans="2:9" ht="14.5" hidden="1" x14ac:dyDescent="0.35">
      <c r="B1610" s="91" t="s">
        <v>259</v>
      </c>
      <c r="E1610" s="62" t="s">
        <v>1899</v>
      </c>
      <c r="F1610" t="s">
        <v>1985</v>
      </c>
      <c r="G1610" s="26" t="s">
        <v>14</v>
      </c>
      <c r="H1610" s="26" t="s">
        <v>11</v>
      </c>
      <c r="I1610" s="98">
        <v>1</v>
      </c>
    </row>
    <row r="1611" spans="2:9" ht="14.5" hidden="1" x14ac:dyDescent="0.35">
      <c r="B1611" s="91" t="s">
        <v>259</v>
      </c>
      <c r="E1611" s="62" t="s">
        <v>1900</v>
      </c>
      <c r="F1611" t="s">
        <v>1977</v>
      </c>
      <c r="G1611" s="26" t="s">
        <v>14</v>
      </c>
      <c r="H1611" s="26" t="s">
        <v>11</v>
      </c>
      <c r="I1611" s="98">
        <v>1</v>
      </c>
    </row>
    <row r="1612" spans="2:9" ht="14.5" hidden="1" x14ac:dyDescent="0.35">
      <c r="B1612" s="91" t="s">
        <v>259</v>
      </c>
      <c r="E1612" s="62" t="s">
        <v>1901</v>
      </c>
      <c r="F1612" t="s">
        <v>1976</v>
      </c>
      <c r="G1612" s="26" t="s">
        <v>14</v>
      </c>
      <c r="H1612" s="26" t="s">
        <v>11</v>
      </c>
      <c r="I1612" s="98">
        <v>1</v>
      </c>
    </row>
    <row r="1613" spans="2:9" ht="14.5" hidden="1" x14ac:dyDescent="0.35">
      <c r="B1613" s="91" t="s">
        <v>259</v>
      </c>
      <c r="E1613" s="62" t="s">
        <v>1902</v>
      </c>
      <c r="F1613" t="s">
        <v>1983</v>
      </c>
      <c r="G1613" s="26" t="s">
        <v>14</v>
      </c>
      <c r="H1613" s="26" t="s">
        <v>11</v>
      </c>
      <c r="I1613" s="98">
        <v>1</v>
      </c>
    </row>
    <row r="1614" spans="2:9" ht="14.5" hidden="1" x14ac:dyDescent="0.35">
      <c r="B1614" s="91" t="s">
        <v>259</v>
      </c>
      <c r="E1614" s="62" t="s">
        <v>1903</v>
      </c>
      <c r="F1614" t="s">
        <v>1983</v>
      </c>
      <c r="G1614" s="26" t="s">
        <v>14</v>
      </c>
      <c r="H1614" s="26" t="s">
        <v>11</v>
      </c>
      <c r="I1614" s="98">
        <v>1</v>
      </c>
    </row>
    <row r="1615" spans="2:9" ht="14.5" hidden="1" x14ac:dyDescent="0.35">
      <c r="B1615" s="91" t="s">
        <v>259</v>
      </c>
      <c r="E1615" s="62" t="s">
        <v>1904</v>
      </c>
      <c r="F1615" t="s">
        <v>1980</v>
      </c>
      <c r="G1615" s="26" t="s">
        <v>14</v>
      </c>
      <c r="H1615" s="26" t="s">
        <v>11</v>
      </c>
      <c r="I1615" s="98">
        <v>1</v>
      </c>
    </row>
    <row r="1616" spans="2:9" ht="14.5" hidden="1" x14ac:dyDescent="0.35">
      <c r="B1616" s="91" t="s">
        <v>259</v>
      </c>
      <c r="E1616" s="62" t="s">
        <v>1905</v>
      </c>
      <c r="F1616" t="s">
        <v>1982</v>
      </c>
      <c r="G1616" s="26" t="s">
        <v>14</v>
      </c>
      <c r="H1616" s="26" t="s">
        <v>11</v>
      </c>
      <c r="I1616" s="98">
        <v>1</v>
      </c>
    </row>
    <row r="1617" spans="2:9" ht="14.5" hidden="1" x14ac:dyDescent="0.35">
      <c r="B1617" s="91" t="s">
        <v>259</v>
      </c>
      <c r="E1617" s="62" t="s">
        <v>1906</v>
      </c>
      <c r="F1617" t="s">
        <v>1977</v>
      </c>
      <c r="G1617" s="26" t="s">
        <v>14</v>
      </c>
      <c r="H1617" s="26" t="s">
        <v>11</v>
      </c>
      <c r="I1617" s="98">
        <v>1</v>
      </c>
    </row>
    <row r="1618" spans="2:9" ht="14.5" hidden="1" x14ac:dyDescent="0.35">
      <c r="B1618" s="91" t="s">
        <v>259</v>
      </c>
      <c r="E1618" s="62" t="s">
        <v>1907</v>
      </c>
      <c r="F1618" t="s">
        <v>1983</v>
      </c>
      <c r="G1618" s="26" t="s">
        <v>14</v>
      </c>
      <c r="H1618" s="26" t="s">
        <v>11</v>
      </c>
      <c r="I1618" s="98">
        <v>1</v>
      </c>
    </row>
    <row r="1619" spans="2:9" ht="14.5" hidden="1" x14ac:dyDescent="0.35">
      <c r="B1619" s="91" t="s">
        <v>259</v>
      </c>
      <c r="E1619" s="62" t="s">
        <v>1908</v>
      </c>
      <c r="F1619" t="s">
        <v>1980</v>
      </c>
      <c r="G1619" s="26" t="s">
        <v>14</v>
      </c>
      <c r="H1619" s="26" t="s">
        <v>11</v>
      </c>
      <c r="I1619" s="98">
        <v>1</v>
      </c>
    </row>
    <row r="1620" spans="2:9" ht="14.5" hidden="1" x14ac:dyDescent="0.35">
      <c r="B1620" s="91" t="s">
        <v>259</v>
      </c>
      <c r="E1620" s="62" t="s">
        <v>1909</v>
      </c>
      <c r="F1620" t="s">
        <v>1988</v>
      </c>
      <c r="G1620" s="26" t="s">
        <v>14</v>
      </c>
      <c r="H1620" s="26" t="s">
        <v>11</v>
      </c>
      <c r="I1620" s="98">
        <v>1</v>
      </c>
    </row>
    <row r="1621" spans="2:9" ht="14.5" hidden="1" x14ac:dyDescent="0.35">
      <c r="B1621" s="91" t="s">
        <v>259</v>
      </c>
      <c r="E1621" s="62" t="s">
        <v>1910</v>
      </c>
      <c r="F1621" t="s">
        <v>1980</v>
      </c>
      <c r="G1621" s="26" t="s">
        <v>14</v>
      </c>
      <c r="H1621" s="26" t="s">
        <v>11</v>
      </c>
      <c r="I1621" s="98">
        <v>1</v>
      </c>
    </row>
    <row r="1622" spans="2:9" ht="14.5" hidden="1" x14ac:dyDescent="0.35">
      <c r="B1622" s="91" t="s">
        <v>259</v>
      </c>
      <c r="E1622" s="62" t="s">
        <v>1911</v>
      </c>
      <c r="F1622" t="s">
        <v>1983</v>
      </c>
      <c r="G1622" s="26" t="s">
        <v>14</v>
      </c>
      <c r="H1622" s="26" t="s">
        <v>11</v>
      </c>
      <c r="I1622" s="98">
        <v>1</v>
      </c>
    </row>
    <row r="1623" spans="2:9" ht="14.5" hidden="1" x14ac:dyDescent="0.35">
      <c r="B1623" s="91" t="s">
        <v>259</v>
      </c>
      <c r="E1623" s="62" t="s">
        <v>1912</v>
      </c>
      <c r="F1623" t="s">
        <v>1979</v>
      </c>
      <c r="G1623" s="26" t="s">
        <v>14</v>
      </c>
      <c r="H1623" s="26" t="s">
        <v>11</v>
      </c>
      <c r="I1623" s="98">
        <v>1</v>
      </c>
    </row>
    <row r="1624" spans="2:9" ht="14.5" hidden="1" x14ac:dyDescent="0.35">
      <c r="B1624" s="91" t="s">
        <v>259</v>
      </c>
      <c r="E1624" s="62" t="s">
        <v>1913</v>
      </c>
      <c r="F1624" t="s">
        <v>1983</v>
      </c>
      <c r="G1624" s="26" t="s">
        <v>14</v>
      </c>
      <c r="H1624" s="26" t="s">
        <v>11</v>
      </c>
      <c r="I1624" s="98">
        <v>1</v>
      </c>
    </row>
    <row r="1625" spans="2:9" ht="14.5" hidden="1" x14ac:dyDescent="0.35">
      <c r="B1625" s="91" t="s">
        <v>259</v>
      </c>
      <c r="E1625" s="62" t="s">
        <v>1914</v>
      </c>
      <c r="F1625" t="s">
        <v>1985</v>
      </c>
      <c r="G1625" s="26" t="s">
        <v>14</v>
      </c>
      <c r="H1625" s="26" t="s">
        <v>11</v>
      </c>
      <c r="I1625" s="98">
        <v>1</v>
      </c>
    </row>
    <row r="1626" spans="2:9" ht="14.5" hidden="1" x14ac:dyDescent="0.35">
      <c r="B1626" s="91" t="s">
        <v>259</v>
      </c>
      <c r="E1626" s="62" t="s">
        <v>1915</v>
      </c>
      <c r="F1626" t="s">
        <v>1976</v>
      </c>
      <c r="G1626" s="26" t="s">
        <v>14</v>
      </c>
      <c r="H1626" s="26" t="s">
        <v>11</v>
      </c>
      <c r="I1626" s="98">
        <v>1</v>
      </c>
    </row>
    <row r="1627" spans="2:9" ht="14.5" hidden="1" x14ac:dyDescent="0.35">
      <c r="B1627" s="91" t="s">
        <v>259</v>
      </c>
      <c r="E1627" s="62" t="s">
        <v>1916</v>
      </c>
      <c r="F1627" t="s">
        <v>1980</v>
      </c>
      <c r="G1627" s="26" t="s">
        <v>14</v>
      </c>
      <c r="H1627" s="26" t="s">
        <v>11</v>
      </c>
      <c r="I1627" s="98">
        <v>1</v>
      </c>
    </row>
    <row r="1628" spans="2:9" ht="14.5" hidden="1" x14ac:dyDescent="0.35">
      <c r="B1628" s="91" t="s">
        <v>259</v>
      </c>
      <c r="E1628" s="62" t="s">
        <v>1917</v>
      </c>
      <c r="F1628" t="s">
        <v>1978</v>
      </c>
      <c r="G1628" s="26" t="s">
        <v>14</v>
      </c>
      <c r="H1628" s="26" t="s">
        <v>11</v>
      </c>
      <c r="I1628" s="98">
        <v>1</v>
      </c>
    </row>
    <row r="1629" spans="2:9" ht="14.5" hidden="1" x14ac:dyDescent="0.35">
      <c r="B1629" s="91" t="s">
        <v>259</v>
      </c>
      <c r="E1629" s="62" t="s">
        <v>1918</v>
      </c>
      <c r="F1629" t="s">
        <v>1997</v>
      </c>
      <c r="G1629" s="26" t="s">
        <v>14</v>
      </c>
      <c r="H1629" s="26" t="s">
        <v>11</v>
      </c>
      <c r="I1629" s="98">
        <v>1</v>
      </c>
    </row>
    <row r="1630" spans="2:9" ht="14.5" hidden="1" x14ac:dyDescent="0.35">
      <c r="B1630" s="91" t="s">
        <v>259</v>
      </c>
      <c r="E1630" s="62" t="s">
        <v>1919</v>
      </c>
      <c r="F1630" t="s">
        <v>2017</v>
      </c>
      <c r="G1630" s="26" t="s">
        <v>14</v>
      </c>
      <c r="H1630" s="26" t="s">
        <v>11</v>
      </c>
      <c r="I1630" s="98">
        <v>1</v>
      </c>
    </row>
    <row r="1631" spans="2:9" ht="14.5" hidden="1" x14ac:dyDescent="0.35">
      <c r="B1631" s="91" t="s">
        <v>259</v>
      </c>
      <c r="E1631" s="62" t="s">
        <v>1920</v>
      </c>
      <c r="F1631" t="s">
        <v>1985</v>
      </c>
      <c r="G1631" s="26" t="s">
        <v>14</v>
      </c>
      <c r="H1631" s="26" t="s">
        <v>11</v>
      </c>
      <c r="I1631" s="98">
        <v>1</v>
      </c>
    </row>
    <row r="1632" spans="2:9" ht="14.5" hidden="1" x14ac:dyDescent="0.35">
      <c r="B1632" s="91" t="s">
        <v>259</v>
      </c>
      <c r="E1632" s="62" t="s">
        <v>1921</v>
      </c>
      <c r="F1632" t="s">
        <v>1985</v>
      </c>
      <c r="G1632" s="26" t="s">
        <v>14</v>
      </c>
      <c r="H1632" s="26" t="s">
        <v>11</v>
      </c>
      <c r="I1632" s="98">
        <v>1</v>
      </c>
    </row>
    <row r="1633" spans="2:9" ht="14.5" hidden="1" x14ac:dyDescent="0.35">
      <c r="B1633" s="91" t="s">
        <v>259</v>
      </c>
      <c r="E1633" s="62" t="s">
        <v>1922</v>
      </c>
      <c r="F1633" t="s">
        <v>1985</v>
      </c>
      <c r="G1633" s="26" t="s">
        <v>14</v>
      </c>
      <c r="H1633" s="26" t="s">
        <v>11</v>
      </c>
      <c r="I1633" s="98">
        <v>1</v>
      </c>
    </row>
    <row r="1634" spans="2:9" ht="14.5" hidden="1" x14ac:dyDescent="0.35">
      <c r="B1634" s="91" t="s">
        <v>261</v>
      </c>
      <c r="C1634" s="27">
        <v>49.418066000000003</v>
      </c>
      <c r="D1634" s="27">
        <v>-2.5376820000000002</v>
      </c>
    </row>
    <row r="1635" spans="2:9" ht="14.5" hidden="1" x14ac:dyDescent="0.35">
      <c r="B1635" s="91" t="s">
        <v>261</v>
      </c>
      <c r="E1635" s="63" t="s">
        <v>1923</v>
      </c>
      <c r="F1635" t="s">
        <v>1978</v>
      </c>
      <c r="G1635" s="26" t="s">
        <v>14</v>
      </c>
      <c r="H1635" s="26" t="s">
        <v>11</v>
      </c>
      <c r="I1635" s="84">
        <v>1</v>
      </c>
    </row>
    <row r="1636" spans="2:9" ht="14.5" hidden="1" x14ac:dyDescent="0.35">
      <c r="B1636" s="91" t="s">
        <v>261</v>
      </c>
      <c r="E1636" s="63" t="s">
        <v>1924</v>
      </c>
      <c r="F1636" t="s">
        <v>1988</v>
      </c>
      <c r="G1636" s="26" t="s">
        <v>14</v>
      </c>
      <c r="H1636" s="26" t="s">
        <v>11</v>
      </c>
      <c r="I1636" s="84">
        <v>1</v>
      </c>
    </row>
    <row r="1637" spans="2:9" ht="14.5" hidden="1" x14ac:dyDescent="0.35">
      <c r="B1637" s="91" t="s">
        <v>261</v>
      </c>
      <c r="E1637" s="63" t="s">
        <v>1925</v>
      </c>
      <c r="F1637" t="s">
        <v>1978</v>
      </c>
      <c r="G1637" s="26" t="s">
        <v>14</v>
      </c>
      <c r="H1637" s="26" t="s">
        <v>11</v>
      </c>
      <c r="I1637" s="84">
        <v>1</v>
      </c>
    </row>
    <row r="1638" spans="2:9" ht="14.5" hidden="1" x14ac:dyDescent="0.35">
      <c r="B1638" s="91" t="s">
        <v>261</v>
      </c>
      <c r="E1638" s="63" t="s">
        <v>1926</v>
      </c>
      <c r="F1638" t="s">
        <v>2008</v>
      </c>
      <c r="G1638" s="26" t="s">
        <v>14</v>
      </c>
      <c r="H1638" s="26" t="s">
        <v>11</v>
      </c>
      <c r="I1638" s="84">
        <v>1</v>
      </c>
    </row>
    <row r="1639" spans="2:9" ht="14.5" hidden="1" x14ac:dyDescent="0.35">
      <c r="B1639" s="91" t="s">
        <v>261</v>
      </c>
      <c r="E1639" s="63" t="s">
        <v>1927</v>
      </c>
      <c r="F1639" t="s">
        <v>1976</v>
      </c>
      <c r="G1639" s="26" t="s">
        <v>14</v>
      </c>
      <c r="H1639" s="26" t="s">
        <v>11</v>
      </c>
      <c r="I1639" s="84">
        <v>1</v>
      </c>
    </row>
    <row r="1640" spans="2:9" ht="14.5" hidden="1" x14ac:dyDescent="0.35">
      <c r="B1640" s="91" t="s">
        <v>261</v>
      </c>
      <c r="E1640" s="63" t="s">
        <v>1928</v>
      </c>
      <c r="F1640" t="s">
        <v>1978</v>
      </c>
      <c r="G1640" s="26" t="s">
        <v>14</v>
      </c>
      <c r="H1640" s="26" t="s">
        <v>11</v>
      </c>
      <c r="I1640" s="84">
        <v>1</v>
      </c>
    </row>
    <row r="1641" spans="2:9" ht="14.5" hidden="1" x14ac:dyDescent="0.35">
      <c r="B1641" s="91" t="s">
        <v>261</v>
      </c>
      <c r="E1641" s="63" t="s">
        <v>1929</v>
      </c>
      <c r="F1641" t="s">
        <v>1982</v>
      </c>
      <c r="G1641" s="26" t="s">
        <v>14</v>
      </c>
      <c r="H1641" s="26" t="s">
        <v>11</v>
      </c>
      <c r="I1641" s="84">
        <v>1</v>
      </c>
    </row>
    <row r="1642" spans="2:9" ht="14.5" hidden="1" x14ac:dyDescent="0.35">
      <c r="B1642" s="91" t="s">
        <v>261</v>
      </c>
      <c r="E1642" s="63" t="s">
        <v>1930</v>
      </c>
      <c r="F1642" t="s">
        <v>1982</v>
      </c>
      <c r="G1642" s="26" t="s">
        <v>14</v>
      </c>
      <c r="H1642" s="26" t="s">
        <v>11</v>
      </c>
      <c r="I1642" s="84">
        <v>1</v>
      </c>
    </row>
    <row r="1643" spans="2:9" ht="14.5" hidden="1" x14ac:dyDescent="0.35">
      <c r="B1643" s="91" t="s">
        <v>263</v>
      </c>
      <c r="C1643" s="27">
        <v>49.418183999999997</v>
      </c>
      <c r="D1643" s="27">
        <v>-2.5387249999999999</v>
      </c>
    </row>
    <row r="1644" spans="2:9" s="81" customFormat="1" ht="14.5" hidden="1" x14ac:dyDescent="0.35">
      <c r="B1644" s="91" t="s">
        <v>263</v>
      </c>
      <c r="C1644" s="27"/>
      <c r="D1644" s="27"/>
      <c r="E1644" s="81" t="s">
        <v>2070</v>
      </c>
      <c r="F1644" s="26" t="s">
        <v>1976</v>
      </c>
      <c r="G1644" s="26" t="s">
        <v>14</v>
      </c>
      <c r="H1644" s="26" t="s">
        <v>11</v>
      </c>
      <c r="I1644" s="84">
        <v>1</v>
      </c>
    </row>
    <row r="1645" spans="2:9" s="81" customFormat="1" ht="14.5" hidden="1" x14ac:dyDescent="0.35">
      <c r="B1645" s="91" t="s">
        <v>263</v>
      </c>
      <c r="C1645" s="27"/>
      <c r="D1645" s="27"/>
      <c r="E1645" s="81" t="s">
        <v>2071</v>
      </c>
      <c r="F1645" s="26" t="s">
        <v>1990</v>
      </c>
      <c r="G1645" s="26" t="s">
        <v>14</v>
      </c>
      <c r="H1645" s="26" t="s">
        <v>11</v>
      </c>
      <c r="I1645" s="84">
        <v>1</v>
      </c>
    </row>
    <row r="1646" spans="2:9" s="81" customFormat="1" ht="14.5" hidden="1" x14ac:dyDescent="0.35">
      <c r="B1646" s="91" t="s">
        <v>263</v>
      </c>
      <c r="C1646" s="27"/>
      <c r="D1646" s="27"/>
      <c r="E1646" s="81" t="s">
        <v>2072</v>
      </c>
      <c r="F1646" s="26" t="s">
        <v>1976</v>
      </c>
      <c r="G1646" s="26" t="s">
        <v>14</v>
      </c>
      <c r="H1646" s="26" t="s">
        <v>11</v>
      </c>
      <c r="I1646" s="84">
        <v>1</v>
      </c>
    </row>
    <row r="1647" spans="2:9" ht="14.5" hidden="1" x14ac:dyDescent="0.35">
      <c r="B1647" s="91" t="s">
        <v>263</v>
      </c>
      <c r="E1647" s="62" t="s">
        <v>1934</v>
      </c>
      <c r="F1647" s="26" t="s">
        <v>1977</v>
      </c>
      <c r="G1647" s="26" t="s">
        <v>14</v>
      </c>
      <c r="H1647" s="26" t="s">
        <v>11</v>
      </c>
      <c r="I1647" s="84">
        <v>1</v>
      </c>
    </row>
    <row r="1648" spans="2:9" ht="14.5" hidden="1" x14ac:dyDescent="0.35">
      <c r="B1648" s="91" t="s">
        <v>263</v>
      </c>
      <c r="E1648" s="62" t="s">
        <v>1935</v>
      </c>
      <c r="F1648" s="26" t="s">
        <v>1983</v>
      </c>
      <c r="G1648" s="26" t="s">
        <v>14</v>
      </c>
      <c r="H1648" s="26" t="s">
        <v>11</v>
      </c>
      <c r="I1648" s="84">
        <v>1</v>
      </c>
    </row>
    <row r="1649" spans="2:9" ht="14.5" hidden="1" x14ac:dyDescent="0.35">
      <c r="B1649" s="91" t="s">
        <v>263</v>
      </c>
      <c r="E1649" s="62" t="s">
        <v>1936</v>
      </c>
      <c r="F1649" s="26" t="s">
        <v>1978</v>
      </c>
      <c r="G1649" s="26" t="s">
        <v>14</v>
      </c>
      <c r="H1649" s="26" t="s">
        <v>11</v>
      </c>
      <c r="I1649" s="84">
        <v>1</v>
      </c>
    </row>
    <row r="1650" spans="2:9" ht="14.5" hidden="1" x14ac:dyDescent="0.35">
      <c r="B1650" s="91" t="s">
        <v>263</v>
      </c>
      <c r="E1650" s="62" t="s">
        <v>1937</v>
      </c>
      <c r="F1650" s="26" t="s">
        <v>1978</v>
      </c>
      <c r="G1650" s="26" t="s">
        <v>14</v>
      </c>
      <c r="H1650" s="26" t="s">
        <v>11</v>
      </c>
      <c r="I1650" s="84">
        <v>1</v>
      </c>
    </row>
    <row r="1651" spans="2:9" ht="14.5" hidden="1" x14ac:dyDescent="0.35">
      <c r="B1651" s="91" t="s">
        <v>263</v>
      </c>
      <c r="E1651" s="62" t="s">
        <v>1938</v>
      </c>
      <c r="F1651" s="26" t="s">
        <v>1982</v>
      </c>
      <c r="G1651" s="26" t="s">
        <v>14</v>
      </c>
      <c r="H1651" s="26" t="s">
        <v>11</v>
      </c>
      <c r="I1651" s="84">
        <v>1</v>
      </c>
    </row>
    <row r="1652" spans="2:9" ht="14.5" hidden="1" x14ac:dyDescent="0.35">
      <c r="B1652" s="91" t="s">
        <v>263</v>
      </c>
      <c r="E1652" s="62" t="s">
        <v>1939</v>
      </c>
      <c r="F1652" s="26" t="s">
        <v>1982</v>
      </c>
      <c r="G1652" s="26" t="s">
        <v>14</v>
      </c>
      <c r="H1652" s="26" t="s">
        <v>11</v>
      </c>
      <c r="I1652" s="84">
        <v>1</v>
      </c>
    </row>
    <row r="1653" spans="2:9" ht="14.5" hidden="1" x14ac:dyDescent="0.35">
      <c r="B1653" s="91" t="s">
        <v>263</v>
      </c>
      <c r="E1653" s="62" t="s">
        <v>1940</v>
      </c>
      <c r="F1653" s="26" t="s">
        <v>1978</v>
      </c>
      <c r="G1653" s="26" t="s">
        <v>14</v>
      </c>
      <c r="H1653" s="26" t="s">
        <v>11</v>
      </c>
      <c r="I1653" s="84">
        <v>1</v>
      </c>
    </row>
    <row r="1654" spans="2:9" ht="14.5" hidden="1" x14ac:dyDescent="0.35">
      <c r="B1654" s="91" t="s">
        <v>265</v>
      </c>
      <c r="C1654" s="27">
        <v>49.420426999999997</v>
      </c>
      <c r="D1654" s="27">
        <v>-2.5350220000000001</v>
      </c>
    </row>
    <row r="1655" spans="2:9" ht="14.5" x14ac:dyDescent="0.35">
      <c r="B1655" s="91" t="s">
        <v>265</v>
      </c>
      <c r="E1655" s="63" t="s">
        <v>1942</v>
      </c>
      <c r="F1655" s="26" t="s">
        <v>1976</v>
      </c>
      <c r="G1655" s="26" t="s">
        <v>14</v>
      </c>
      <c r="H1655" s="26" t="s">
        <v>11</v>
      </c>
      <c r="I1655">
        <v>0</v>
      </c>
    </row>
    <row r="1656" spans="2:9" ht="14.5" x14ac:dyDescent="0.35">
      <c r="B1656" s="91" t="s">
        <v>265</v>
      </c>
      <c r="E1656" s="63" t="s">
        <v>1941</v>
      </c>
      <c r="F1656" s="26" t="s">
        <v>1976</v>
      </c>
      <c r="G1656" s="26" t="s">
        <v>14</v>
      </c>
      <c r="H1656" s="26" t="s">
        <v>11</v>
      </c>
      <c r="I1656" s="84">
        <v>0</v>
      </c>
    </row>
    <row r="1657" spans="2:9" ht="14.5" x14ac:dyDescent="0.35">
      <c r="B1657" s="91" t="s">
        <v>265</v>
      </c>
      <c r="E1657" s="62" t="s">
        <v>1943</v>
      </c>
      <c r="F1657" s="26" t="s">
        <v>1988</v>
      </c>
      <c r="G1657" s="26" t="s">
        <v>14</v>
      </c>
      <c r="H1657" s="26" t="s">
        <v>11</v>
      </c>
      <c r="I1657" s="84">
        <v>0</v>
      </c>
    </row>
    <row r="1658" spans="2:9" ht="14.5" x14ac:dyDescent="0.35">
      <c r="B1658" s="91" t="s">
        <v>265</v>
      </c>
      <c r="E1658" s="62" t="s">
        <v>1944</v>
      </c>
      <c r="F1658" s="26" t="s">
        <v>1994</v>
      </c>
      <c r="G1658" s="26" t="s">
        <v>14</v>
      </c>
      <c r="H1658" s="26" t="s">
        <v>11</v>
      </c>
      <c r="I1658" s="84">
        <v>0</v>
      </c>
    </row>
    <row r="1659" spans="2:9" ht="14.5" x14ac:dyDescent="0.35">
      <c r="B1659" s="91" t="s">
        <v>265</v>
      </c>
      <c r="E1659" s="62" t="s">
        <v>1945</v>
      </c>
      <c r="F1659" s="26" t="s">
        <v>1978</v>
      </c>
      <c r="G1659" s="26" t="s">
        <v>14</v>
      </c>
      <c r="H1659" s="26" t="s">
        <v>11</v>
      </c>
      <c r="I1659" s="84">
        <v>0</v>
      </c>
    </row>
    <row r="1660" spans="2:9" ht="14.5" x14ac:dyDescent="0.35">
      <c r="B1660" s="91" t="s">
        <v>265</v>
      </c>
      <c r="E1660" s="62" t="s">
        <v>1946</v>
      </c>
      <c r="F1660" s="26" t="s">
        <v>1988</v>
      </c>
      <c r="G1660" s="26" t="s">
        <v>14</v>
      </c>
      <c r="H1660" s="26" t="s">
        <v>11</v>
      </c>
      <c r="I1660" s="84">
        <v>0</v>
      </c>
    </row>
    <row r="1661" spans="2:9" ht="14.5" x14ac:dyDescent="0.35">
      <c r="B1661" s="91" t="s">
        <v>265</v>
      </c>
      <c r="E1661" s="62" t="s">
        <v>1947</v>
      </c>
      <c r="F1661" s="26" t="s">
        <v>1978</v>
      </c>
      <c r="G1661" s="26" t="s">
        <v>14</v>
      </c>
      <c r="H1661" s="26" t="s">
        <v>11</v>
      </c>
      <c r="I1661" s="84">
        <v>0</v>
      </c>
    </row>
    <row r="1662" spans="2:9" ht="14.5" hidden="1" x14ac:dyDescent="0.35">
      <c r="B1662" s="91" t="s">
        <v>267</v>
      </c>
      <c r="C1662" s="27">
        <v>49.420586999999998</v>
      </c>
      <c r="D1662" s="27">
        <v>-2.5346820000000001</v>
      </c>
      <c r="E1662" s="65"/>
      <c r="F1662" s="64"/>
    </row>
    <row r="1663" spans="2:9" ht="14.5" hidden="1" x14ac:dyDescent="0.35">
      <c r="B1663" s="94" t="s">
        <v>1157</v>
      </c>
      <c r="C1663" s="69"/>
      <c r="D1663" s="69"/>
    </row>
    <row r="1664" spans="2:9" ht="14.5" x14ac:dyDescent="0.35">
      <c r="B1664" s="91" t="s">
        <v>269</v>
      </c>
      <c r="C1664" s="27">
        <v>49.420197999999999</v>
      </c>
      <c r="D1664" s="27">
        <v>-2.5342039999999999</v>
      </c>
      <c r="G1664" s="26"/>
      <c r="H1664" s="26"/>
      <c r="I1664">
        <v>0</v>
      </c>
    </row>
    <row r="1665" spans="2:9" ht="14.5" hidden="1" x14ac:dyDescent="0.35">
      <c r="B1665" s="91" t="s">
        <v>269</v>
      </c>
      <c r="E1665" s="62" t="s">
        <v>1948</v>
      </c>
      <c r="F1665" s="26" t="s">
        <v>1978</v>
      </c>
      <c r="G1665" s="26" t="s">
        <v>10</v>
      </c>
      <c r="H1665" s="26" t="s">
        <v>11</v>
      </c>
      <c r="I1665" s="84">
        <v>1</v>
      </c>
    </row>
    <row r="1666" spans="2:9" ht="14.5" hidden="1" x14ac:dyDescent="0.35">
      <c r="B1666" s="91" t="s">
        <v>269</v>
      </c>
      <c r="E1666" s="63" t="s">
        <v>1949</v>
      </c>
      <c r="F1666" s="26" t="s">
        <v>2017</v>
      </c>
      <c r="G1666" s="26" t="s">
        <v>10</v>
      </c>
      <c r="H1666" s="26" t="s">
        <v>11</v>
      </c>
      <c r="I1666" s="84">
        <v>1</v>
      </c>
    </row>
    <row r="1667" spans="2:9" ht="14.5" hidden="1" x14ac:dyDescent="0.35">
      <c r="B1667" s="91" t="s">
        <v>271</v>
      </c>
      <c r="C1667" s="27">
        <v>49.420051999999998</v>
      </c>
      <c r="D1667" s="27">
        <v>-2.533954</v>
      </c>
    </row>
    <row r="1668" spans="2:9" ht="14.5" x14ac:dyDescent="0.35">
      <c r="B1668" s="91" t="s">
        <v>271</v>
      </c>
      <c r="E1668" s="62" t="s">
        <v>1950</v>
      </c>
      <c r="F1668" s="26" t="s">
        <v>1982</v>
      </c>
      <c r="G1668" s="26" t="s">
        <v>14</v>
      </c>
      <c r="H1668" s="26" t="s">
        <v>11</v>
      </c>
      <c r="I1668">
        <v>0</v>
      </c>
    </row>
    <row r="1669" spans="2:9" ht="14.5" x14ac:dyDescent="0.35">
      <c r="B1669" s="91" t="s">
        <v>271</v>
      </c>
      <c r="E1669" s="62" t="s">
        <v>1951</v>
      </c>
      <c r="F1669" s="26" t="s">
        <v>1982</v>
      </c>
      <c r="G1669" s="26" t="s">
        <v>14</v>
      </c>
      <c r="H1669" s="26" t="s">
        <v>11</v>
      </c>
      <c r="I1669" s="84">
        <v>0</v>
      </c>
    </row>
    <row r="1670" spans="2:9" ht="14.5" hidden="1" x14ac:dyDescent="0.35">
      <c r="B1670" s="91" t="s">
        <v>273</v>
      </c>
      <c r="C1670" s="27">
        <v>49.420572999999997</v>
      </c>
      <c r="D1670" s="27">
        <v>-2.533579</v>
      </c>
    </row>
    <row r="1671" spans="2:9" ht="14.5" hidden="1" x14ac:dyDescent="0.35">
      <c r="B1671" s="91" t="s">
        <v>273</v>
      </c>
      <c r="E1671" s="62" t="s">
        <v>1952</v>
      </c>
      <c r="F1671" s="26" t="s">
        <v>2009</v>
      </c>
      <c r="G1671" s="26" t="s">
        <v>14</v>
      </c>
      <c r="H1671" s="26" t="s">
        <v>11</v>
      </c>
      <c r="I1671">
        <v>1</v>
      </c>
    </row>
    <row r="1672" spans="2:9" ht="14.5" hidden="1" x14ac:dyDescent="0.35">
      <c r="B1672" s="91" t="s">
        <v>273</v>
      </c>
      <c r="E1672" s="63" t="s">
        <v>1953</v>
      </c>
      <c r="F1672" s="26" t="s">
        <v>1978</v>
      </c>
      <c r="G1672" s="26" t="s">
        <v>14</v>
      </c>
      <c r="H1672" s="26" t="s">
        <v>11</v>
      </c>
      <c r="I1672" s="98">
        <v>1</v>
      </c>
    </row>
    <row r="1673" spans="2:9" ht="14.5" hidden="1" x14ac:dyDescent="0.35">
      <c r="B1673" s="91" t="s">
        <v>273</v>
      </c>
      <c r="E1673" s="62" t="s">
        <v>1954</v>
      </c>
      <c r="F1673" s="26" t="s">
        <v>1985</v>
      </c>
      <c r="G1673" s="26" t="s">
        <v>14</v>
      </c>
      <c r="H1673" s="26" t="s">
        <v>11</v>
      </c>
      <c r="I1673" s="98">
        <v>1</v>
      </c>
    </row>
    <row r="1674" spans="2:9" ht="14.5" hidden="1" x14ac:dyDescent="0.35">
      <c r="B1674" s="91" t="s">
        <v>273</v>
      </c>
      <c r="E1674" s="62" t="s">
        <v>1955</v>
      </c>
      <c r="F1674" s="26" t="s">
        <v>1978</v>
      </c>
      <c r="G1674" s="26" t="s">
        <v>14</v>
      </c>
      <c r="H1674" s="26" t="s">
        <v>11</v>
      </c>
      <c r="I1674" s="98">
        <v>1</v>
      </c>
    </row>
    <row r="1675" spans="2:9" ht="14.5" hidden="1" x14ac:dyDescent="0.35">
      <c r="B1675" s="91" t="s">
        <v>273</v>
      </c>
      <c r="E1675" s="62" t="s">
        <v>1956</v>
      </c>
      <c r="F1675" s="26" t="s">
        <v>1977</v>
      </c>
      <c r="G1675" s="26" t="s">
        <v>14</v>
      </c>
      <c r="H1675" s="26" t="s">
        <v>11</v>
      </c>
      <c r="I1675" s="98">
        <v>1</v>
      </c>
    </row>
  </sheetData>
  <autoFilter ref="A1:M1675" xr:uid="{ED34873E-6EEC-44B8-94C9-33148B3E6F0D}">
    <filterColumn colId="8">
      <filters>
        <filter val="0"/>
      </filters>
    </filterColumn>
  </autoFilter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outlinePr summaryBelow="0" summaryRight="0"/>
  </sheetPr>
  <dimension ref="A1:BY137"/>
  <sheetViews>
    <sheetView zoomScale="43" workbookViewId="0">
      <selection activeCell="H2" sqref="H2"/>
    </sheetView>
  </sheetViews>
  <sheetFormatPr defaultColWidth="14.453125" defaultRowHeight="15.75" customHeight="1" x14ac:dyDescent="0.25"/>
  <cols>
    <col min="3" max="3" width="33" customWidth="1"/>
    <col min="4" max="4" width="14.6328125" customWidth="1"/>
    <col min="5" max="5" width="11.453125" bestFit="1" customWidth="1"/>
    <col min="6" max="6" width="10.81640625" customWidth="1"/>
    <col min="7" max="7" width="18.7265625" customWidth="1"/>
    <col min="8" max="9" width="18.7265625" style="24" customWidth="1"/>
    <col min="10" max="10" width="22.7265625" customWidth="1"/>
    <col min="11" max="13" width="22.7265625" style="34" customWidth="1"/>
    <col min="14" max="14" width="16.6328125" customWidth="1"/>
    <col min="16" max="16" width="18.54296875" customWidth="1"/>
    <col min="17" max="17" width="18" bestFit="1" customWidth="1"/>
    <col min="20" max="20" width="14.54296875" customWidth="1"/>
  </cols>
  <sheetData>
    <row r="1" spans="1:39" ht="15.75" customHeight="1" x14ac:dyDescent="0.35">
      <c r="A1" s="1"/>
      <c r="B1" s="1"/>
      <c r="C1" s="2" t="s">
        <v>0</v>
      </c>
      <c r="D1" s="5" t="s">
        <v>460</v>
      </c>
      <c r="E1" s="2" t="s">
        <v>1</v>
      </c>
      <c r="F1" s="2" t="s">
        <v>2</v>
      </c>
      <c r="G1" s="2" t="s">
        <v>3</v>
      </c>
      <c r="H1" s="27" t="s">
        <v>455</v>
      </c>
      <c r="I1" s="27" t="s">
        <v>454</v>
      </c>
      <c r="J1" s="2" t="s">
        <v>4</v>
      </c>
      <c r="K1" s="33" t="s">
        <v>463</v>
      </c>
      <c r="L1" s="33" t="s">
        <v>464</v>
      </c>
      <c r="M1" s="33">
        <v>1</v>
      </c>
      <c r="N1" s="45">
        <v>2</v>
      </c>
      <c r="O1" s="46">
        <v>3</v>
      </c>
      <c r="P1" s="46">
        <f>O1+1</f>
        <v>4</v>
      </c>
      <c r="Q1" s="46">
        <f t="shared" ref="Q1:Z1" si="0">P1+1</f>
        <v>5</v>
      </c>
      <c r="R1" s="46">
        <f t="shared" si="0"/>
        <v>6</v>
      </c>
      <c r="S1" s="46">
        <f t="shared" si="0"/>
        <v>7</v>
      </c>
      <c r="T1" s="46">
        <f t="shared" si="0"/>
        <v>8</v>
      </c>
      <c r="U1" s="46">
        <f t="shared" si="0"/>
        <v>9</v>
      </c>
      <c r="V1" s="46">
        <f t="shared" si="0"/>
        <v>10</v>
      </c>
      <c r="W1" s="46">
        <f t="shared" si="0"/>
        <v>11</v>
      </c>
      <c r="X1" s="46">
        <f t="shared" si="0"/>
        <v>12</v>
      </c>
      <c r="Y1" s="46">
        <f t="shared" si="0"/>
        <v>13</v>
      </c>
      <c r="Z1" s="46">
        <f t="shared" si="0"/>
        <v>14</v>
      </c>
    </row>
    <row r="2" spans="1:39" ht="15.75" customHeight="1" x14ac:dyDescent="0.35">
      <c r="A2" s="3" t="s">
        <v>5</v>
      </c>
      <c r="B2" s="1"/>
      <c r="C2" s="2" t="s">
        <v>6</v>
      </c>
      <c r="D2" s="5" t="s">
        <v>461</v>
      </c>
      <c r="E2" s="2" t="s">
        <v>14</v>
      </c>
      <c r="F2" s="4" t="s">
        <v>7</v>
      </c>
      <c r="G2" s="2">
        <v>2</v>
      </c>
      <c r="H2" s="35">
        <v>49.505961999999997</v>
      </c>
      <c r="I2" s="27">
        <v>-2.5053100000000001</v>
      </c>
      <c r="J2" s="2" t="s">
        <v>8</v>
      </c>
      <c r="K2" s="33"/>
      <c r="L2" s="33"/>
      <c r="M2" s="33" t="s">
        <v>465</v>
      </c>
      <c r="N2" s="41" t="s">
        <v>466</v>
      </c>
      <c r="O2" s="41" t="s">
        <v>467</v>
      </c>
      <c r="P2" s="41" t="s">
        <v>468</v>
      </c>
      <c r="Q2" s="41" t="s">
        <v>469</v>
      </c>
      <c r="R2" s="41" t="s">
        <v>470</v>
      </c>
      <c r="S2" s="41" t="s">
        <v>471</v>
      </c>
      <c r="T2" s="41" t="s">
        <v>472</v>
      </c>
      <c r="U2" s="41" t="s">
        <v>473</v>
      </c>
      <c r="V2" s="41" t="s">
        <v>474</v>
      </c>
      <c r="W2" s="41" t="s">
        <v>475</v>
      </c>
      <c r="X2" s="41" t="s">
        <v>476</v>
      </c>
    </row>
    <row r="3" spans="1:39" ht="15.75" customHeight="1" x14ac:dyDescent="0.35">
      <c r="A3" s="1"/>
      <c r="B3" s="1"/>
      <c r="C3" s="2" t="s">
        <v>9</v>
      </c>
      <c r="D3" s="5"/>
      <c r="E3" s="2" t="s">
        <v>10</v>
      </c>
      <c r="F3" s="2" t="s">
        <v>11</v>
      </c>
      <c r="G3" s="2">
        <v>0</v>
      </c>
      <c r="H3" s="35">
        <v>49.508806</v>
      </c>
      <c r="I3" s="27">
        <v>-2.5187040000000001</v>
      </c>
      <c r="J3" s="2" t="s">
        <v>12</v>
      </c>
      <c r="K3" s="33"/>
      <c r="L3" s="33"/>
      <c r="M3" s="33" t="s">
        <v>477</v>
      </c>
      <c r="N3" s="47" t="s">
        <v>478</v>
      </c>
      <c r="O3" s="21" t="s">
        <v>479</v>
      </c>
      <c r="P3" s="21" t="s">
        <v>480</v>
      </c>
      <c r="Q3" s="21" t="s">
        <v>481</v>
      </c>
      <c r="R3" s="21" t="s">
        <v>482</v>
      </c>
      <c r="S3" s="21" t="s">
        <v>483</v>
      </c>
      <c r="T3" s="21" t="s">
        <v>484</v>
      </c>
      <c r="U3" s="21" t="s">
        <v>485</v>
      </c>
      <c r="V3" s="21" t="s">
        <v>486</v>
      </c>
      <c r="W3" s="21" t="s">
        <v>487</v>
      </c>
      <c r="X3" s="21" t="s">
        <v>488</v>
      </c>
      <c r="Y3" s="21" t="s">
        <v>489</v>
      </c>
      <c r="Z3" s="21" t="s">
        <v>490</v>
      </c>
      <c r="AA3" s="21" t="s">
        <v>491</v>
      </c>
      <c r="AB3" s="21" t="s">
        <v>492</v>
      </c>
      <c r="AC3" s="21" t="s">
        <v>493</v>
      </c>
      <c r="AD3" s="21" t="s">
        <v>494</v>
      </c>
      <c r="AE3" s="21" t="s">
        <v>495</v>
      </c>
      <c r="AF3" s="21" t="s">
        <v>496</v>
      </c>
      <c r="AG3" s="21" t="s">
        <v>497</v>
      </c>
      <c r="AH3" s="21" t="s">
        <v>498</v>
      </c>
      <c r="AI3" s="21" t="s">
        <v>499</v>
      </c>
      <c r="AJ3" s="21" t="s">
        <v>500</v>
      </c>
      <c r="AK3" s="21" t="s">
        <v>501</v>
      </c>
      <c r="AL3" s="21" t="s">
        <v>502</v>
      </c>
      <c r="AM3" s="21" t="s">
        <v>489</v>
      </c>
    </row>
    <row r="4" spans="1:39" ht="15.75" customHeight="1" x14ac:dyDescent="0.35">
      <c r="A4" s="1"/>
      <c r="B4" s="1"/>
      <c r="C4" s="2" t="s">
        <v>13</v>
      </c>
      <c r="D4" s="5"/>
      <c r="E4" s="2" t="s">
        <v>14</v>
      </c>
      <c r="F4" s="4" t="s">
        <v>14</v>
      </c>
      <c r="G4" s="2">
        <v>2</v>
      </c>
      <c r="H4" s="35">
        <v>49.505806</v>
      </c>
      <c r="I4" s="27">
        <v>-2.5205250000000001</v>
      </c>
      <c r="J4" s="2" t="s">
        <v>15</v>
      </c>
      <c r="K4" s="33"/>
      <c r="L4" s="33"/>
      <c r="M4" s="33" t="s">
        <v>503</v>
      </c>
      <c r="N4" s="48" t="s">
        <v>504</v>
      </c>
      <c r="O4" s="21" t="s">
        <v>505</v>
      </c>
      <c r="P4" s="21" t="s">
        <v>506</v>
      </c>
      <c r="Q4" s="21" t="s">
        <v>507</v>
      </c>
      <c r="R4" s="21" t="s">
        <v>508</v>
      </c>
      <c r="S4" s="21" t="s">
        <v>509</v>
      </c>
      <c r="T4" s="21" t="s">
        <v>510</v>
      </c>
      <c r="U4" s="21" t="s">
        <v>511</v>
      </c>
      <c r="V4" s="21" t="s">
        <v>512</v>
      </c>
      <c r="W4" s="21" t="s">
        <v>513</v>
      </c>
    </row>
    <row r="5" spans="1:39" ht="15.75" customHeight="1" x14ac:dyDescent="0.35">
      <c r="A5" s="1"/>
      <c r="B5" s="1"/>
      <c r="C5" s="2" t="s">
        <v>16</v>
      </c>
      <c r="D5" s="5"/>
      <c r="E5" s="2" t="s">
        <v>14</v>
      </c>
      <c r="F5" s="2" t="s">
        <v>7</v>
      </c>
      <c r="G5" s="5">
        <v>2</v>
      </c>
      <c r="H5" s="35">
        <v>49.507562</v>
      </c>
      <c r="I5" s="27">
        <v>-2.532079</v>
      </c>
      <c r="J5" s="27" t="s">
        <v>17</v>
      </c>
      <c r="K5" s="27"/>
      <c r="L5" s="27"/>
      <c r="M5" s="27" t="s">
        <v>514</v>
      </c>
      <c r="N5" s="49" t="s">
        <v>515</v>
      </c>
      <c r="O5" s="21" t="s">
        <v>516</v>
      </c>
      <c r="P5" s="21" t="s">
        <v>517</v>
      </c>
      <c r="Q5" s="21" t="s">
        <v>518</v>
      </c>
      <c r="R5" s="21" t="s">
        <v>519</v>
      </c>
      <c r="S5" s="21" t="s">
        <v>520</v>
      </c>
      <c r="T5" s="21" t="s">
        <v>521</v>
      </c>
      <c r="U5" s="21" t="s">
        <v>522</v>
      </c>
      <c r="V5" s="21" t="s">
        <v>523</v>
      </c>
      <c r="W5" s="21" t="s">
        <v>524</v>
      </c>
      <c r="X5" s="21" t="s">
        <v>525</v>
      </c>
      <c r="Y5" s="21" t="s">
        <v>526</v>
      </c>
      <c r="Z5" s="21" t="s">
        <v>527</v>
      </c>
      <c r="AA5" s="21" t="s">
        <v>528</v>
      </c>
      <c r="AB5" s="21" t="s">
        <v>529</v>
      </c>
      <c r="AC5" s="21" t="s">
        <v>530</v>
      </c>
      <c r="AD5" s="21" t="s">
        <v>531</v>
      </c>
      <c r="AE5" s="21" t="s">
        <v>532</v>
      </c>
    </row>
    <row r="6" spans="1:39" ht="15.75" customHeight="1" x14ac:dyDescent="0.35">
      <c r="A6" s="3" t="s">
        <v>19</v>
      </c>
      <c r="B6" s="1"/>
      <c r="C6" s="2" t="s">
        <v>20</v>
      </c>
      <c r="D6" s="5"/>
      <c r="E6" s="5"/>
      <c r="F6" s="5"/>
      <c r="G6" s="5"/>
      <c r="H6" s="35">
        <v>49.488923999999997</v>
      </c>
      <c r="I6" s="27">
        <v>-2.5796929999999998</v>
      </c>
      <c r="J6" s="2" t="s">
        <v>21</v>
      </c>
      <c r="K6" s="33"/>
      <c r="L6" s="33"/>
      <c r="M6" s="33" t="s">
        <v>533</v>
      </c>
      <c r="N6" s="45" t="s">
        <v>534</v>
      </c>
      <c r="O6" s="21" t="s">
        <v>535</v>
      </c>
      <c r="P6" s="21" t="s">
        <v>536</v>
      </c>
      <c r="Q6" s="21" t="s">
        <v>537</v>
      </c>
      <c r="R6" s="21" t="s">
        <v>538</v>
      </c>
      <c r="S6" s="21" t="s">
        <v>539</v>
      </c>
      <c r="T6" s="21" t="s">
        <v>540</v>
      </c>
      <c r="U6" s="45"/>
      <c r="V6" s="45"/>
    </row>
    <row r="7" spans="1:39" ht="15.75" customHeight="1" x14ac:dyDescent="0.35">
      <c r="A7" s="1"/>
      <c r="B7" s="1"/>
      <c r="C7" s="2" t="s">
        <v>22</v>
      </c>
      <c r="D7" s="5"/>
      <c r="E7" s="5"/>
      <c r="F7" s="5"/>
      <c r="G7" s="5"/>
      <c r="H7" s="27">
        <v>49.487917000000003</v>
      </c>
      <c r="I7" s="27">
        <v>-2.588829</v>
      </c>
      <c r="J7" s="2" t="s">
        <v>23</v>
      </c>
      <c r="K7" s="33"/>
      <c r="L7" s="33"/>
      <c r="M7" s="33" t="s">
        <v>541</v>
      </c>
      <c r="N7" s="45" t="s">
        <v>542</v>
      </c>
      <c r="O7" s="21" t="s">
        <v>543</v>
      </c>
      <c r="P7" s="21" t="s">
        <v>544</v>
      </c>
      <c r="Q7" s="21" t="s">
        <v>545</v>
      </c>
      <c r="R7" s="21" t="s">
        <v>546</v>
      </c>
      <c r="S7" s="45"/>
      <c r="T7" s="45"/>
      <c r="U7" s="45"/>
      <c r="V7" s="45"/>
    </row>
    <row r="8" spans="1:39" ht="15.75" customHeight="1" x14ac:dyDescent="0.35">
      <c r="A8" s="1"/>
      <c r="B8" s="1"/>
      <c r="C8" s="2" t="s">
        <v>26</v>
      </c>
      <c r="D8" s="5"/>
      <c r="E8" s="5" t="s">
        <v>14</v>
      </c>
      <c r="F8" s="5" t="s">
        <v>14</v>
      </c>
      <c r="G8" s="5">
        <v>0</v>
      </c>
      <c r="H8" s="27">
        <v>49.474173999999998</v>
      </c>
      <c r="I8" s="27">
        <v>-2.5947040000000001</v>
      </c>
      <c r="J8" s="2" t="s">
        <v>27</v>
      </c>
      <c r="K8" s="33"/>
      <c r="L8" s="33"/>
      <c r="M8" s="33" t="s">
        <v>547</v>
      </c>
      <c r="N8" s="45" t="s">
        <v>548</v>
      </c>
      <c r="O8" s="21" t="s">
        <v>549</v>
      </c>
      <c r="P8" s="21" t="s">
        <v>550</v>
      </c>
      <c r="Q8" s="21"/>
      <c r="R8" s="21"/>
      <c r="S8" s="21"/>
      <c r="T8" s="21"/>
      <c r="U8" s="45"/>
      <c r="V8" s="28"/>
    </row>
    <row r="9" spans="1:39" ht="15.75" customHeight="1" x14ac:dyDescent="0.35">
      <c r="A9" s="1"/>
      <c r="B9" s="1"/>
      <c r="C9" s="2" t="s">
        <v>31</v>
      </c>
      <c r="D9" s="5"/>
      <c r="E9" s="5"/>
      <c r="F9" s="5"/>
      <c r="G9" s="5"/>
      <c r="H9" s="27">
        <v>49.475368000000003</v>
      </c>
      <c r="I9" s="27">
        <v>-2.6037430000000001</v>
      </c>
      <c r="J9" s="2" t="s">
        <v>32</v>
      </c>
      <c r="K9" s="33"/>
      <c r="L9" s="33"/>
      <c r="M9" s="33" t="s">
        <v>551</v>
      </c>
      <c r="N9" s="45" t="s">
        <v>552</v>
      </c>
      <c r="O9" s="50" t="s">
        <v>553</v>
      </c>
      <c r="P9" s="50" t="s">
        <v>554</v>
      </c>
      <c r="Q9" s="50" t="s">
        <v>555</v>
      </c>
      <c r="R9" s="50" t="s">
        <v>556</v>
      </c>
      <c r="S9" s="50" t="s">
        <v>557</v>
      </c>
      <c r="T9" s="50" t="s">
        <v>558</v>
      </c>
      <c r="U9" s="50" t="s">
        <v>559</v>
      </c>
      <c r="V9" s="50" t="s">
        <v>560</v>
      </c>
      <c r="W9" s="50" t="s">
        <v>561</v>
      </c>
      <c r="X9" s="50" t="s">
        <v>562</v>
      </c>
      <c r="Y9" s="50" t="s">
        <v>563</v>
      </c>
      <c r="Z9" s="50" t="s">
        <v>564</v>
      </c>
      <c r="AA9" s="50" t="s">
        <v>565</v>
      </c>
    </row>
    <row r="10" spans="1:39" ht="15.75" customHeight="1" x14ac:dyDescent="0.35">
      <c r="A10" s="1"/>
      <c r="B10" s="1"/>
      <c r="C10" s="2" t="s">
        <v>33</v>
      </c>
      <c r="D10" s="5"/>
      <c r="E10" s="5"/>
      <c r="F10" s="5"/>
      <c r="G10" s="5"/>
      <c r="H10" s="27">
        <v>49.474173999999998</v>
      </c>
      <c r="I10" s="27">
        <v>-2.6119539999999999</v>
      </c>
      <c r="J10" s="2" t="s">
        <v>34</v>
      </c>
      <c r="K10" s="33"/>
      <c r="L10" s="33"/>
      <c r="M10" s="33" t="s">
        <v>566</v>
      </c>
      <c r="N10" s="45" t="s">
        <v>567</v>
      </c>
      <c r="O10" s="21" t="s">
        <v>568</v>
      </c>
      <c r="P10" s="21" t="s">
        <v>569</v>
      </c>
      <c r="Q10" s="45"/>
      <c r="R10" s="45"/>
      <c r="S10" s="52"/>
      <c r="T10" s="52"/>
      <c r="U10" s="45"/>
      <c r="V10" s="51"/>
    </row>
    <row r="11" spans="1:39" ht="15.75" customHeight="1" x14ac:dyDescent="0.35">
      <c r="A11" s="1"/>
      <c r="B11" s="1"/>
      <c r="C11" s="2" t="s">
        <v>35</v>
      </c>
      <c r="D11" s="5"/>
      <c r="E11" s="5" t="s">
        <v>14</v>
      </c>
      <c r="F11" s="5" t="s">
        <v>14</v>
      </c>
      <c r="G11" s="5">
        <v>0</v>
      </c>
      <c r="H11" s="27">
        <v>49.460549</v>
      </c>
      <c r="I11" s="27">
        <v>-2.6673290000000001</v>
      </c>
      <c r="J11" s="27" t="s">
        <v>36</v>
      </c>
      <c r="K11" s="27"/>
      <c r="L11" s="27"/>
      <c r="M11" s="27" t="s">
        <v>570</v>
      </c>
      <c r="N11" s="45" t="s">
        <v>571</v>
      </c>
      <c r="O11" s="21" t="s">
        <v>572</v>
      </c>
      <c r="P11" s="21" t="s">
        <v>573</v>
      </c>
      <c r="Q11" s="45"/>
      <c r="R11" s="45"/>
      <c r="S11" s="53"/>
      <c r="T11" s="53"/>
      <c r="U11" s="45"/>
      <c r="V11" s="50"/>
    </row>
    <row r="12" spans="1:39" ht="15.75" customHeight="1" x14ac:dyDescent="0.35">
      <c r="A12" s="3" t="s">
        <v>37</v>
      </c>
      <c r="B12" s="3" t="s">
        <v>38</v>
      </c>
      <c r="C12" s="2" t="s">
        <v>39</v>
      </c>
      <c r="D12" s="5"/>
      <c r="E12" s="5" t="s">
        <v>14</v>
      </c>
      <c r="F12" s="5" t="s">
        <v>451</v>
      </c>
      <c r="G12" s="5">
        <v>1</v>
      </c>
      <c r="H12" s="27">
        <v>49.430298999999998</v>
      </c>
      <c r="I12" s="27">
        <v>-2.6749429999999998</v>
      </c>
      <c r="J12" s="2" t="s">
        <v>40</v>
      </c>
      <c r="K12" s="33"/>
      <c r="L12" s="33"/>
      <c r="M12" s="33" t="s">
        <v>574</v>
      </c>
      <c r="N12" s="54" t="s">
        <v>575</v>
      </c>
      <c r="O12" s="50" t="s">
        <v>576</v>
      </c>
      <c r="P12" s="50" t="s">
        <v>577</v>
      </c>
      <c r="Q12" s="50" t="s">
        <v>578</v>
      </c>
      <c r="R12" s="50" t="s">
        <v>579</v>
      </c>
      <c r="S12" s="53" t="s">
        <v>489</v>
      </c>
      <c r="T12" s="53" t="s">
        <v>489</v>
      </c>
      <c r="U12" s="50" t="s">
        <v>580</v>
      </c>
      <c r="V12" s="53"/>
    </row>
    <row r="13" spans="1:39" ht="15.75" customHeight="1" x14ac:dyDescent="0.35">
      <c r="A13" s="1"/>
      <c r="B13" s="1"/>
      <c r="C13" s="2" t="s">
        <v>41</v>
      </c>
      <c r="D13" s="5"/>
      <c r="E13" s="5" t="s">
        <v>14</v>
      </c>
      <c r="F13" s="5" t="s">
        <v>14</v>
      </c>
      <c r="G13" s="5">
        <v>0</v>
      </c>
      <c r="H13" s="27">
        <v>49.430186999999997</v>
      </c>
      <c r="I13" s="27">
        <v>-2.6744319999999999</v>
      </c>
      <c r="J13" s="2" t="s">
        <v>42</v>
      </c>
      <c r="K13" s="33"/>
      <c r="L13" s="33"/>
      <c r="M13" s="33" t="s">
        <v>581</v>
      </c>
      <c r="N13" s="54" t="s">
        <v>582</v>
      </c>
      <c r="O13" s="21" t="s">
        <v>583</v>
      </c>
      <c r="P13" s="45"/>
      <c r="Q13" s="45"/>
      <c r="R13" s="45"/>
      <c r="S13" s="45"/>
      <c r="T13" s="45"/>
      <c r="U13" s="45"/>
      <c r="V13" s="45"/>
    </row>
    <row r="14" spans="1:39" ht="15.75" customHeight="1" x14ac:dyDescent="0.35">
      <c r="A14" s="1"/>
      <c r="B14" s="1"/>
      <c r="C14" s="2" t="s">
        <v>43</v>
      </c>
      <c r="D14" s="5"/>
      <c r="H14" s="27">
        <v>49.429549000000002</v>
      </c>
      <c r="I14" s="27">
        <v>-2.6742140000000001</v>
      </c>
      <c r="J14" s="37" t="s">
        <v>44</v>
      </c>
      <c r="K14" s="37"/>
      <c r="L14" s="37"/>
      <c r="M14" s="37" t="s">
        <v>584</v>
      </c>
      <c r="N14" s="45" t="s">
        <v>585</v>
      </c>
      <c r="O14" s="21" t="s">
        <v>586</v>
      </c>
      <c r="P14" s="55" t="s">
        <v>587</v>
      </c>
      <c r="Q14" s="55" t="s">
        <v>588</v>
      </c>
      <c r="R14" s="55" t="s">
        <v>589</v>
      </c>
      <c r="S14" s="55" t="s">
        <v>590</v>
      </c>
      <c r="T14" s="55" t="s">
        <v>591</v>
      </c>
      <c r="U14" s="55" t="s">
        <v>592</v>
      </c>
      <c r="V14" s="55" t="s">
        <v>593</v>
      </c>
      <c r="W14" s="55" t="s">
        <v>594</v>
      </c>
      <c r="X14" s="55" t="s">
        <v>595</v>
      </c>
      <c r="Y14" s="55" t="s">
        <v>596</v>
      </c>
      <c r="Z14" s="55" t="s">
        <v>597</v>
      </c>
      <c r="AA14" s="55" t="s">
        <v>598</v>
      </c>
      <c r="AB14" s="55" t="s">
        <v>599</v>
      </c>
      <c r="AC14" s="55" t="s">
        <v>600</v>
      </c>
      <c r="AD14" s="55" t="s">
        <v>601</v>
      </c>
      <c r="AE14" s="55" t="s">
        <v>602</v>
      </c>
      <c r="AF14" s="55" t="s">
        <v>603</v>
      </c>
    </row>
    <row r="15" spans="1:39" ht="15.75" customHeight="1" x14ac:dyDescent="0.35">
      <c r="A15" s="1"/>
      <c r="B15" s="1"/>
      <c r="C15" s="2" t="s">
        <v>45</v>
      </c>
      <c r="D15" s="5"/>
      <c r="E15" s="5" t="s">
        <v>14</v>
      </c>
      <c r="F15" s="5" t="s">
        <v>11</v>
      </c>
      <c r="G15" s="5">
        <v>0</v>
      </c>
      <c r="H15" s="27">
        <v>49.429625000000001</v>
      </c>
      <c r="I15" s="36" t="s">
        <v>456</v>
      </c>
      <c r="J15" s="38" t="s">
        <v>458</v>
      </c>
      <c r="K15" s="38"/>
      <c r="L15" s="38"/>
      <c r="M15" s="38" t="s">
        <v>604</v>
      </c>
      <c r="N15" s="56" t="s">
        <v>605</v>
      </c>
      <c r="O15" s="21" t="s">
        <v>606</v>
      </c>
      <c r="P15" s="56" t="s">
        <v>607</v>
      </c>
      <c r="Q15" s="56" t="s">
        <v>608</v>
      </c>
      <c r="R15" s="56" t="s">
        <v>609</v>
      </c>
      <c r="S15" s="56" t="s">
        <v>610</v>
      </c>
      <c r="T15" s="45"/>
      <c r="U15" s="45"/>
      <c r="V15" s="45"/>
    </row>
    <row r="16" spans="1:39" ht="15.75" customHeight="1" x14ac:dyDescent="0.35">
      <c r="A16" s="1"/>
      <c r="B16" s="1"/>
      <c r="C16" s="2" t="s">
        <v>46</v>
      </c>
      <c r="D16" s="5"/>
      <c r="E16" s="5" t="s">
        <v>14</v>
      </c>
      <c r="F16" s="5" t="s">
        <v>14</v>
      </c>
      <c r="G16" s="5">
        <v>0</v>
      </c>
      <c r="H16" s="27">
        <v>49.429451</v>
      </c>
      <c r="I16" s="27">
        <v>-2.6731820000000002</v>
      </c>
      <c r="J16" s="2" t="s">
        <v>47</v>
      </c>
      <c r="K16" s="33"/>
      <c r="L16" s="33"/>
      <c r="M16" s="33" t="s">
        <v>612</v>
      </c>
      <c r="N16" t="s">
        <v>611</v>
      </c>
      <c r="O16" s="21" t="s">
        <v>613</v>
      </c>
      <c r="P16" s="39" t="s">
        <v>614</v>
      </c>
      <c r="Q16" s="39" t="s">
        <v>615</v>
      </c>
      <c r="R16" s="39" t="s">
        <v>616</v>
      </c>
      <c r="S16" s="39" t="s">
        <v>617</v>
      </c>
      <c r="T16" s="39" t="s">
        <v>618</v>
      </c>
      <c r="U16" s="39" t="s">
        <v>619</v>
      </c>
      <c r="V16" s="39" t="s">
        <v>620</v>
      </c>
      <c r="W16" s="39" t="s">
        <v>621</v>
      </c>
      <c r="X16" s="39" t="s">
        <v>622</v>
      </c>
      <c r="Y16" s="39" t="s">
        <v>623</v>
      </c>
      <c r="Z16" s="39" t="s">
        <v>624</v>
      </c>
      <c r="AA16" s="39" t="s">
        <v>625</v>
      </c>
      <c r="AB16" s="39" t="s">
        <v>626</v>
      </c>
      <c r="AC16" s="39" t="s">
        <v>627</v>
      </c>
      <c r="AD16" s="39" t="s">
        <v>628</v>
      </c>
      <c r="AE16" s="39" t="s">
        <v>629</v>
      </c>
      <c r="AF16" s="39" t="s">
        <v>630</v>
      </c>
      <c r="AG16" s="39" t="s">
        <v>631</v>
      </c>
      <c r="AH16" s="39" t="s">
        <v>632</v>
      </c>
      <c r="AI16" s="39" t="s">
        <v>633</v>
      </c>
    </row>
    <row r="17" spans="1:77" ht="15.75" customHeight="1" x14ac:dyDescent="0.35">
      <c r="A17" s="1"/>
      <c r="B17" s="1"/>
      <c r="C17" s="2" t="s">
        <v>48</v>
      </c>
      <c r="D17" s="5"/>
      <c r="E17" s="5" t="s">
        <v>14</v>
      </c>
      <c r="F17" s="5" t="s">
        <v>14</v>
      </c>
      <c r="G17" s="5">
        <v>0</v>
      </c>
      <c r="H17" s="27">
        <v>49.428660000000001</v>
      </c>
      <c r="I17" s="27">
        <v>-2.6725569999999998</v>
      </c>
      <c r="J17" s="2" t="s">
        <v>49</v>
      </c>
      <c r="K17" s="33"/>
      <c r="L17" s="33"/>
      <c r="M17" s="33" t="s">
        <v>634</v>
      </c>
      <c r="N17" t="s">
        <v>635</v>
      </c>
      <c r="O17" s="21" t="s">
        <v>636</v>
      </c>
      <c r="P17" s="39" t="s">
        <v>637</v>
      </c>
      <c r="Q17" s="39" t="s">
        <v>638</v>
      </c>
      <c r="R17" s="39" t="s">
        <v>639</v>
      </c>
      <c r="S17" s="39" t="s">
        <v>48</v>
      </c>
      <c r="T17" s="39" t="s">
        <v>640</v>
      </c>
      <c r="U17" s="39" t="s">
        <v>641</v>
      </c>
      <c r="V17" s="39" t="s">
        <v>642</v>
      </c>
      <c r="W17" s="39" t="s">
        <v>643</v>
      </c>
      <c r="X17" s="39" t="s">
        <v>644</v>
      </c>
      <c r="Y17" s="39" t="s">
        <v>645</v>
      </c>
      <c r="Z17" s="39" t="s">
        <v>646</v>
      </c>
      <c r="AA17" s="39" t="s">
        <v>647</v>
      </c>
      <c r="AB17" s="39" t="s">
        <v>648</v>
      </c>
      <c r="AC17" s="39" t="s">
        <v>649</v>
      </c>
      <c r="AD17" s="39" t="s">
        <v>650</v>
      </c>
      <c r="AE17" s="39" t="s">
        <v>651</v>
      </c>
      <c r="AF17" s="39" t="s">
        <v>652</v>
      </c>
      <c r="AG17" s="39" t="s">
        <v>653</v>
      </c>
      <c r="AH17" s="39" t="s">
        <v>654</v>
      </c>
      <c r="AI17" s="39" t="s">
        <v>655</v>
      </c>
      <c r="AJ17" s="39" t="s">
        <v>656</v>
      </c>
      <c r="AK17" s="39" t="s">
        <v>657</v>
      </c>
      <c r="AL17" s="39" t="s">
        <v>658</v>
      </c>
      <c r="AM17" s="39" t="s">
        <v>659</v>
      </c>
      <c r="AN17" s="39" t="s">
        <v>660</v>
      </c>
      <c r="AO17" s="39" t="s">
        <v>661</v>
      </c>
      <c r="AP17" s="39" t="s">
        <v>662</v>
      </c>
    </row>
    <row r="18" spans="1:77" ht="15.75" customHeight="1" x14ac:dyDescent="0.35">
      <c r="A18" s="1"/>
      <c r="B18" s="1"/>
      <c r="C18" s="2" t="s">
        <v>50</v>
      </c>
      <c r="D18" s="5"/>
      <c r="E18" s="5"/>
      <c r="F18" s="5"/>
      <c r="G18" s="5"/>
      <c r="H18" s="27">
        <v>49.427937</v>
      </c>
      <c r="I18" s="27">
        <v>-2.6720679999999999</v>
      </c>
      <c r="J18" s="2" t="s">
        <v>51</v>
      </c>
      <c r="K18" s="33"/>
      <c r="L18" s="33"/>
      <c r="M18" s="33" t="s">
        <v>663</v>
      </c>
      <c r="N18" s="40" t="s">
        <v>664</v>
      </c>
      <c r="O18" s="40" t="s">
        <v>665</v>
      </c>
      <c r="P18" s="40" t="s">
        <v>666</v>
      </c>
      <c r="Q18" s="40" t="s">
        <v>667</v>
      </c>
      <c r="R18" s="40" t="s">
        <v>668</v>
      </c>
      <c r="S18" s="40" t="s">
        <v>669</v>
      </c>
      <c r="T18" s="40" t="s">
        <v>670</v>
      </c>
      <c r="U18" s="40" t="s">
        <v>671</v>
      </c>
      <c r="V18" s="27" t="s">
        <v>672</v>
      </c>
      <c r="W18" s="27" t="s">
        <v>673</v>
      </c>
      <c r="X18" s="27" t="s">
        <v>674</v>
      </c>
      <c r="Y18" s="27" t="s">
        <v>489</v>
      </c>
      <c r="Z18" s="27" t="s">
        <v>489</v>
      </c>
      <c r="AA18" s="27" t="s">
        <v>489</v>
      </c>
      <c r="AB18" s="27" t="s">
        <v>489</v>
      </c>
    </row>
    <row r="19" spans="1:77" ht="15.75" customHeight="1" x14ac:dyDescent="0.35">
      <c r="A19" s="1"/>
      <c r="B19" s="3" t="s">
        <v>52</v>
      </c>
      <c r="C19" s="2" t="s">
        <v>53</v>
      </c>
      <c r="D19" s="5"/>
      <c r="E19" s="5" t="s">
        <v>14</v>
      </c>
      <c r="F19" s="5" t="s">
        <v>11</v>
      </c>
      <c r="G19" s="5">
        <v>0</v>
      </c>
      <c r="H19" s="27">
        <v>49.426681000000002</v>
      </c>
      <c r="I19" s="27">
        <v>-2.669454</v>
      </c>
      <c r="J19" s="27" t="s">
        <v>54</v>
      </c>
      <c r="K19" s="27"/>
      <c r="L19" s="27"/>
      <c r="M19" s="27" t="s">
        <v>489</v>
      </c>
      <c r="N19" s="40" t="s">
        <v>675</v>
      </c>
      <c r="O19" s="28" t="s">
        <v>676</v>
      </c>
      <c r="P19" s="27" t="s">
        <v>677</v>
      </c>
      <c r="Q19" s="27" t="s">
        <v>678</v>
      </c>
      <c r="R19" s="27" t="s">
        <v>489</v>
      </c>
      <c r="S19" s="27" t="s">
        <v>489</v>
      </c>
      <c r="T19" s="27" t="s">
        <v>679</v>
      </c>
      <c r="U19" s="27" t="s">
        <v>680</v>
      </c>
      <c r="V19" s="27" t="s">
        <v>681</v>
      </c>
      <c r="W19" s="27" t="s">
        <v>682</v>
      </c>
      <c r="X19" s="27" t="s">
        <v>683</v>
      </c>
      <c r="Y19" s="27" t="s">
        <v>684</v>
      </c>
      <c r="Z19" s="27" t="s">
        <v>685</v>
      </c>
      <c r="AA19" s="27" t="s">
        <v>686</v>
      </c>
      <c r="AB19" s="27" t="s">
        <v>687</v>
      </c>
      <c r="AC19" s="27" t="s">
        <v>688</v>
      </c>
      <c r="AD19" s="27" t="s">
        <v>689</v>
      </c>
      <c r="AE19" s="27" t="s">
        <v>690</v>
      </c>
      <c r="AF19" s="27" t="s">
        <v>691</v>
      </c>
      <c r="AG19" s="27" t="s">
        <v>692</v>
      </c>
      <c r="AH19" s="27" t="s">
        <v>693</v>
      </c>
      <c r="AI19" s="27" t="s">
        <v>694</v>
      </c>
      <c r="AJ19" s="27" t="s">
        <v>695</v>
      </c>
      <c r="AK19" s="27" t="s">
        <v>696</v>
      </c>
      <c r="AL19" s="27" t="s">
        <v>613</v>
      </c>
      <c r="AM19" s="27" t="s">
        <v>697</v>
      </c>
      <c r="AN19" s="27" t="s">
        <v>698</v>
      </c>
    </row>
    <row r="20" spans="1:77" ht="15.75" customHeight="1" x14ac:dyDescent="0.35">
      <c r="A20" s="1"/>
      <c r="B20" s="1"/>
      <c r="C20" s="2" t="s">
        <v>55</v>
      </c>
      <c r="D20" s="5"/>
      <c r="E20" s="5"/>
      <c r="F20" s="5"/>
      <c r="G20" s="5"/>
      <c r="H20" s="27">
        <v>49.426549000000001</v>
      </c>
      <c r="I20" s="27">
        <v>-2.6689539999999998</v>
      </c>
      <c r="J20" s="2" t="s">
        <v>56</v>
      </c>
      <c r="K20" s="33"/>
      <c r="L20" s="33"/>
      <c r="M20" s="27" t="s">
        <v>699</v>
      </c>
      <c r="N20" s="40" t="s">
        <v>700</v>
      </c>
      <c r="O20" s="28" t="s">
        <v>701</v>
      </c>
      <c r="P20" s="27" t="s">
        <v>702</v>
      </c>
      <c r="Q20" s="27" t="s">
        <v>703</v>
      </c>
      <c r="R20" s="27" t="s">
        <v>704</v>
      </c>
      <c r="S20" s="27" t="s">
        <v>705</v>
      </c>
      <c r="T20" s="27" t="s">
        <v>706</v>
      </c>
      <c r="U20" s="27" t="s">
        <v>707</v>
      </c>
      <c r="V20" s="27" t="s">
        <v>708</v>
      </c>
      <c r="W20" s="27" t="s">
        <v>709</v>
      </c>
    </row>
    <row r="21" spans="1:77" ht="15.75" customHeight="1" x14ac:dyDescent="0.35">
      <c r="A21" s="1"/>
      <c r="B21" s="1"/>
      <c r="C21" s="2" t="s">
        <v>57</v>
      </c>
      <c r="D21" s="5"/>
      <c r="E21" s="5"/>
      <c r="F21" s="5"/>
      <c r="G21" s="5"/>
      <c r="H21" s="27">
        <v>49.425924000000002</v>
      </c>
      <c r="I21" s="27">
        <v>-2.6685789999999998</v>
      </c>
      <c r="J21" s="2" t="s">
        <v>58</v>
      </c>
      <c r="K21" s="33"/>
      <c r="L21" s="33"/>
      <c r="M21" s="27" t="s">
        <v>710</v>
      </c>
      <c r="N21" s="40" t="s">
        <v>711</v>
      </c>
      <c r="O21" s="28" t="s">
        <v>712</v>
      </c>
      <c r="P21" s="27" t="s">
        <v>713</v>
      </c>
      <c r="Q21" s="27" t="s">
        <v>714</v>
      </c>
      <c r="R21" s="27" t="s">
        <v>715</v>
      </c>
      <c r="S21" s="27" t="s">
        <v>716</v>
      </c>
      <c r="T21" s="27" t="s">
        <v>717</v>
      </c>
      <c r="U21" s="27" t="s">
        <v>718</v>
      </c>
      <c r="V21" s="27" t="s">
        <v>506</v>
      </c>
      <c r="W21" s="27" t="s">
        <v>719</v>
      </c>
      <c r="X21" s="27" t="s">
        <v>720</v>
      </c>
      <c r="Y21" s="27" t="s">
        <v>721</v>
      </c>
      <c r="Z21" s="27" t="s">
        <v>722</v>
      </c>
      <c r="AA21" s="27" t="s">
        <v>723</v>
      </c>
      <c r="AB21" s="27" t="s">
        <v>724</v>
      </c>
      <c r="AC21" s="27" t="s">
        <v>725</v>
      </c>
      <c r="AD21" s="27" t="s">
        <v>726</v>
      </c>
      <c r="AE21" s="27" t="s">
        <v>727</v>
      </c>
      <c r="AF21" s="27" t="s">
        <v>728</v>
      </c>
    </row>
    <row r="22" spans="1:77" ht="15.75" customHeight="1" x14ac:dyDescent="0.35">
      <c r="A22" s="1"/>
      <c r="B22" s="1"/>
      <c r="C22" s="2" t="s">
        <v>59</v>
      </c>
      <c r="D22" s="5"/>
      <c r="E22" s="5"/>
      <c r="F22" s="5"/>
      <c r="G22" s="5"/>
      <c r="H22" s="27">
        <v>49.425687000000003</v>
      </c>
      <c r="I22" s="27">
        <v>-2.6684540000000001</v>
      </c>
      <c r="J22" s="2" t="s">
        <v>60</v>
      </c>
      <c r="K22" s="33"/>
      <c r="L22" s="33"/>
      <c r="M22" s="27" t="s">
        <v>729</v>
      </c>
      <c r="N22" s="40" t="s">
        <v>730</v>
      </c>
      <c r="O22" s="28" t="s">
        <v>731</v>
      </c>
      <c r="P22" s="27" t="s">
        <v>732</v>
      </c>
      <c r="Q22" s="27" t="s">
        <v>733</v>
      </c>
      <c r="R22" s="27" t="s">
        <v>734</v>
      </c>
      <c r="S22" s="27" t="s">
        <v>735</v>
      </c>
      <c r="T22" s="27" t="s">
        <v>736</v>
      </c>
      <c r="U22" s="27" t="s">
        <v>737</v>
      </c>
    </row>
    <row r="23" spans="1:77" ht="15.75" customHeight="1" x14ac:dyDescent="0.35">
      <c r="A23" s="1"/>
      <c r="B23" s="1"/>
      <c r="C23" s="2" t="s">
        <v>61</v>
      </c>
      <c r="D23" s="5"/>
      <c r="E23" s="5"/>
      <c r="F23" s="5"/>
      <c r="G23" s="5"/>
      <c r="H23" s="27">
        <v>49.425041999999998</v>
      </c>
      <c r="I23" s="27">
        <v>-2.6676820000000001</v>
      </c>
      <c r="J23" s="2" t="s">
        <v>62</v>
      </c>
      <c r="K23" s="33"/>
      <c r="L23" s="33"/>
      <c r="M23" s="27" t="s">
        <v>738</v>
      </c>
      <c r="N23" s="40" t="s">
        <v>739</v>
      </c>
      <c r="O23" s="28" t="s">
        <v>740</v>
      </c>
      <c r="P23" s="27" t="s">
        <v>741</v>
      </c>
      <c r="Q23" s="27" t="s">
        <v>489</v>
      </c>
      <c r="R23" s="27" t="s">
        <v>742</v>
      </c>
      <c r="S23" s="27" t="s">
        <v>743</v>
      </c>
      <c r="T23" s="27" t="s">
        <v>744</v>
      </c>
      <c r="U23" s="27" t="s">
        <v>745</v>
      </c>
      <c r="V23" s="27" t="s">
        <v>746</v>
      </c>
      <c r="W23" s="27" t="s">
        <v>747</v>
      </c>
      <c r="X23" s="27" t="s">
        <v>748</v>
      </c>
      <c r="Y23" s="27" t="s">
        <v>749</v>
      </c>
      <c r="Z23" s="27" t="s">
        <v>750</v>
      </c>
      <c r="AA23" s="27" t="s">
        <v>751</v>
      </c>
      <c r="AB23" s="27" t="s">
        <v>752</v>
      </c>
      <c r="AC23" s="27" t="s">
        <v>753</v>
      </c>
      <c r="AD23" s="27" t="s">
        <v>754</v>
      </c>
      <c r="AE23" s="27" t="s">
        <v>755</v>
      </c>
      <c r="AF23" s="27" t="s">
        <v>756</v>
      </c>
      <c r="AG23" s="27" t="s">
        <v>757</v>
      </c>
      <c r="AH23" s="27" t="s">
        <v>758</v>
      </c>
      <c r="AI23" s="27" t="s">
        <v>759</v>
      </c>
      <c r="AJ23" s="27" t="s">
        <v>760</v>
      </c>
      <c r="AK23" s="27" t="s">
        <v>761</v>
      </c>
      <c r="AL23" s="27" t="s">
        <v>762</v>
      </c>
      <c r="AM23" s="27" t="s">
        <v>763</v>
      </c>
      <c r="AN23" s="27" t="s">
        <v>764</v>
      </c>
      <c r="AO23" s="27" t="s">
        <v>765</v>
      </c>
      <c r="AP23" s="27" t="s">
        <v>766</v>
      </c>
    </row>
    <row r="24" spans="1:77" ht="15.75" customHeight="1" x14ac:dyDescent="0.35">
      <c r="A24" s="1"/>
      <c r="B24" s="3" t="s">
        <v>63</v>
      </c>
      <c r="C24" s="2" t="s">
        <v>64</v>
      </c>
      <c r="D24" s="5"/>
      <c r="E24" s="5" t="s">
        <v>14</v>
      </c>
      <c r="F24" s="5" t="s">
        <v>11</v>
      </c>
      <c r="G24" s="5">
        <v>2</v>
      </c>
      <c r="H24" s="27">
        <v>49.425173999999998</v>
      </c>
      <c r="I24" s="27">
        <v>-2.6668069999999999</v>
      </c>
      <c r="J24" s="27" t="s">
        <v>65</v>
      </c>
      <c r="K24" s="27"/>
      <c r="L24" s="27"/>
      <c r="M24" s="27" t="s">
        <v>767</v>
      </c>
      <c r="N24" s="40" t="s">
        <v>768</v>
      </c>
      <c r="O24" s="28" t="s">
        <v>769</v>
      </c>
      <c r="P24" s="27" t="s">
        <v>770</v>
      </c>
    </row>
    <row r="25" spans="1:77" ht="15.75" customHeight="1" x14ac:dyDescent="0.35">
      <c r="A25" s="1"/>
      <c r="B25" s="1"/>
      <c r="C25" s="2" t="s">
        <v>66</v>
      </c>
      <c r="D25" s="5"/>
      <c r="E25" s="5" t="s">
        <v>14</v>
      </c>
      <c r="F25" s="5" t="s">
        <v>7</v>
      </c>
      <c r="G25" s="5">
        <v>0</v>
      </c>
      <c r="H25" s="27">
        <v>49.424818999999999</v>
      </c>
      <c r="I25" s="27">
        <v>-2.6643289999999999</v>
      </c>
      <c r="J25" s="2" t="s">
        <v>67</v>
      </c>
      <c r="K25" s="33"/>
      <c r="L25" s="33"/>
      <c r="M25" s="27" t="s">
        <v>771</v>
      </c>
      <c r="N25" s="27" t="s">
        <v>772</v>
      </c>
      <c r="O25" s="27" t="s">
        <v>613</v>
      </c>
      <c r="P25" s="27" t="s">
        <v>773</v>
      </c>
      <c r="Q25" s="27" t="s">
        <v>774</v>
      </c>
      <c r="R25" s="27" t="s">
        <v>775</v>
      </c>
      <c r="S25" s="27" t="s">
        <v>776</v>
      </c>
      <c r="T25" s="27" t="s">
        <v>777</v>
      </c>
      <c r="U25" s="27" t="s">
        <v>778</v>
      </c>
      <c r="V25" s="27" t="s">
        <v>779</v>
      </c>
      <c r="W25" s="27" t="s">
        <v>780</v>
      </c>
      <c r="X25" s="27" t="s">
        <v>781</v>
      </c>
      <c r="Y25" s="27" t="s">
        <v>782</v>
      </c>
      <c r="Z25" s="27" t="s">
        <v>783</v>
      </c>
      <c r="AA25" s="27" t="s">
        <v>784</v>
      </c>
      <c r="AB25" s="27" t="s">
        <v>785</v>
      </c>
      <c r="AC25" s="27" t="s">
        <v>786</v>
      </c>
      <c r="AD25" s="27" t="s">
        <v>787</v>
      </c>
      <c r="AE25" s="27" t="s">
        <v>788</v>
      </c>
      <c r="AF25" s="27" t="s">
        <v>789</v>
      </c>
      <c r="AG25" s="27" t="s">
        <v>790</v>
      </c>
      <c r="AH25" s="27" t="s">
        <v>791</v>
      </c>
      <c r="AI25" s="27" t="s">
        <v>792</v>
      </c>
      <c r="AJ25" s="27" t="s">
        <v>793</v>
      </c>
      <c r="AK25" s="27" t="s">
        <v>794</v>
      </c>
    </row>
    <row r="26" spans="1:77" ht="15.75" customHeight="1" x14ac:dyDescent="0.35">
      <c r="A26" s="1"/>
      <c r="B26" s="1"/>
      <c r="C26" s="2" t="s">
        <v>68</v>
      </c>
      <c r="D26" s="5"/>
      <c r="E26" s="5"/>
      <c r="F26" s="5"/>
      <c r="G26" s="5"/>
      <c r="H26" s="27">
        <v>49.424562000000002</v>
      </c>
      <c r="I26" s="27">
        <v>-2.6643289999999999</v>
      </c>
      <c r="J26" s="2" t="s">
        <v>69</v>
      </c>
      <c r="K26" s="33"/>
      <c r="L26" s="33"/>
      <c r="M26" s="27" t="s">
        <v>795</v>
      </c>
      <c r="N26" s="40" t="s">
        <v>796</v>
      </c>
      <c r="O26" s="28" t="s">
        <v>797</v>
      </c>
      <c r="P26" s="27" t="s">
        <v>798</v>
      </c>
      <c r="Q26" s="27" t="s">
        <v>799</v>
      </c>
      <c r="R26" s="27" t="s">
        <v>800</v>
      </c>
      <c r="S26" s="27" t="s">
        <v>801</v>
      </c>
      <c r="T26" s="27" t="s">
        <v>802</v>
      </c>
      <c r="U26" s="27" t="s">
        <v>803</v>
      </c>
    </row>
    <row r="27" spans="1:77" ht="15.75" customHeight="1" x14ac:dyDescent="0.35">
      <c r="A27" s="1"/>
      <c r="B27" s="3" t="s">
        <v>70</v>
      </c>
      <c r="C27" s="2" t="s">
        <v>71</v>
      </c>
      <c r="D27" s="5"/>
      <c r="E27" s="5"/>
      <c r="F27" s="5"/>
      <c r="G27" s="5"/>
      <c r="H27" s="27">
        <v>49.424208</v>
      </c>
      <c r="I27" s="27">
        <v>-2.6642039999999998</v>
      </c>
      <c r="J27" s="2" t="s">
        <v>72</v>
      </c>
      <c r="K27" s="33"/>
      <c r="L27" s="33"/>
      <c r="M27" s="27" t="s">
        <v>804</v>
      </c>
      <c r="N27" s="40" t="s">
        <v>805</v>
      </c>
      <c r="O27" s="28" t="s">
        <v>806</v>
      </c>
      <c r="P27" s="27" t="s">
        <v>807</v>
      </c>
      <c r="Q27" s="27" t="s">
        <v>808</v>
      </c>
      <c r="R27" s="27" t="s">
        <v>809</v>
      </c>
      <c r="S27" s="27" t="s">
        <v>810</v>
      </c>
      <c r="T27" s="27" t="s">
        <v>811</v>
      </c>
      <c r="U27" s="27" t="s">
        <v>812</v>
      </c>
      <c r="V27" s="27" t="s">
        <v>813</v>
      </c>
      <c r="W27" s="27" t="s">
        <v>814</v>
      </c>
      <c r="X27" s="27" t="s">
        <v>815</v>
      </c>
      <c r="Y27" s="27" t="s">
        <v>816</v>
      </c>
      <c r="Z27" s="27" t="s">
        <v>817</v>
      </c>
      <c r="AA27" s="27" t="s">
        <v>818</v>
      </c>
      <c r="AB27" s="27" t="s">
        <v>819</v>
      </c>
      <c r="AC27" s="27" t="s">
        <v>820</v>
      </c>
      <c r="AD27" s="27" t="s">
        <v>821</v>
      </c>
      <c r="AE27" s="27" t="s">
        <v>822</v>
      </c>
      <c r="AF27" s="27" t="s">
        <v>823</v>
      </c>
      <c r="AG27" s="27" t="s">
        <v>824</v>
      </c>
      <c r="AH27" s="27" t="s">
        <v>825</v>
      </c>
      <c r="AI27" s="27" t="s">
        <v>826</v>
      </c>
      <c r="AJ27" s="27" t="s">
        <v>827</v>
      </c>
      <c r="AK27" s="27" t="s">
        <v>828</v>
      </c>
      <c r="AL27" s="27" t="s">
        <v>829</v>
      </c>
      <c r="AM27" s="27" t="s">
        <v>830</v>
      </c>
      <c r="AN27" s="27" t="s">
        <v>831</v>
      </c>
      <c r="AO27" s="27" t="s">
        <v>832</v>
      </c>
      <c r="AP27" s="27" t="s">
        <v>833</v>
      </c>
      <c r="AQ27" s="27" t="s">
        <v>834</v>
      </c>
      <c r="AR27" s="27" t="s">
        <v>835</v>
      </c>
      <c r="AS27" s="27" t="s">
        <v>836</v>
      </c>
      <c r="AT27" s="27" t="s">
        <v>837</v>
      </c>
      <c r="AU27" s="27" t="s">
        <v>838</v>
      </c>
      <c r="AV27" s="27" t="s">
        <v>839</v>
      </c>
      <c r="AW27" s="27" t="s">
        <v>840</v>
      </c>
      <c r="AX27" s="27" t="s">
        <v>841</v>
      </c>
      <c r="AY27" s="27" t="s">
        <v>842</v>
      </c>
      <c r="AZ27" s="27" t="s">
        <v>843</v>
      </c>
      <c r="BA27" s="27" t="s">
        <v>844</v>
      </c>
      <c r="BB27" s="27" t="s">
        <v>845</v>
      </c>
      <c r="BC27" s="27" t="s">
        <v>846</v>
      </c>
      <c r="BD27" s="27" t="s">
        <v>847</v>
      </c>
      <c r="BE27" s="27" t="s">
        <v>848</v>
      </c>
      <c r="BF27" s="27" t="s">
        <v>849</v>
      </c>
      <c r="BG27" s="27" t="s">
        <v>850</v>
      </c>
      <c r="BH27" s="27" t="s">
        <v>851</v>
      </c>
      <c r="BI27" s="27" t="s">
        <v>852</v>
      </c>
      <c r="BJ27" s="27" t="s">
        <v>853</v>
      </c>
      <c r="BK27" s="27" t="s">
        <v>854</v>
      </c>
      <c r="BL27" s="27" t="s">
        <v>855</v>
      </c>
      <c r="BM27" s="27" t="s">
        <v>856</v>
      </c>
      <c r="BN27" s="27" t="s">
        <v>857</v>
      </c>
      <c r="BO27" s="27" t="s">
        <v>858</v>
      </c>
      <c r="BP27" s="27" t="s">
        <v>859</v>
      </c>
      <c r="BQ27" s="27" t="s">
        <v>860</v>
      </c>
      <c r="BR27" s="27" t="s">
        <v>861</v>
      </c>
      <c r="BS27" s="27" t="s">
        <v>862</v>
      </c>
      <c r="BT27" s="27" t="s">
        <v>863</v>
      </c>
      <c r="BU27" s="27" t="s">
        <v>864</v>
      </c>
      <c r="BV27" s="27" t="s">
        <v>865</v>
      </c>
      <c r="BW27" s="27" t="s">
        <v>866</v>
      </c>
    </row>
    <row r="28" spans="1:77" ht="14.5" x14ac:dyDescent="0.35">
      <c r="A28" s="1"/>
      <c r="B28" s="1"/>
      <c r="C28" s="2" t="s">
        <v>73</v>
      </c>
      <c r="D28" s="5"/>
      <c r="E28" s="5"/>
      <c r="F28" s="5"/>
      <c r="G28" s="5"/>
      <c r="H28" s="27">
        <v>49.423799000000002</v>
      </c>
      <c r="I28" s="27">
        <v>-2.6640790000000001</v>
      </c>
      <c r="J28" s="2" t="s">
        <v>74</v>
      </c>
      <c r="K28" s="33"/>
      <c r="L28" s="33"/>
      <c r="M28" s="27" t="s">
        <v>867</v>
      </c>
      <c r="N28" s="40" t="s">
        <v>868</v>
      </c>
      <c r="O28" s="28" t="s">
        <v>869</v>
      </c>
      <c r="P28" s="27" t="s">
        <v>870</v>
      </c>
      <c r="Q28" s="27" t="s">
        <v>871</v>
      </c>
      <c r="R28" s="27" t="s">
        <v>872</v>
      </c>
      <c r="S28" s="27" t="s">
        <v>873</v>
      </c>
      <c r="T28" s="27" t="s">
        <v>874</v>
      </c>
      <c r="U28" s="27" t="s">
        <v>875</v>
      </c>
      <c r="V28" s="27" t="s">
        <v>876</v>
      </c>
      <c r="W28" s="27" t="s">
        <v>877</v>
      </c>
      <c r="X28" s="27" t="s">
        <v>878</v>
      </c>
    </row>
    <row r="29" spans="1:77" ht="14.5" x14ac:dyDescent="0.35">
      <c r="A29" s="1"/>
      <c r="B29" s="1"/>
      <c r="C29" s="2" t="s">
        <v>75</v>
      </c>
      <c r="D29" s="5"/>
      <c r="E29" s="5"/>
      <c r="F29" s="5"/>
      <c r="G29" s="5"/>
      <c r="H29" s="27">
        <v>49.423937000000002</v>
      </c>
      <c r="I29" s="27">
        <v>-2.6633070000000001</v>
      </c>
      <c r="J29" s="2" t="s">
        <v>76</v>
      </c>
      <c r="K29" s="33"/>
      <c r="L29" s="33"/>
      <c r="M29" s="27" t="s">
        <v>879</v>
      </c>
      <c r="N29" s="40" t="s">
        <v>880</v>
      </c>
      <c r="O29" s="28" t="s">
        <v>881</v>
      </c>
      <c r="P29" s="27" t="s">
        <v>882</v>
      </c>
      <c r="Q29" s="27" t="s">
        <v>883</v>
      </c>
      <c r="R29" s="27" t="s">
        <v>884</v>
      </c>
      <c r="S29" s="27" t="s">
        <v>885</v>
      </c>
      <c r="T29" s="27" t="s">
        <v>886</v>
      </c>
      <c r="U29" s="27" t="s">
        <v>887</v>
      </c>
      <c r="V29" s="27" t="s">
        <v>888</v>
      </c>
      <c r="W29" s="27" t="s">
        <v>889</v>
      </c>
      <c r="X29" s="27" t="s">
        <v>890</v>
      </c>
      <c r="Y29" s="27" t="s">
        <v>891</v>
      </c>
      <c r="Z29" s="27" t="s">
        <v>892</v>
      </c>
      <c r="AA29" s="27" t="s">
        <v>893</v>
      </c>
      <c r="AB29" s="27" t="s">
        <v>894</v>
      </c>
    </row>
    <row r="30" spans="1:77" ht="14.5" x14ac:dyDescent="0.35">
      <c r="A30" s="1"/>
      <c r="B30" s="1"/>
      <c r="C30" s="2" t="s">
        <v>77</v>
      </c>
      <c r="D30" s="5"/>
      <c r="E30" s="5"/>
      <c r="F30" s="5"/>
      <c r="G30" s="5"/>
      <c r="H30" s="27">
        <v>49.424450999999998</v>
      </c>
      <c r="I30" s="27">
        <v>-2.6630790000000002</v>
      </c>
      <c r="J30" s="2" t="s">
        <v>78</v>
      </c>
      <c r="K30" s="33"/>
      <c r="L30" s="33"/>
      <c r="M30" s="33" t="s">
        <v>895</v>
      </c>
      <c r="N30" s="44" t="s">
        <v>896</v>
      </c>
      <c r="O30" s="28" t="s">
        <v>897</v>
      </c>
      <c r="P30" s="27" t="s">
        <v>898</v>
      </c>
      <c r="Q30" s="27" t="s">
        <v>899</v>
      </c>
      <c r="R30" s="27" t="s">
        <v>900</v>
      </c>
      <c r="S30" s="27" t="s">
        <v>901</v>
      </c>
      <c r="T30" s="27" t="s">
        <v>902</v>
      </c>
      <c r="U30" s="27" t="s">
        <v>903</v>
      </c>
      <c r="V30" s="27" t="s">
        <v>904</v>
      </c>
      <c r="W30" s="27" t="s">
        <v>905</v>
      </c>
      <c r="X30" s="27" t="s">
        <v>906</v>
      </c>
      <c r="Y30" s="27" t="s">
        <v>907</v>
      </c>
      <c r="Z30" s="27" t="s">
        <v>908</v>
      </c>
      <c r="AA30" s="27" t="s">
        <v>909</v>
      </c>
      <c r="AB30" s="27" t="s">
        <v>910</v>
      </c>
      <c r="AC30" s="27" t="s">
        <v>911</v>
      </c>
      <c r="AD30" s="27" t="s">
        <v>912</v>
      </c>
      <c r="AE30" s="27" t="s">
        <v>913</v>
      </c>
      <c r="AF30" s="27" t="s">
        <v>914</v>
      </c>
      <c r="AG30" s="27" t="s">
        <v>915</v>
      </c>
      <c r="AH30" s="27" t="s">
        <v>916</v>
      </c>
      <c r="AI30" s="27" t="s">
        <v>917</v>
      </c>
      <c r="AJ30" s="27" t="s">
        <v>918</v>
      </c>
      <c r="AK30" s="27" t="s">
        <v>919</v>
      </c>
      <c r="AL30" s="27" t="s">
        <v>920</v>
      </c>
      <c r="AM30" s="27" t="s">
        <v>921</v>
      </c>
      <c r="AN30" s="27" t="s">
        <v>922</v>
      </c>
      <c r="AO30" s="27" t="s">
        <v>923</v>
      </c>
      <c r="AP30" s="27" t="s">
        <v>924</v>
      </c>
      <c r="AQ30" s="27" t="s">
        <v>925</v>
      </c>
      <c r="AR30" s="27" t="s">
        <v>926</v>
      </c>
      <c r="AS30" s="27" t="s">
        <v>927</v>
      </c>
      <c r="AT30" s="27" t="s">
        <v>928</v>
      </c>
      <c r="AU30" s="27" t="s">
        <v>929</v>
      </c>
      <c r="AV30" s="27" t="s">
        <v>930</v>
      </c>
      <c r="AW30" s="27" t="s">
        <v>931</v>
      </c>
      <c r="AX30" s="27" t="s">
        <v>932</v>
      </c>
      <c r="AY30" s="27" t="s">
        <v>933</v>
      </c>
      <c r="AZ30" s="27" t="s">
        <v>934</v>
      </c>
      <c r="BA30" s="27" t="s">
        <v>935</v>
      </c>
      <c r="BB30" s="27" t="s">
        <v>936</v>
      </c>
      <c r="BC30" s="27" t="s">
        <v>937</v>
      </c>
      <c r="BD30" s="27" t="s">
        <v>938</v>
      </c>
      <c r="BE30" s="27" t="s">
        <v>939</v>
      </c>
      <c r="BF30" s="27" t="s">
        <v>940</v>
      </c>
      <c r="BG30" s="27" t="s">
        <v>941</v>
      </c>
      <c r="BH30" s="27" t="s">
        <v>942</v>
      </c>
      <c r="BI30" s="27" t="s">
        <v>943</v>
      </c>
      <c r="BJ30" s="27" t="s">
        <v>944</v>
      </c>
      <c r="BK30" s="27" t="s">
        <v>945</v>
      </c>
      <c r="BL30" s="27" t="s">
        <v>946</v>
      </c>
      <c r="BM30" s="27" t="s">
        <v>947</v>
      </c>
      <c r="BN30" s="27" t="s">
        <v>948</v>
      </c>
      <c r="BO30" s="27" t="s">
        <v>949</v>
      </c>
      <c r="BP30" s="27" t="s">
        <v>950</v>
      </c>
      <c r="BQ30" s="27" t="s">
        <v>951</v>
      </c>
      <c r="BR30" s="27" t="s">
        <v>952</v>
      </c>
      <c r="BS30" s="27" t="s">
        <v>953</v>
      </c>
    </row>
    <row r="31" spans="1:77" ht="14.5" x14ac:dyDescent="0.35">
      <c r="A31" s="1"/>
      <c r="B31" s="1"/>
      <c r="C31" s="2" t="s">
        <v>79</v>
      </c>
      <c r="D31" s="5"/>
      <c r="E31" s="5"/>
      <c r="F31" s="5"/>
      <c r="G31" s="5"/>
      <c r="H31" s="27">
        <v>49.423811999999998</v>
      </c>
      <c r="I31" s="27">
        <v>-2.6619429999999999</v>
      </c>
      <c r="J31" s="2" t="s">
        <v>80</v>
      </c>
      <c r="K31" s="33"/>
      <c r="L31" s="33"/>
      <c r="M31" s="33" t="s">
        <v>489</v>
      </c>
      <c r="N31" s="44" t="s">
        <v>954</v>
      </c>
      <c r="O31" s="28" t="s">
        <v>955</v>
      </c>
      <c r="P31" s="27" t="s">
        <v>956</v>
      </c>
      <c r="Q31" s="27" t="s">
        <v>957</v>
      </c>
      <c r="R31" s="27" t="s">
        <v>958</v>
      </c>
      <c r="S31" s="27" t="s">
        <v>959</v>
      </c>
      <c r="T31" s="27" t="s">
        <v>960</v>
      </c>
      <c r="U31" s="27" t="s">
        <v>489</v>
      </c>
      <c r="V31" s="27" t="s">
        <v>489</v>
      </c>
      <c r="W31" s="27" t="s">
        <v>489</v>
      </c>
      <c r="X31" s="27" t="s">
        <v>489</v>
      </c>
      <c r="Y31" s="27" t="s">
        <v>961</v>
      </c>
      <c r="Z31" s="27" t="s">
        <v>962</v>
      </c>
      <c r="AA31" s="27" t="s">
        <v>963</v>
      </c>
      <c r="AB31" s="27" t="s">
        <v>964</v>
      </c>
      <c r="AC31" s="27" t="s">
        <v>965</v>
      </c>
      <c r="AD31" s="27" t="s">
        <v>966</v>
      </c>
      <c r="AE31" s="27" t="s">
        <v>967</v>
      </c>
      <c r="AF31" s="27" t="s">
        <v>968</v>
      </c>
      <c r="AG31" s="27" t="s">
        <v>969</v>
      </c>
      <c r="AH31" s="27" t="s">
        <v>970</v>
      </c>
      <c r="AI31" s="27" t="s">
        <v>971</v>
      </c>
      <c r="AJ31" s="27" t="s">
        <v>972</v>
      </c>
      <c r="AK31" s="27" t="s">
        <v>973</v>
      </c>
      <c r="AL31" s="27" t="s">
        <v>974</v>
      </c>
      <c r="AM31" s="27" t="s">
        <v>975</v>
      </c>
      <c r="AN31" s="27" t="s">
        <v>976</v>
      </c>
      <c r="AO31" s="27" t="s">
        <v>977</v>
      </c>
      <c r="AP31" s="27" t="s">
        <v>978</v>
      </c>
      <c r="AQ31" s="27" t="s">
        <v>979</v>
      </c>
      <c r="AR31" s="27" t="s">
        <v>980</v>
      </c>
      <c r="AS31" s="27" t="s">
        <v>981</v>
      </c>
      <c r="AT31" s="27" t="s">
        <v>982</v>
      </c>
      <c r="AU31" s="27" t="s">
        <v>983</v>
      </c>
      <c r="AV31" s="27" t="s">
        <v>984</v>
      </c>
      <c r="AW31" s="27" t="s">
        <v>985</v>
      </c>
      <c r="AX31" s="27" t="s">
        <v>986</v>
      </c>
      <c r="AY31" s="27" t="s">
        <v>987</v>
      </c>
      <c r="AZ31" s="27" t="s">
        <v>988</v>
      </c>
      <c r="BA31" s="27" t="s">
        <v>989</v>
      </c>
      <c r="BB31" s="27" t="s">
        <v>990</v>
      </c>
      <c r="BC31" s="27" t="s">
        <v>991</v>
      </c>
      <c r="BD31" s="27" t="s">
        <v>709</v>
      </c>
      <c r="BE31" s="27" t="s">
        <v>992</v>
      </c>
      <c r="BF31" s="27" t="s">
        <v>993</v>
      </c>
      <c r="BG31" s="27" t="s">
        <v>994</v>
      </c>
      <c r="BH31" s="27" t="s">
        <v>995</v>
      </c>
      <c r="BI31" s="27" t="s">
        <v>996</v>
      </c>
      <c r="BJ31" s="27" t="s">
        <v>997</v>
      </c>
      <c r="BK31" s="27" t="s">
        <v>998</v>
      </c>
      <c r="BL31" s="27" t="s">
        <v>999</v>
      </c>
      <c r="BM31" s="27" t="s">
        <v>1000</v>
      </c>
      <c r="BN31" s="27" t="s">
        <v>1001</v>
      </c>
      <c r="BO31" s="27" t="s">
        <v>1002</v>
      </c>
      <c r="BP31" s="27" t="s">
        <v>1003</v>
      </c>
      <c r="BQ31" s="27" t="s">
        <v>1004</v>
      </c>
      <c r="BR31" s="27" t="s">
        <v>1005</v>
      </c>
      <c r="BS31" s="27" t="s">
        <v>1006</v>
      </c>
      <c r="BT31" s="27" t="s">
        <v>1007</v>
      </c>
      <c r="BU31" s="27" t="s">
        <v>1008</v>
      </c>
      <c r="BV31" s="27" t="s">
        <v>1009</v>
      </c>
      <c r="BW31" s="27" t="s">
        <v>1010</v>
      </c>
      <c r="BX31" s="27" t="s">
        <v>1011</v>
      </c>
      <c r="BY31" s="27" t="s">
        <v>1012</v>
      </c>
    </row>
    <row r="32" spans="1:77" ht="14.5" x14ac:dyDescent="0.35">
      <c r="A32" s="1"/>
      <c r="B32" s="1"/>
      <c r="C32" s="2" t="s">
        <v>81</v>
      </c>
      <c r="D32" s="5"/>
      <c r="E32" s="5"/>
      <c r="F32" s="5"/>
      <c r="G32" s="5"/>
      <c r="H32" s="27">
        <v>49.424174000000001</v>
      </c>
      <c r="I32" s="27">
        <v>-2.660568</v>
      </c>
      <c r="J32" s="2" t="s">
        <v>82</v>
      </c>
      <c r="K32" s="33"/>
      <c r="L32" s="33"/>
      <c r="M32" s="33" t="s">
        <v>1013</v>
      </c>
      <c r="N32" s="44" t="s">
        <v>1014</v>
      </c>
      <c r="O32" s="28" t="s">
        <v>1015</v>
      </c>
      <c r="P32" s="27" t="s">
        <v>1016</v>
      </c>
      <c r="Q32" s="27" t="s">
        <v>1017</v>
      </c>
      <c r="R32" s="27" t="s">
        <v>1018</v>
      </c>
      <c r="S32" s="27" t="s">
        <v>1019</v>
      </c>
      <c r="T32" s="27" t="s">
        <v>1020</v>
      </c>
      <c r="U32" s="27" t="s">
        <v>1021</v>
      </c>
      <c r="V32" s="27" t="s">
        <v>1022</v>
      </c>
      <c r="W32" s="27" t="s">
        <v>1023</v>
      </c>
      <c r="X32" s="27" t="s">
        <v>1024</v>
      </c>
      <c r="Y32" s="27" t="s">
        <v>1025</v>
      </c>
      <c r="Z32" s="27" t="s">
        <v>1026</v>
      </c>
      <c r="AA32" s="27" t="s">
        <v>1027</v>
      </c>
      <c r="AB32" s="27" t="s">
        <v>1028</v>
      </c>
      <c r="AC32" s="27" t="s">
        <v>1029</v>
      </c>
      <c r="AD32" s="27" t="s">
        <v>1030</v>
      </c>
      <c r="AE32" s="27" t="s">
        <v>1031</v>
      </c>
      <c r="AF32" s="27" t="s">
        <v>1032</v>
      </c>
      <c r="AG32" s="27" t="s">
        <v>1033</v>
      </c>
      <c r="AH32" s="27" t="s">
        <v>1034</v>
      </c>
      <c r="AI32" s="27" t="s">
        <v>1035</v>
      </c>
      <c r="AJ32" s="27" t="s">
        <v>1036</v>
      </c>
      <c r="AK32" s="27" t="s">
        <v>1038</v>
      </c>
      <c r="AL32" s="27" t="s">
        <v>1037</v>
      </c>
      <c r="AM32" s="27" t="s">
        <v>1039</v>
      </c>
    </row>
    <row r="33" spans="1:71" ht="14.5" x14ac:dyDescent="0.35">
      <c r="A33" s="1"/>
      <c r="B33" s="3" t="s">
        <v>83</v>
      </c>
      <c r="C33" s="2" t="s">
        <v>84</v>
      </c>
      <c r="D33" s="5"/>
      <c r="E33" s="5"/>
      <c r="F33" s="5"/>
      <c r="G33" s="5"/>
      <c r="H33" s="27">
        <v>49.424562000000002</v>
      </c>
      <c r="I33" s="27">
        <v>-2.6593070000000001</v>
      </c>
      <c r="J33" s="2" t="s">
        <v>85</v>
      </c>
      <c r="K33" s="33"/>
      <c r="L33" s="33"/>
      <c r="M33" s="33" t="s">
        <v>1040</v>
      </c>
      <c r="N33" s="44" t="s">
        <v>1041</v>
      </c>
      <c r="O33" s="28" t="s">
        <v>1042</v>
      </c>
      <c r="P33" s="27" t="s">
        <v>1043</v>
      </c>
      <c r="Q33" s="27" t="s">
        <v>1044</v>
      </c>
      <c r="R33" s="27" t="s">
        <v>1045</v>
      </c>
      <c r="S33" s="27" t="s">
        <v>1046</v>
      </c>
      <c r="T33" s="27" t="s">
        <v>1047</v>
      </c>
      <c r="U33" s="27" t="s">
        <v>1048</v>
      </c>
      <c r="V33" s="27" t="s">
        <v>1049</v>
      </c>
      <c r="W33" s="27" t="s">
        <v>1050</v>
      </c>
      <c r="X33" s="27" t="s">
        <v>1051</v>
      </c>
      <c r="Y33" s="27" t="s">
        <v>1052</v>
      </c>
      <c r="Z33" s="27" t="s">
        <v>1053</v>
      </c>
      <c r="AA33" s="27" t="s">
        <v>1054</v>
      </c>
      <c r="AB33" s="27" t="s">
        <v>1055</v>
      </c>
      <c r="AC33" s="27" t="s">
        <v>1056</v>
      </c>
    </row>
    <row r="34" spans="1:71" ht="14.5" x14ac:dyDescent="0.35">
      <c r="A34" s="1"/>
      <c r="B34" s="1"/>
      <c r="C34" s="2" t="s">
        <v>86</v>
      </c>
      <c r="D34" s="5"/>
      <c r="E34" s="5"/>
      <c r="F34" s="5"/>
      <c r="G34" s="5"/>
      <c r="H34" s="27">
        <v>49.424177</v>
      </c>
      <c r="I34" s="27">
        <v>-2.6585679999999998</v>
      </c>
      <c r="J34" s="2" t="s">
        <v>87</v>
      </c>
      <c r="K34" s="33"/>
      <c r="L34" s="33"/>
      <c r="M34" s="33" t="s">
        <v>1057</v>
      </c>
      <c r="N34" s="44" t="s">
        <v>1058</v>
      </c>
      <c r="O34" s="28" t="s">
        <v>1059</v>
      </c>
      <c r="P34" s="27" t="s">
        <v>1060</v>
      </c>
      <c r="Q34" s="27" t="s">
        <v>1061</v>
      </c>
      <c r="R34" s="27" t="s">
        <v>1062</v>
      </c>
      <c r="S34" s="27" t="s">
        <v>1063</v>
      </c>
      <c r="T34" s="27" t="s">
        <v>1064</v>
      </c>
      <c r="U34" s="27" t="s">
        <v>1065</v>
      </c>
      <c r="V34" s="27" t="s">
        <v>1066</v>
      </c>
      <c r="W34" s="27" t="s">
        <v>1067</v>
      </c>
      <c r="X34" s="27" t="s">
        <v>1068</v>
      </c>
      <c r="Y34" s="27" t="s">
        <v>1069</v>
      </c>
      <c r="Z34" s="27" t="s">
        <v>1070</v>
      </c>
      <c r="AA34" s="27" t="s">
        <v>1071</v>
      </c>
      <c r="AB34" s="27" t="s">
        <v>1072</v>
      </c>
      <c r="AC34" s="27" t="s">
        <v>1073</v>
      </c>
      <c r="AD34" s="27" t="s">
        <v>1074</v>
      </c>
    </row>
    <row r="35" spans="1:71" ht="14.5" x14ac:dyDescent="0.35">
      <c r="A35" s="1"/>
      <c r="B35" s="1"/>
      <c r="C35" s="2" t="s">
        <v>88</v>
      </c>
      <c r="D35" s="5"/>
      <c r="E35" s="5"/>
      <c r="F35" s="5"/>
      <c r="G35" s="5"/>
      <c r="H35" s="27">
        <v>49.423920000000003</v>
      </c>
      <c r="I35" s="27">
        <v>-2.6580680000000001</v>
      </c>
      <c r="J35" s="2" t="s">
        <v>89</v>
      </c>
      <c r="K35" s="33"/>
      <c r="L35" s="33"/>
      <c r="M35" s="33" t="s">
        <v>489</v>
      </c>
      <c r="N35" s="44" t="s">
        <v>1075</v>
      </c>
      <c r="O35" s="28" t="s">
        <v>1076</v>
      </c>
      <c r="P35" s="27" t="s">
        <v>1077</v>
      </c>
      <c r="Q35" s="27" t="s">
        <v>1078</v>
      </c>
      <c r="R35" s="27" t="s">
        <v>1079</v>
      </c>
      <c r="S35" s="27" t="s">
        <v>1080</v>
      </c>
      <c r="T35" s="27" t="s">
        <v>1081</v>
      </c>
      <c r="U35" s="27" t="s">
        <v>1082</v>
      </c>
      <c r="V35" s="27" t="s">
        <v>1083</v>
      </c>
      <c r="W35" s="27" t="s">
        <v>1084</v>
      </c>
      <c r="X35" s="27" t="s">
        <v>1085</v>
      </c>
      <c r="Y35" s="27" t="s">
        <v>1086</v>
      </c>
      <c r="Z35" s="27" t="s">
        <v>1087</v>
      </c>
      <c r="AA35" s="27" t="s">
        <v>1088</v>
      </c>
      <c r="AB35" s="27" t="s">
        <v>1089</v>
      </c>
      <c r="AC35" s="27" t="s">
        <v>1090</v>
      </c>
      <c r="AD35" s="27" t="s">
        <v>1091</v>
      </c>
      <c r="AE35" s="27" t="s">
        <v>1092</v>
      </c>
      <c r="AF35" s="27" t="s">
        <v>1093</v>
      </c>
      <c r="AG35" s="27" t="s">
        <v>1094</v>
      </c>
      <c r="AH35" s="27" t="s">
        <v>1095</v>
      </c>
      <c r="AI35" s="27" t="s">
        <v>1096</v>
      </c>
      <c r="AJ35" s="27" t="s">
        <v>1097</v>
      </c>
    </row>
    <row r="36" spans="1:71" ht="14.5" x14ac:dyDescent="0.35">
      <c r="A36" s="1"/>
      <c r="B36" s="1"/>
      <c r="C36" s="2" t="s">
        <v>90</v>
      </c>
      <c r="D36" s="5"/>
      <c r="E36" s="5"/>
      <c r="F36" s="5"/>
      <c r="G36" s="5"/>
      <c r="H36" s="27">
        <v>49.423808999999999</v>
      </c>
      <c r="I36" s="27">
        <v>-2.6577039999999998</v>
      </c>
      <c r="J36" s="2" t="s">
        <v>91</v>
      </c>
      <c r="K36" s="33"/>
      <c r="L36" s="33"/>
      <c r="M36" s="33" t="s">
        <v>884</v>
      </c>
      <c r="N36" s="44" t="s">
        <v>1098</v>
      </c>
      <c r="O36" s="28" t="s">
        <v>1099</v>
      </c>
      <c r="P36" s="27" t="s">
        <v>1100</v>
      </c>
      <c r="Q36" s="27" t="s">
        <v>1101</v>
      </c>
      <c r="R36" s="27" t="s">
        <v>1102</v>
      </c>
      <c r="S36" s="27" t="s">
        <v>1103</v>
      </c>
      <c r="T36" s="27" t="s">
        <v>1104</v>
      </c>
      <c r="U36" s="27" t="s">
        <v>1105</v>
      </c>
      <c r="V36" s="27" t="s">
        <v>683</v>
      </c>
      <c r="W36" s="27" t="s">
        <v>1106</v>
      </c>
      <c r="X36" s="27" t="s">
        <v>1107</v>
      </c>
      <c r="Y36" s="27" t="s">
        <v>1108</v>
      </c>
      <c r="Z36" s="27" t="s">
        <v>1109</v>
      </c>
      <c r="AA36" s="27" t="s">
        <v>1110</v>
      </c>
      <c r="AB36" s="27" t="s">
        <v>1111</v>
      </c>
      <c r="AC36" s="27" t="s">
        <v>1112</v>
      </c>
      <c r="AD36" s="27" t="s">
        <v>1113</v>
      </c>
      <c r="AE36" s="27" t="s">
        <v>1114</v>
      </c>
      <c r="AF36" s="27" t="s">
        <v>1115</v>
      </c>
      <c r="AG36" s="27" t="s">
        <v>1116</v>
      </c>
      <c r="AH36" s="27" t="s">
        <v>1117</v>
      </c>
      <c r="AI36" s="27" t="s">
        <v>1118</v>
      </c>
      <c r="AJ36" s="27" t="s">
        <v>1119</v>
      </c>
      <c r="AK36" s="27" t="s">
        <v>1120</v>
      </c>
      <c r="AL36" s="27" t="s">
        <v>1121</v>
      </c>
      <c r="AM36" s="27" t="s">
        <v>1122</v>
      </c>
      <c r="AN36" s="27" t="s">
        <v>1123</v>
      </c>
      <c r="AO36" s="27" t="s">
        <v>1124</v>
      </c>
      <c r="AP36" s="27" t="s">
        <v>1125</v>
      </c>
      <c r="AQ36" s="27" t="s">
        <v>1126</v>
      </c>
      <c r="AR36" s="27" t="s">
        <v>1127</v>
      </c>
      <c r="AS36" s="27" t="s">
        <v>1128</v>
      </c>
      <c r="AT36" s="27" t="s">
        <v>1129</v>
      </c>
      <c r="AU36" s="27" t="s">
        <v>1130</v>
      </c>
      <c r="AV36" s="27" t="s">
        <v>1131</v>
      </c>
      <c r="AW36" s="27" t="s">
        <v>1132</v>
      </c>
      <c r="AX36" s="27" t="s">
        <v>1133</v>
      </c>
      <c r="AY36" s="27" t="s">
        <v>1134</v>
      </c>
      <c r="AZ36" s="27" t="s">
        <v>1135</v>
      </c>
      <c r="BA36" s="27" t="s">
        <v>489</v>
      </c>
      <c r="BB36" s="27" t="s">
        <v>1136</v>
      </c>
      <c r="BC36" s="27" t="s">
        <v>1137</v>
      </c>
      <c r="BD36" s="27" t="s">
        <v>1138</v>
      </c>
      <c r="BE36" s="27" t="s">
        <v>1139</v>
      </c>
      <c r="BF36" s="27" t="s">
        <v>1140</v>
      </c>
      <c r="BG36" s="27" t="s">
        <v>1141</v>
      </c>
      <c r="BH36" s="27" t="s">
        <v>1142</v>
      </c>
      <c r="BI36" s="27" t="s">
        <v>1143</v>
      </c>
      <c r="BJ36" s="27" t="s">
        <v>1144</v>
      </c>
      <c r="BK36" s="27" t="s">
        <v>1145</v>
      </c>
      <c r="BL36" s="27" t="s">
        <v>1146</v>
      </c>
      <c r="BM36" s="27" t="s">
        <v>1147</v>
      </c>
      <c r="BN36" s="27" t="s">
        <v>1148</v>
      </c>
      <c r="BO36" s="27" t="s">
        <v>1149</v>
      </c>
      <c r="BP36" s="27" t="s">
        <v>1150</v>
      </c>
      <c r="BQ36" s="27" t="s">
        <v>1151</v>
      </c>
      <c r="BR36" s="27" t="s">
        <v>1152</v>
      </c>
      <c r="BS36" s="27" t="s">
        <v>1153</v>
      </c>
    </row>
    <row r="37" spans="1:71" ht="14.5" x14ac:dyDescent="0.35">
      <c r="A37" s="1"/>
      <c r="B37" s="1"/>
      <c r="C37" s="2" t="s">
        <v>92</v>
      </c>
      <c r="D37" s="5"/>
      <c r="E37" s="5"/>
      <c r="F37" s="5"/>
      <c r="G37" s="5"/>
      <c r="H37" s="27">
        <v>49.423934000000003</v>
      </c>
      <c r="I37" s="27">
        <v>-2.656536</v>
      </c>
      <c r="J37" s="2" t="s">
        <v>93</v>
      </c>
      <c r="K37" s="33"/>
      <c r="L37" s="33"/>
      <c r="M37" s="33" t="s">
        <v>1154</v>
      </c>
      <c r="N37" s="44" t="s">
        <v>1155</v>
      </c>
      <c r="O37" s="28" t="s">
        <v>1156</v>
      </c>
    </row>
    <row r="38" spans="1:71" ht="14.5" x14ac:dyDescent="0.35">
      <c r="A38" s="1"/>
      <c r="B38" s="3" t="s">
        <v>94</v>
      </c>
      <c r="C38" s="2" t="s">
        <v>95</v>
      </c>
      <c r="D38" s="5"/>
      <c r="E38" s="5"/>
      <c r="F38" s="5"/>
      <c r="G38" s="5"/>
      <c r="H38" s="27">
        <v>49.424197999999997</v>
      </c>
      <c r="I38" s="27">
        <v>-2.6560459999999999</v>
      </c>
      <c r="J38" s="2" t="s">
        <v>96</v>
      </c>
      <c r="K38" s="33"/>
      <c r="L38" s="58" t="s">
        <v>1157</v>
      </c>
      <c r="M38" s="33"/>
    </row>
    <row r="39" spans="1:71" ht="14.5" x14ac:dyDescent="0.35">
      <c r="A39" s="1"/>
      <c r="B39" s="1"/>
      <c r="C39" s="2" t="s">
        <v>97</v>
      </c>
      <c r="D39" s="5"/>
      <c r="E39" s="5"/>
      <c r="F39" s="5"/>
      <c r="G39" s="5"/>
      <c r="H39" s="27">
        <v>49.424309000000001</v>
      </c>
      <c r="I39" s="27">
        <v>-2.6548069999999999</v>
      </c>
      <c r="J39" s="2" t="s">
        <v>98</v>
      </c>
      <c r="K39" s="33"/>
      <c r="L39" s="33"/>
      <c r="M39" s="33" t="s">
        <v>1158</v>
      </c>
    </row>
    <row r="40" spans="1:71" ht="14.5" x14ac:dyDescent="0.35">
      <c r="A40" s="1"/>
      <c r="B40" s="1"/>
      <c r="C40" s="2" t="s">
        <v>99</v>
      </c>
      <c r="D40" s="5"/>
      <c r="E40" s="5"/>
      <c r="F40" s="5"/>
      <c r="G40" s="5"/>
      <c r="H40" s="27">
        <v>49.424433999999998</v>
      </c>
      <c r="I40" s="27">
        <v>-2.6552039999999999</v>
      </c>
      <c r="J40" s="2" t="s">
        <v>100</v>
      </c>
      <c r="K40" s="33"/>
      <c r="L40" s="58" t="s">
        <v>1157</v>
      </c>
      <c r="M40" s="33"/>
    </row>
    <row r="41" spans="1:71" ht="14.5" x14ac:dyDescent="0.35">
      <c r="A41" s="1"/>
      <c r="B41" s="1"/>
      <c r="C41" s="2" t="s">
        <v>101</v>
      </c>
      <c r="D41" s="5"/>
      <c r="E41" s="5"/>
      <c r="F41" s="5"/>
      <c r="G41" s="5"/>
      <c r="H41" s="27">
        <v>49.424559000000002</v>
      </c>
      <c r="I41" s="27">
        <v>-2.6543389999999998</v>
      </c>
      <c r="J41" s="2" t="s">
        <v>102</v>
      </c>
      <c r="K41" s="33"/>
      <c r="L41" s="58" t="s">
        <v>1157</v>
      </c>
      <c r="M41" s="33"/>
    </row>
    <row r="42" spans="1:71" ht="14.5" x14ac:dyDescent="0.35">
      <c r="A42" s="1"/>
      <c r="B42" s="1"/>
      <c r="C42" s="2" t="s">
        <v>103</v>
      </c>
      <c r="D42" s="5"/>
      <c r="E42" s="5"/>
      <c r="F42" s="5"/>
      <c r="G42" s="5"/>
      <c r="H42" s="27">
        <v>49.425080000000001</v>
      </c>
      <c r="I42" s="27">
        <v>-2.6539540000000001</v>
      </c>
      <c r="J42" s="2" t="s">
        <v>104</v>
      </c>
      <c r="K42" s="33"/>
      <c r="L42" s="58" t="s">
        <v>1157</v>
      </c>
      <c r="M42" s="33"/>
    </row>
    <row r="43" spans="1:71" ht="14.5" x14ac:dyDescent="0.35">
      <c r="A43" s="1"/>
      <c r="B43" s="1"/>
      <c r="C43" s="2" t="s">
        <v>105</v>
      </c>
      <c r="D43" s="5"/>
      <c r="E43" s="5"/>
      <c r="F43" s="5"/>
      <c r="G43" s="5"/>
      <c r="H43" s="27">
        <v>49.424912999999997</v>
      </c>
      <c r="I43" s="27">
        <v>-2.653057</v>
      </c>
      <c r="J43" s="2" t="s">
        <v>106</v>
      </c>
      <c r="K43" s="33"/>
      <c r="L43" s="58" t="s">
        <v>1157</v>
      </c>
      <c r="M43" s="33"/>
    </row>
    <row r="44" spans="1:71" ht="14.5" x14ac:dyDescent="0.35">
      <c r="A44" s="1"/>
      <c r="B44" s="1"/>
      <c r="C44" s="2" t="s">
        <v>107</v>
      </c>
      <c r="D44" s="5"/>
      <c r="E44" s="5"/>
      <c r="F44" s="5"/>
      <c r="G44" s="5"/>
      <c r="H44" s="27">
        <v>49.424809000000003</v>
      </c>
      <c r="I44" s="27">
        <v>-2.652568</v>
      </c>
      <c r="J44" s="2" t="s">
        <v>108</v>
      </c>
      <c r="K44" s="33"/>
      <c r="L44" s="58" t="s">
        <v>1157</v>
      </c>
      <c r="M44" s="33"/>
    </row>
    <row r="45" spans="1:71" ht="14.5" x14ac:dyDescent="0.35">
      <c r="A45" s="1"/>
      <c r="B45" s="1"/>
      <c r="C45" s="2" t="s">
        <v>109</v>
      </c>
      <c r="D45" s="5"/>
      <c r="E45" s="5"/>
      <c r="F45" s="5"/>
      <c r="G45" s="5"/>
      <c r="H45" s="27">
        <v>49.424559000000002</v>
      </c>
      <c r="I45" s="27">
        <v>-2.6508020000000001</v>
      </c>
      <c r="J45" s="2" t="s">
        <v>110</v>
      </c>
      <c r="K45" s="33"/>
      <c r="L45" s="33"/>
      <c r="M45" s="33" t="s">
        <v>1159</v>
      </c>
      <c r="N45" t="s">
        <v>1160</v>
      </c>
      <c r="O45" s="43" t="s">
        <v>1161</v>
      </c>
      <c r="P45" s="43" t="s">
        <v>1162</v>
      </c>
      <c r="Q45" s="43" t="s">
        <v>1163</v>
      </c>
      <c r="R45" s="43" t="s">
        <v>1164</v>
      </c>
      <c r="S45" s="43" t="s">
        <v>1165</v>
      </c>
      <c r="T45" s="43" t="s">
        <v>1166</v>
      </c>
      <c r="U45" s="43" t="s">
        <v>1167</v>
      </c>
      <c r="V45" s="43" t="s">
        <v>1168</v>
      </c>
    </row>
    <row r="46" spans="1:71" ht="14.5" x14ac:dyDescent="0.35">
      <c r="A46" s="1"/>
      <c r="B46" s="1"/>
      <c r="C46" s="2" t="s">
        <v>111</v>
      </c>
      <c r="D46" s="5"/>
      <c r="E46" s="5"/>
      <c r="F46" s="5"/>
      <c r="G46" s="5"/>
      <c r="H46" s="27">
        <v>49.425552000000003</v>
      </c>
      <c r="I46" s="27">
        <v>-2.6465679999999998</v>
      </c>
      <c r="J46" s="2" t="s">
        <v>112</v>
      </c>
      <c r="K46" s="33"/>
      <c r="L46" s="33"/>
      <c r="M46" s="33" t="s">
        <v>1169</v>
      </c>
      <c r="N46" t="s">
        <v>478</v>
      </c>
      <c r="O46" s="43" t="s">
        <v>691</v>
      </c>
      <c r="P46" s="43" t="s">
        <v>1170</v>
      </c>
      <c r="Q46" s="43" t="s">
        <v>1171</v>
      </c>
      <c r="R46" s="43" t="s">
        <v>1172</v>
      </c>
    </row>
    <row r="47" spans="1:71" ht="14.5" x14ac:dyDescent="0.35">
      <c r="A47" s="1"/>
      <c r="B47" s="3" t="s">
        <v>113</v>
      </c>
      <c r="C47" s="2" t="s">
        <v>114</v>
      </c>
      <c r="D47" s="5"/>
      <c r="E47" s="5"/>
      <c r="F47" s="5"/>
      <c r="G47" s="5"/>
      <c r="H47" s="27">
        <v>49.422919999999998</v>
      </c>
      <c r="I47" s="27">
        <v>-2.6379929999999998</v>
      </c>
      <c r="J47" s="2" t="s">
        <v>115</v>
      </c>
      <c r="K47" s="33"/>
      <c r="L47" s="33"/>
      <c r="M47" s="33" t="s">
        <v>1173</v>
      </c>
      <c r="N47" t="s">
        <v>1175</v>
      </c>
      <c r="O47" s="43" t="s">
        <v>1174</v>
      </c>
      <c r="P47" s="43" t="s">
        <v>1176</v>
      </c>
      <c r="Q47" s="43" t="s">
        <v>1177</v>
      </c>
      <c r="R47" s="43" t="s">
        <v>1178</v>
      </c>
      <c r="S47" s="43" t="s">
        <v>1179</v>
      </c>
      <c r="T47" s="43" t="s">
        <v>1180</v>
      </c>
      <c r="U47" s="43" t="s">
        <v>1181</v>
      </c>
      <c r="V47" s="43" t="s">
        <v>1182</v>
      </c>
      <c r="W47" s="43" t="s">
        <v>1183</v>
      </c>
      <c r="X47" s="43" t="s">
        <v>1184</v>
      </c>
      <c r="Y47" s="43" t="s">
        <v>1185</v>
      </c>
      <c r="Z47" s="43" t="s">
        <v>1186</v>
      </c>
      <c r="AA47" s="43" t="s">
        <v>1187</v>
      </c>
      <c r="AB47" s="43" t="s">
        <v>1188</v>
      </c>
      <c r="AC47" s="43" t="s">
        <v>1189</v>
      </c>
    </row>
    <row r="48" spans="1:71" ht="14.5" x14ac:dyDescent="0.35">
      <c r="A48" s="1"/>
      <c r="B48" s="1"/>
      <c r="C48" s="2" t="s">
        <v>116</v>
      </c>
      <c r="D48" s="5"/>
      <c r="E48" s="5"/>
      <c r="F48" s="5"/>
      <c r="G48" s="5"/>
      <c r="H48" s="27">
        <v>49.423059000000002</v>
      </c>
      <c r="I48" s="27">
        <v>-2.6360139999999999</v>
      </c>
      <c r="J48" s="2" t="s">
        <v>117</v>
      </c>
      <c r="K48" s="33"/>
      <c r="L48" s="33"/>
      <c r="M48" s="33" t="s">
        <v>1190</v>
      </c>
      <c r="N48" t="s">
        <v>1191</v>
      </c>
      <c r="O48" s="43" t="s">
        <v>1192</v>
      </c>
      <c r="P48" s="43" t="s">
        <v>1193</v>
      </c>
      <c r="Q48" s="43" t="s">
        <v>1194</v>
      </c>
      <c r="R48" s="43" t="s">
        <v>1195</v>
      </c>
    </row>
    <row r="49" spans="1:36" ht="14.5" x14ac:dyDescent="0.35">
      <c r="A49" s="1"/>
      <c r="B49" s="3" t="s">
        <v>118</v>
      </c>
      <c r="C49" s="2" t="s">
        <v>119</v>
      </c>
      <c r="D49" s="5"/>
      <c r="E49" s="5"/>
      <c r="F49" s="5"/>
      <c r="G49" s="5"/>
      <c r="H49" s="27">
        <v>49.421934</v>
      </c>
      <c r="I49" s="27">
        <v>-2.6272639999999998</v>
      </c>
      <c r="J49" s="2" t="s">
        <v>120</v>
      </c>
      <c r="K49" s="33"/>
      <c r="L49" s="33"/>
      <c r="M49" s="33" t="s">
        <v>1196</v>
      </c>
      <c r="N49" t="s">
        <v>1197</v>
      </c>
      <c r="O49" s="43" t="s">
        <v>1198</v>
      </c>
      <c r="P49" s="43" t="s">
        <v>1199</v>
      </c>
      <c r="Q49" s="43" t="s">
        <v>1200</v>
      </c>
      <c r="R49" s="43" t="s">
        <v>1201</v>
      </c>
      <c r="S49" s="43" t="s">
        <v>1202</v>
      </c>
      <c r="T49" s="43" t="s">
        <v>1203</v>
      </c>
    </row>
    <row r="50" spans="1:36" ht="14.5" x14ac:dyDescent="0.35">
      <c r="A50" s="1"/>
      <c r="B50" s="1"/>
      <c r="C50" s="2" t="s">
        <v>121</v>
      </c>
      <c r="D50" s="5"/>
      <c r="E50" s="5"/>
      <c r="F50" s="5"/>
      <c r="G50" s="5"/>
      <c r="H50" s="27">
        <v>49.421691000000003</v>
      </c>
      <c r="I50" s="27">
        <v>-2.6269429999999998</v>
      </c>
      <c r="J50" s="2" t="s">
        <v>122</v>
      </c>
      <c r="K50" s="33"/>
      <c r="L50" s="33"/>
      <c r="M50" s="33" t="s">
        <v>1204</v>
      </c>
      <c r="N50" t="s">
        <v>1205</v>
      </c>
      <c r="O50" s="43" t="s">
        <v>1206</v>
      </c>
      <c r="P50" s="43" t="s">
        <v>1207</v>
      </c>
      <c r="Q50" s="43" t="s">
        <v>1208</v>
      </c>
      <c r="R50" s="43" t="s">
        <v>1209</v>
      </c>
      <c r="S50" s="43" t="s">
        <v>1210</v>
      </c>
      <c r="T50" s="43" t="s">
        <v>1211</v>
      </c>
      <c r="U50" s="43" t="s">
        <v>1212</v>
      </c>
      <c r="V50" s="43" t="s">
        <v>1213</v>
      </c>
    </row>
    <row r="51" spans="1:36" ht="14.5" x14ac:dyDescent="0.35">
      <c r="A51" s="1"/>
      <c r="B51" s="1"/>
      <c r="C51" s="2" t="s">
        <v>123</v>
      </c>
      <c r="D51" s="5"/>
      <c r="E51" s="5"/>
      <c r="F51" s="5"/>
      <c r="G51" s="5"/>
      <c r="H51" s="27">
        <v>49.421301999999997</v>
      </c>
      <c r="I51" s="27">
        <v>-2.6270790000000002</v>
      </c>
      <c r="J51" s="2" t="s">
        <v>124</v>
      </c>
      <c r="K51" s="33"/>
      <c r="L51" s="33"/>
      <c r="M51" s="43" t="s">
        <v>1214</v>
      </c>
      <c r="N51" s="43" t="s">
        <v>1215</v>
      </c>
      <c r="O51" s="43" t="s">
        <v>1216</v>
      </c>
      <c r="P51" s="43" t="s">
        <v>1217</v>
      </c>
      <c r="Q51" s="43" t="s">
        <v>1218</v>
      </c>
      <c r="R51" s="43" t="s">
        <v>1219</v>
      </c>
      <c r="S51" s="43" t="s">
        <v>1220</v>
      </c>
      <c r="T51" s="43" t="s">
        <v>1221</v>
      </c>
      <c r="U51" s="43" t="s">
        <v>1222</v>
      </c>
      <c r="V51" s="43" t="s">
        <v>1223</v>
      </c>
      <c r="W51" s="43" t="s">
        <v>1224</v>
      </c>
      <c r="X51" s="43" t="s">
        <v>1225</v>
      </c>
      <c r="Y51" s="43" t="s">
        <v>1226</v>
      </c>
      <c r="Z51" s="43" t="s">
        <v>1227</v>
      </c>
      <c r="AA51" s="43" t="s">
        <v>1228</v>
      </c>
      <c r="AB51" s="43" t="s">
        <v>1229</v>
      </c>
      <c r="AC51" s="43" t="s">
        <v>1230</v>
      </c>
    </row>
    <row r="52" spans="1:36" ht="14.5" x14ac:dyDescent="0.35">
      <c r="A52" s="1"/>
      <c r="B52" s="1"/>
      <c r="C52" s="2" t="s">
        <v>125</v>
      </c>
      <c r="D52" s="5"/>
      <c r="E52" s="5"/>
      <c r="F52" s="5"/>
      <c r="G52" s="5"/>
      <c r="H52" s="27">
        <v>49.420670000000001</v>
      </c>
      <c r="I52" s="27">
        <v>-2.6260680000000001</v>
      </c>
      <c r="J52" s="2" t="s">
        <v>126</v>
      </c>
      <c r="K52" s="33"/>
      <c r="L52" s="37"/>
      <c r="M52" s="43" t="s">
        <v>1231</v>
      </c>
      <c r="N52" s="43" t="s">
        <v>1232</v>
      </c>
      <c r="O52" s="43" t="s">
        <v>1233</v>
      </c>
      <c r="P52" s="43" t="s">
        <v>1234</v>
      </c>
      <c r="Q52" s="43" t="s">
        <v>1235</v>
      </c>
      <c r="R52" s="57" t="s">
        <v>1236</v>
      </c>
      <c r="S52" s="57" t="s">
        <v>1237</v>
      </c>
      <c r="T52" s="57" t="s">
        <v>1238</v>
      </c>
      <c r="U52" s="57" t="s">
        <v>1239</v>
      </c>
      <c r="V52" s="57" t="s">
        <v>1240</v>
      </c>
      <c r="W52" s="57" t="s">
        <v>1241</v>
      </c>
      <c r="X52" s="57" t="s">
        <v>1242</v>
      </c>
      <c r="Y52" s="57" t="s">
        <v>1243</v>
      </c>
      <c r="Z52" s="57" t="s">
        <v>1244</v>
      </c>
      <c r="AA52" s="57" t="s">
        <v>1245</v>
      </c>
      <c r="AB52" s="57" t="s">
        <v>1246</v>
      </c>
      <c r="AC52" s="57" t="s">
        <v>1247</v>
      </c>
      <c r="AD52" s="57" t="s">
        <v>1248</v>
      </c>
      <c r="AE52" s="57" t="s">
        <v>1249</v>
      </c>
      <c r="AF52" s="57" t="s">
        <v>1250</v>
      </c>
      <c r="AG52" s="57" t="s">
        <v>1251</v>
      </c>
      <c r="AH52" s="57" t="s">
        <v>1252</v>
      </c>
      <c r="AI52" s="57" t="s">
        <v>1253</v>
      </c>
      <c r="AJ52" s="57" t="s">
        <v>1254</v>
      </c>
    </row>
    <row r="53" spans="1:36" ht="14.5" x14ac:dyDescent="0.35">
      <c r="A53" s="1"/>
      <c r="B53" s="1"/>
      <c r="C53" s="2" t="s">
        <v>127</v>
      </c>
      <c r="D53" s="5"/>
      <c r="E53" s="5"/>
      <c r="F53" s="5"/>
      <c r="G53" s="5"/>
      <c r="H53" s="27">
        <v>49.420690999999998</v>
      </c>
      <c r="I53" s="27">
        <v>-2.624161</v>
      </c>
      <c r="J53" s="2" t="s">
        <v>128</v>
      </c>
      <c r="K53" s="33"/>
      <c r="L53" s="33"/>
      <c r="M53" s="33" t="s">
        <v>1255</v>
      </c>
      <c r="N53" t="s">
        <v>735</v>
      </c>
      <c r="O53" s="57" t="s">
        <v>1256</v>
      </c>
      <c r="P53" s="57" t="s">
        <v>1257</v>
      </c>
      <c r="Q53" s="57" t="s">
        <v>1258</v>
      </c>
      <c r="R53" s="57" t="s">
        <v>1259</v>
      </c>
      <c r="S53" s="57" t="s">
        <v>1260</v>
      </c>
    </row>
    <row r="54" spans="1:36" ht="14.5" x14ac:dyDescent="0.35">
      <c r="A54" s="1"/>
      <c r="B54" s="1"/>
      <c r="C54" s="2" t="s">
        <v>129</v>
      </c>
      <c r="D54" s="5"/>
      <c r="E54" s="5"/>
      <c r="F54" s="5"/>
      <c r="G54" s="5"/>
      <c r="H54" s="27">
        <v>49.420698999999999</v>
      </c>
      <c r="I54" s="27">
        <v>-2.6234639999999998</v>
      </c>
      <c r="J54" s="2" t="s">
        <v>130</v>
      </c>
      <c r="K54" s="33"/>
      <c r="L54" s="33"/>
      <c r="M54" s="33" t="s">
        <v>1261</v>
      </c>
      <c r="N54" t="s">
        <v>1262</v>
      </c>
      <c r="O54" s="57" t="s">
        <v>1263</v>
      </c>
      <c r="P54" s="57" t="s">
        <v>1264</v>
      </c>
      <c r="Q54" s="57" t="s">
        <v>1265</v>
      </c>
      <c r="R54" s="57" t="s">
        <v>1266</v>
      </c>
      <c r="S54" s="57" t="s">
        <v>1267</v>
      </c>
      <c r="T54" s="57" t="s">
        <v>1268</v>
      </c>
      <c r="U54" s="57" t="s">
        <v>1269</v>
      </c>
    </row>
    <row r="55" spans="1:36" ht="14.5" x14ac:dyDescent="0.35">
      <c r="A55" s="1"/>
      <c r="B55" s="1"/>
      <c r="C55" s="2" t="s">
        <v>131</v>
      </c>
      <c r="D55" s="5"/>
      <c r="E55" s="5"/>
      <c r="F55" s="5"/>
      <c r="G55" s="5"/>
      <c r="H55" s="27">
        <v>49.420698000000002</v>
      </c>
      <c r="I55" s="27">
        <v>-2.6211709999999999</v>
      </c>
      <c r="J55" s="2" t="s">
        <v>132</v>
      </c>
      <c r="K55" s="33"/>
      <c r="L55" s="33"/>
      <c r="M55" s="33" t="s">
        <v>1270</v>
      </c>
      <c r="N55" t="s">
        <v>1271</v>
      </c>
      <c r="O55" s="57" t="s">
        <v>1272</v>
      </c>
      <c r="P55" s="57" t="s">
        <v>1273</v>
      </c>
      <c r="Q55" s="57" t="s">
        <v>1274</v>
      </c>
      <c r="R55" s="57" t="s">
        <v>1275</v>
      </c>
      <c r="S55" s="57" t="s">
        <v>1276</v>
      </c>
    </row>
    <row r="56" spans="1:36" ht="14.5" x14ac:dyDescent="0.35">
      <c r="A56" s="1"/>
      <c r="B56" s="1"/>
      <c r="C56" s="2" t="s">
        <v>133</v>
      </c>
      <c r="D56" s="5"/>
      <c r="E56" s="5"/>
      <c r="F56" s="5"/>
      <c r="G56" s="5"/>
      <c r="H56" s="27">
        <v>49.419809000000001</v>
      </c>
      <c r="I56" s="27">
        <v>-2.620025</v>
      </c>
      <c r="J56" s="2" t="s">
        <v>134</v>
      </c>
      <c r="K56" s="33"/>
      <c r="L56" s="33"/>
      <c r="M56" s="33" t="s">
        <v>1277</v>
      </c>
      <c r="N56" t="s">
        <v>1278</v>
      </c>
      <c r="O56" s="57" t="s">
        <v>1279</v>
      </c>
    </row>
    <row r="57" spans="1:36" ht="14.5" x14ac:dyDescent="0.35">
      <c r="A57" s="1"/>
      <c r="B57" s="1"/>
      <c r="C57" s="2" t="s">
        <v>135</v>
      </c>
      <c r="D57" s="5"/>
      <c r="E57" s="5"/>
      <c r="F57" s="5"/>
      <c r="G57" s="5"/>
      <c r="H57" s="27">
        <v>49.419593999999996</v>
      </c>
      <c r="I57" s="27">
        <v>-2.6196820000000001</v>
      </c>
      <c r="J57" s="2" t="s">
        <v>136</v>
      </c>
      <c r="K57" s="33"/>
      <c r="L57" s="33"/>
      <c r="M57" s="33" t="s">
        <v>1280</v>
      </c>
      <c r="N57" t="s">
        <v>1281</v>
      </c>
      <c r="O57" s="57" t="s">
        <v>489</v>
      </c>
      <c r="P57" s="57" t="s">
        <v>1282</v>
      </c>
    </row>
    <row r="58" spans="1:36" ht="14.5" x14ac:dyDescent="0.35">
      <c r="A58" s="1"/>
      <c r="B58" s="1"/>
      <c r="C58" s="2" t="s">
        <v>137</v>
      </c>
      <c r="D58" s="5"/>
      <c r="E58" s="5"/>
      <c r="F58" s="5"/>
      <c r="G58" s="5"/>
      <c r="H58" s="27">
        <v>49.419420000000002</v>
      </c>
      <c r="I58" s="27">
        <v>-2.618671</v>
      </c>
      <c r="J58" s="2" t="s">
        <v>138</v>
      </c>
      <c r="K58" s="33"/>
      <c r="L58" s="33"/>
      <c r="M58" s="33" t="s">
        <v>1283</v>
      </c>
      <c r="N58" t="s">
        <v>1284</v>
      </c>
      <c r="O58" s="57" t="s">
        <v>1285</v>
      </c>
      <c r="P58" s="57" t="s">
        <v>1286</v>
      </c>
      <c r="Q58" s="57" t="s">
        <v>1287</v>
      </c>
      <c r="R58" s="57" t="s">
        <v>1288</v>
      </c>
      <c r="S58" s="57" t="s">
        <v>1289</v>
      </c>
      <c r="T58" s="57" t="s">
        <v>1290</v>
      </c>
      <c r="U58" s="57" t="s">
        <v>1291</v>
      </c>
      <c r="V58" s="57" t="s">
        <v>1292</v>
      </c>
      <c r="W58" s="57" t="s">
        <v>1293</v>
      </c>
    </row>
    <row r="59" spans="1:36" ht="14.5" x14ac:dyDescent="0.35">
      <c r="A59" s="1"/>
      <c r="B59" s="3" t="s">
        <v>139</v>
      </c>
      <c r="C59" s="2" t="s">
        <v>140</v>
      </c>
      <c r="D59" s="5"/>
      <c r="E59" s="5"/>
      <c r="F59" s="5"/>
      <c r="G59" s="5"/>
      <c r="H59" s="27">
        <v>49.418926999999996</v>
      </c>
      <c r="I59" s="27">
        <v>-2.6139540000000001</v>
      </c>
      <c r="J59" s="2" t="s">
        <v>141</v>
      </c>
      <c r="K59" s="33"/>
      <c r="L59" s="33"/>
      <c r="M59" s="33" t="s">
        <v>1294</v>
      </c>
      <c r="N59" t="s">
        <v>1295</v>
      </c>
      <c r="O59" s="57" t="s">
        <v>1296</v>
      </c>
      <c r="P59" s="57" t="s">
        <v>1297</v>
      </c>
      <c r="Q59" s="57" t="s">
        <v>1298</v>
      </c>
    </row>
    <row r="60" spans="1:36" ht="14.5" x14ac:dyDescent="0.35">
      <c r="A60" s="1"/>
      <c r="B60" s="1"/>
      <c r="C60" s="2" t="s">
        <v>142</v>
      </c>
      <c r="D60" s="5"/>
      <c r="E60" s="5"/>
      <c r="F60" s="5"/>
      <c r="G60" s="5"/>
      <c r="H60" s="27">
        <v>49.419094000000001</v>
      </c>
      <c r="I60" s="27">
        <v>-2.6132650000000002</v>
      </c>
      <c r="J60" s="37" t="s">
        <v>143</v>
      </c>
      <c r="K60" s="37"/>
      <c r="L60" s="37"/>
      <c r="M60" s="37" t="s">
        <v>489</v>
      </c>
      <c r="N60" t="s">
        <v>489</v>
      </c>
      <c r="O60" s="57" t="s">
        <v>489</v>
      </c>
    </row>
    <row r="61" spans="1:36" ht="14.5" x14ac:dyDescent="0.35">
      <c r="A61" s="1"/>
      <c r="B61" s="1"/>
      <c r="C61" s="2" t="s">
        <v>144</v>
      </c>
      <c r="D61" s="5"/>
      <c r="E61" s="5"/>
      <c r="F61" s="5"/>
      <c r="G61" s="5"/>
      <c r="H61" s="27">
        <v>49.419145999999998</v>
      </c>
      <c r="I61" s="27">
        <v>-2.6119750000000002</v>
      </c>
      <c r="J61" s="38" t="s">
        <v>459</v>
      </c>
      <c r="K61" s="38"/>
      <c r="L61" s="38"/>
      <c r="M61" s="38" t="s">
        <v>1299</v>
      </c>
      <c r="N61" s="26" t="s">
        <v>1300</v>
      </c>
    </row>
    <row r="62" spans="1:36" ht="14.5" x14ac:dyDescent="0.35">
      <c r="A62" s="1"/>
      <c r="B62" s="1"/>
      <c r="C62" s="2" t="s">
        <v>145</v>
      </c>
      <c r="D62" s="5"/>
      <c r="E62" s="5"/>
      <c r="F62" s="5"/>
      <c r="G62" s="5"/>
      <c r="H62" s="27">
        <v>49.419809000000001</v>
      </c>
      <c r="I62" s="27">
        <v>-2.6093929999999999</v>
      </c>
      <c r="J62" s="2" t="s">
        <v>146</v>
      </c>
      <c r="K62" s="33"/>
      <c r="L62" s="33"/>
      <c r="M62" s="33" t="s">
        <v>1301</v>
      </c>
      <c r="N62" s="26" t="s">
        <v>243</v>
      </c>
      <c r="O62" s="57" t="s">
        <v>1302</v>
      </c>
      <c r="P62" s="57" t="s">
        <v>1303</v>
      </c>
      <c r="Q62" s="57" t="s">
        <v>1304</v>
      </c>
      <c r="R62" s="57" t="s">
        <v>1305</v>
      </c>
      <c r="S62" s="57" t="s">
        <v>1306</v>
      </c>
      <c r="T62" s="57" t="s">
        <v>1307</v>
      </c>
      <c r="U62" s="57" t="s">
        <v>1308</v>
      </c>
      <c r="V62" s="57" t="s">
        <v>1309</v>
      </c>
      <c r="W62" s="57" t="s">
        <v>1310</v>
      </c>
      <c r="X62" s="57" t="s">
        <v>1311</v>
      </c>
      <c r="Y62" s="57" t="s">
        <v>1312</v>
      </c>
      <c r="Z62" s="57" t="s">
        <v>1313</v>
      </c>
      <c r="AA62" s="57" t="s">
        <v>1314</v>
      </c>
      <c r="AB62" s="57" t="s">
        <v>1315</v>
      </c>
      <c r="AC62" s="57" t="s">
        <v>1316</v>
      </c>
      <c r="AD62" s="57" t="s">
        <v>1317</v>
      </c>
      <c r="AE62" s="57" t="s">
        <v>1318</v>
      </c>
      <c r="AF62" s="57" t="s">
        <v>1319</v>
      </c>
    </row>
    <row r="63" spans="1:36" ht="14.5" x14ac:dyDescent="0.35">
      <c r="A63" s="1"/>
      <c r="B63" s="1"/>
      <c r="C63" s="2" t="s">
        <v>147</v>
      </c>
      <c r="D63" s="5"/>
      <c r="E63" s="5"/>
      <c r="F63" s="5"/>
      <c r="G63" s="5"/>
      <c r="H63" s="27">
        <v>49.420197999999999</v>
      </c>
      <c r="I63" s="27">
        <v>-2.608161</v>
      </c>
      <c r="J63" s="27" t="s">
        <v>148</v>
      </c>
      <c r="K63" s="27"/>
      <c r="L63" s="27"/>
      <c r="M63" s="27" t="s">
        <v>1320</v>
      </c>
      <c r="N63" s="26" t="s">
        <v>1321</v>
      </c>
      <c r="O63" s="57" t="s">
        <v>1322</v>
      </c>
      <c r="P63" s="57" t="s">
        <v>1323</v>
      </c>
      <c r="Q63" s="57" t="s">
        <v>1324</v>
      </c>
      <c r="R63" s="57" t="s">
        <v>1325</v>
      </c>
      <c r="S63" s="57" t="s">
        <v>1326</v>
      </c>
      <c r="T63" s="57" t="s">
        <v>1327</v>
      </c>
      <c r="U63" s="57" t="s">
        <v>1328</v>
      </c>
      <c r="V63" s="57" t="s">
        <v>1329</v>
      </c>
      <c r="W63" s="57" t="s">
        <v>1330</v>
      </c>
      <c r="X63" s="57" t="s">
        <v>1332</v>
      </c>
      <c r="Y63" s="57" t="s">
        <v>1333</v>
      </c>
      <c r="Z63" s="57" t="s">
        <v>1334</v>
      </c>
      <c r="AA63" s="57" t="s">
        <v>1335</v>
      </c>
      <c r="AB63" s="57" t="s">
        <v>1336</v>
      </c>
      <c r="AC63" s="57" t="s">
        <v>1337</v>
      </c>
      <c r="AD63" s="57" t="s">
        <v>1338</v>
      </c>
      <c r="AE63" s="57" t="s">
        <v>1339</v>
      </c>
    </row>
    <row r="64" spans="1:36" ht="14.5" x14ac:dyDescent="0.35">
      <c r="A64" s="1"/>
      <c r="B64" s="1"/>
      <c r="C64" s="2" t="s">
        <v>149</v>
      </c>
      <c r="D64" s="5"/>
      <c r="E64" s="5"/>
      <c r="F64" s="5"/>
      <c r="G64" s="5"/>
      <c r="H64" s="27">
        <v>49.420059000000002</v>
      </c>
      <c r="I64" s="27">
        <v>-2.6075569999999999</v>
      </c>
      <c r="J64" s="2" t="s">
        <v>150</v>
      </c>
      <c r="K64" s="33"/>
      <c r="L64" s="33"/>
      <c r="M64" s="33" t="s">
        <v>1340</v>
      </c>
      <c r="N64" s="26" t="s">
        <v>1341</v>
      </c>
      <c r="O64" s="57" t="s">
        <v>1342</v>
      </c>
      <c r="P64" s="57" t="s">
        <v>1343</v>
      </c>
      <c r="Q64" s="57" t="s">
        <v>1344</v>
      </c>
      <c r="R64" s="57" t="s">
        <v>1345</v>
      </c>
      <c r="S64" s="57" t="s">
        <v>1346</v>
      </c>
      <c r="T64" s="57" t="s">
        <v>1347</v>
      </c>
    </row>
    <row r="65" spans="1:51" ht="14.5" x14ac:dyDescent="0.35">
      <c r="A65" s="1"/>
      <c r="B65" s="1"/>
      <c r="C65" s="2" t="s">
        <v>151</v>
      </c>
      <c r="D65" s="5"/>
      <c r="E65" s="5"/>
      <c r="F65" s="5"/>
      <c r="G65" s="5"/>
      <c r="H65" s="27">
        <v>49.419809000000001</v>
      </c>
      <c r="I65" s="27">
        <v>-2.607704</v>
      </c>
      <c r="J65" s="2" t="s">
        <v>152</v>
      </c>
      <c r="K65" s="33"/>
      <c r="L65" s="33"/>
      <c r="M65" s="33" t="s">
        <v>1348</v>
      </c>
      <c r="N65" s="26" t="s">
        <v>1349</v>
      </c>
      <c r="O65" s="57" t="s">
        <v>1350</v>
      </c>
      <c r="P65" s="57" t="s">
        <v>1351</v>
      </c>
      <c r="Q65" s="57" t="s">
        <v>1352</v>
      </c>
      <c r="R65" s="57" t="s">
        <v>1353</v>
      </c>
      <c r="S65" s="57" t="s">
        <v>1354</v>
      </c>
      <c r="T65" s="57" t="s">
        <v>1355</v>
      </c>
      <c r="U65" s="57" t="s">
        <v>1356</v>
      </c>
      <c r="V65" s="57" t="s">
        <v>1357</v>
      </c>
      <c r="W65" s="57" t="s">
        <v>1358</v>
      </c>
      <c r="X65" s="57" t="s">
        <v>1359</v>
      </c>
      <c r="Y65" s="57" t="s">
        <v>1360</v>
      </c>
      <c r="Z65" s="57" t="s">
        <v>1361</v>
      </c>
      <c r="AA65" s="57" t="s">
        <v>1362</v>
      </c>
      <c r="AB65" s="57" t="s">
        <v>1363</v>
      </c>
    </row>
    <row r="66" spans="1:51" ht="14.5" x14ac:dyDescent="0.35">
      <c r="A66" s="1"/>
      <c r="B66" s="1"/>
      <c r="C66" s="2" t="s">
        <v>153</v>
      </c>
      <c r="D66" s="5"/>
      <c r="E66" s="5"/>
      <c r="F66" s="5"/>
      <c r="G66" s="5"/>
      <c r="H66" s="27">
        <v>49.419809000000001</v>
      </c>
      <c r="I66" s="27">
        <v>-2.6066500000000001</v>
      </c>
      <c r="J66" s="2" t="s">
        <v>154</v>
      </c>
      <c r="K66" s="33"/>
      <c r="L66" s="33"/>
      <c r="M66" s="33" t="s">
        <v>1364</v>
      </c>
      <c r="N66" s="26" t="s">
        <v>1365</v>
      </c>
      <c r="O66" s="57" t="s">
        <v>1366</v>
      </c>
      <c r="P66" s="57" t="s">
        <v>1367</v>
      </c>
      <c r="Q66" s="57" t="s">
        <v>1368</v>
      </c>
      <c r="R66" s="57" t="s">
        <v>1369</v>
      </c>
      <c r="S66" s="57" t="s">
        <v>1370</v>
      </c>
      <c r="T66" s="57" t="s">
        <v>1371</v>
      </c>
      <c r="U66" s="57" t="s">
        <v>1372</v>
      </c>
      <c r="V66" s="57" t="s">
        <v>1373</v>
      </c>
      <c r="W66" s="57" t="s">
        <v>1374</v>
      </c>
      <c r="X66" s="57" t="s">
        <v>1375</v>
      </c>
      <c r="Y66" s="57" t="s">
        <v>1376</v>
      </c>
      <c r="Z66" s="57" t="s">
        <v>1377</v>
      </c>
      <c r="AA66" s="57" t="s">
        <v>1378</v>
      </c>
      <c r="AB66" s="57" t="s">
        <v>1379</v>
      </c>
      <c r="AC66" s="57" t="s">
        <v>1380</v>
      </c>
      <c r="AD66" s="57" t="s">
        <v>1381</v>
      </c>
      <c r="AE66" s="57" t="s">
        <v>1382</v>
      </c>
      <c r="AF66" s="57" t="s">
        <v>1383</v>
      </c>
      <c r="AG66" s="57" t="s">
        <v>1384</v>
      </c>
      <c r="AH66" s="57" t="s">
        <v>1385</v>
      </c>
      <c r="AI66" s="57" t="s">
        <v>1386</v>
      </c>
      <c r="AJ66" s="57" t="s">
        <v>1387</v>
      </c>
      <c r="AK66" s="57" t="s">
        <v>1388</v>
      </c>
      <c r="AL66" s="57" t="s">
        <v>1389</v>
      </c>
      <c r="AM66" s="57" t="s">
        <v>1390</v>
      </c>
      <c r="AN66" s="57" t="s">
        <v>1391</v>
      </c>
      <c r="AO66" s="57" t="s">
        <v>1392</v>
      </c>
      <c r="AP66" s="57" t="s">
        <v>1393</v>
      </c>
      <c r="AQ66" s="57" t="s">
        <v>1394</v>
      </c>
      <c r="AR66" s="61" t="s">
        <v>1395</v>
      </c>
      <c r="AS66" s="27" t="s">
        <v>1396</v>
      </c>
      <c r="AT66" s="61" t="s">
        <v>1397</v>
      </c>
      <c r="AU66" s="27" t="s">
        <v>1398</v>
      </c>
      <c r="AV66" s="61" t="s">
        <v>1399</v>
      </c>
      <c r="AW66" s="27" t="s">
        <v>1400</v>
      </c>
      <c r="AX66" s="61" t="s">
        <v>1401</v>
      </c>
      <c r="AY66" s="27" t="s">
        <v>1402</v>
      </c>
    </row>
    <row r="67" spans="1:51" ht="14.5" x14ac:dyDescent="0.35">
      <c r="A67" s="1"/>
      <c r="B67" s="1"/>
      <c r="C67" s="2" t="s">
        <v>155</v>
      </c>
      <c r="D67" s="5"/>
      <c r="E67" s="5"/>
      <c r="F67" s="5"/>
      <c r="G67" s="5"/>
      <c r="H67" s="27">
        <v>49.419552000000003</v>
      </c>
      <c r="I67" s="27">
        <v>-2.6057039999999998</v>
      </c>
      <c r="J67" s="2" t="s">
        <v>156</v>
      </c>
      <c r="K67" s="33"/>
      <c r="L67" s="33"/>
      <c r="M67" s="27" t="s">
        <v>1403</v>
      </c>
      <c r="N67" s="26" t="s">
        <v>1404</v>
      </c>
      <c r="O67" s="27" t="s">
        <v>1405</v>
      </c>
      <c r="P67" s="27" t="s">
        <v>1406</v>
      </c>
      <c r="Q67" s="27" t="s">
        <v>1407</v>
      </c>
      <c r="R67" s="27" t="s">
        <v>1408</v>
      </c>
      <c r="S67" s="27" t="s">
        <v>1409</v>
      </c>
      <c r="T67" s="27" t="s">
        <v>1410</v>
      </c>
      <c r="U67" s="27" t="s">
        <v>1411</v>
      </c>
      <c r="V67" s="27" t="s">
        <v>1412</v>
      </c>
      <c r="W67" s="27" t="s">
        <v>1413</v>
      </c>
      <c r="X67" s="27" t="s">
        <v>1414</v>
      </c>
      <c r="Y67" s="27" t="s">
        <v>1415</v>
      </c>
    </row>
    <row r="68" spans="1:51" ht="14.5" x14ac:dyDescent="0.35">
      <c r="A68" s="1"/>
      <c r="B68" s="1"/>
      <c r="C68" s="2" t="s">
        <v>157</v>
      </c>
      <c r="D68" s="5"/>
      <c r="E68" s="5"/>
      <c r="F68" s="5"/>
      <c r="G68" s="5"/>
      <c r="H68" s="27">
        <v>49.419308999999998</v>
      </c>
      <c r="I68" s="27">
        <v>-2.6058500000000002</v>
      </c>
      <c r="J68" s="2" t="s">
        <v>158</v>
      </c>
      <c r="K68" s="33"/>
      <c r="L68" s="33"/>
      <c r="M68" s="27" t="s">
        <v>1416</v>
      </c>
      <c r="N68" s="26" t="s">
        <v>1417</v>
      </c>
      <c r="O68" s="27" t="s">
        <v>1418</v>
      </c>
      <c r="P68" s="27" t="s">
        <v>1419</v>
      </c>
      <c r="Q68" s="27" t="s">
        <v>1420</v>
      </c>
      <c r="R68" s="27" t="s">
        <v>1421</v>
      </c>
      <c r="S68" s="27" t="s">
        <v>1422</v>
      </c>
      <c r="T68" s="27" t="s">
        <v>1423</v>
      </c>
      <c r="U68" s="27" t="s">
        <v>1424</v>
      </c>
      <c r="V68" s="27" t="s">
        <v>1425</v>
      </c>
      <c r="W68" s="27" t="s">
        <v>1426</v>
      </c>
      <c r="X68" s="27" t="s">
        <v>1427</v>
      </c>
      <c r="Y68" s="27" t="s">
        <v>1428</v>
      </c>
    </row>
    <row r="69" spans="1:51" ht="14.5" x14ac:dyDescent="0.35">
      <c r="A69" s="1"/>
      <c r="B69" s="1"/>
      <c r="C69" s="2" t="s">
        <v>159</v>
      </c>
      <c r="D69" s="5"/>
      <c r="E69" s="5"/>
      <c r="F69" s="5"/>
      <c r="G69" s="5"/>
      <c r="H69" s="27">
        <v>49.419454999999999</v>
      </c>
      <c r="I69" s="27">
        <v>-2.605057</v>
      </c>
      <c r="J69" s="2" t="s">
        <v>160</v>
      </c>
      <c r="K69" s="33"/>
      <c r="L69" s="33"/>
      <c r="M69" s="26" t="s">
        <v>1429</v>
      </c>
      <c r="N69" s="27" t="s">
        <v>1430</v>
      </c>
      <c r="O69" s="27" t="s">
        <v>1431</v>
      </c>
      <c r="P69" s="27" t="s">
        <v>1432</v>
      </c>
      <c r="Q69" s="27" t="s">
        <v>1433</v>
      </c>
      <c r="R69" s="27" t="s">
        <v>1434</v>
      </c>
      <c r="S69" s="27" t="s">
        <v>1435</v>
      </c>
      <c r="T69" s="27" t="s">
        <v>1436</v>
      </c>
      <c r="U69" s="27" t="s">
        <v>1437</v>
      </c>
      <c r="V69" s="27" t="s">
        <v>1438</v>
      </c>
      <c r="W69" s="27" t="s">
        <v>1439</v>
      </c>
      <c r="X69" s="27" t="s">
        <v>1440</v>
      </c>
      <c r="Y69" s="27" t="s">
        <v>1441</v>
      </c>
      <c r="Z69" s="27" t="s">
        <v>1442</v>
      </c>
      <c r="AA69" s="27" t="s">
        <v>1443</v>
      </c>
      <c r="AB69" s="27" t="s">
        <v>1444</v>
      </c>
    </row>
    <row r="70" spans="1:51" ht="14.5" x14ac:dyDescent="0.35">
      <c r="A70" s="1"/>
      <c r="B70" s="3" t="s">
        <v>161</v>
      </c>
      <c r="C70" s="2" t="s">
        <v>162</v>
      </c>
      <c r="D70" s="5"/>
      <c r="E70" s="5"/>
      <c r="F70" s="5"/>
      <c r="G70" s="5"/>
      <c r="H70" s="27">
        <v>49.419683999999997</v>
      </c>
      <c r="I70" s="27">
        <v>-2.6004209999999999</v>
      </c>
      <c r="J70" s="2" t="s">
        <v>163</v>
      </c>
      <c r="K70" s="33"/>
      <c r="L70" s="33"/>
      <c r="M70" s="26" t="s">
        <v>1445</v>
      </c>
      <c r="N70" s="27" t="s">
        <v>1446</v>
      </c>
      <c r="O70" s="27" t="s">
        <v>1447</v>
      </c>
    </row>
    <row r="71" spans="1:51" ht="14.5" x14ac:dyDescent="0.35">
      <c r="A71" s="1"/>
      <c r="B71" s="1"/>
      <c r="C71" s="2" t="s">
        <v>164</v>
      </c>
      <c r="D71" s="5"/>
      <c r="E71" s="5"/>
      <c r="F71" s="5"/>
      <c r="G71" s="5"/>
      <c r="H71" s="27">
        <v>49.418837000000003</v>
      </c>
      <c r="I71" s="27">
        <v>-2.598725</v>
      </c>
      <c r="J71" s="2" t="s">
        <v>165</v>
      </c>
      <c r="K71" s="33"/>
      <c r="L71" s="33"/>
      <c r="M71" s="26" t="s">
        <v>1448</v>
      </c>
      <c r="N71" s="27" t="s">
        <v>1449</v>
      </c>
      <c r="O71" s="27" t="s">
        <v>1450</v>
      </c>
      <c r="P71" s="27" t="s">
        <v>1451</v>
      </c>
      <c r="Q71" s="27" t="s">
        <v>1452</v>
      </c>
      <c r="R71" s="27" t="s">
        <v>536</v>
      </c>
      <c r="S71" s="27" t="s">
        <v>1453</v>
      </c>
      <c r="T71" s="27" t="s">
        <v>1454</v>
      </c>
      <c r="U71" s="27" t="s">
        <v>1455</v>
      </c>
      <c r="V71" s="27" t="s">
        <v>1456</v>
      </c>
      <c r="W71" s="27" t="s">
        <v>1457</v>
      </c>
      <c r="X71" s="27" t="s">
        <v>1458</v>
      </c>
    </row>
    <row r="72" spans="1:51" ht="14.5" x14ac:dyDescent="0.35">
      <c r="A72" s="1"/>
      <c r="B72" s="1"/>
      <c r="C72" s="2" t="s">
        <v>166</v>
      </c>
      <c r="D72" s="5"/>
      <c r="E72" s="5"/>
      <c r="F72" s="5"/>
      <c r="G72" s="5"/>
      <c r="H72" s="27">
        <v>49.418948</v>
      </c>
      <c r="I72" s="27">
        <v>-2.6000679999999998</v>
      </c>
      <c r="J72" s="2" t="s">
        <v>167</v>
      </c>
      <c r="K72" s="33"/>
      <c r="L72" s="33"/>
      <c r="M72" s="26" t="s">
        <v>1459</v>
      </c>
      <c r="N72" s="27" t="s">
        <v>1460</v>
      </c>
      <c r="O72" s="27" t="s">
        <v>1461</v>
      </c>
      <c r="P72" s="27" t="s">
        <v>1462</v>
      </c>
      <c r="Q72" s="27" t="s">
        <v>1463</v>
      </c>
      <c r="R72" s="27" t="s">
        <v>1464</v>
      </c>
      <c r="S72" s="27" t="s">
        <v>1465</v>
      </c>
    </row>
    <row r="73" spans="1:51" ht="14.5" x14ac:dyDescent="0.35">
      <c r="A73" s="1"/>
      <c r="B73" s="1"/>
      <c r="C73" s="2" t="s">
        <v>168</v>
      </c>
      <c r="D73" s="5"/>
      <c r="E73" s="5"/>
      <c r="F73" s="5"/>
      <c r="G73" s="5"/>
      <c r="H73" s="27">
        <v>49.418976000000001</v>
      </c>
      <c r="I73" s="27">
        <v>-2.6011709999999999</v>
      </c>
      <c r="J73" s="27" t="s">
        <v>169</v>
      </c>
      <c r="K73" s="27"/>
      <c r="L73" s="27"/>
      <c r="M73" s="26" t="s">
        <v>1466</v>
      </c>
      <c r="N73" s="27" t="s">
        <v>1467</v>
      </c>
      <c r="O73" s="27" t="s">
        <v>1468</v>
      </c>
      <c r="P73" s="27" t="s">
        <v>1469</v>
      </c>
      <c r="Q73" s="27" t="s">
        <v>1470</v>
      </c>
      <c r="R73" s="27" t="s">
        <v>1471</v>
      </c>
      <c r="S73" s="27" t="s">
        <v>1472</v>
      </c>
      <c r="T73" s="27" t="s">
        <v>1473</v>
      </c>
      <c r="U73" s="27" t="s">
        <v>489</v>
      </c>
      <c r="V73" s="27" t="s">
        <v>1474</v>
      </c>
      <c r="W73" s="27" t="s">
        <v>1475</v>
      </c>
      <c r="X73" s="27" t="s">
        <v>1476</v>
      </c>
    </row>
    <row r="74" spans="1:51" ht="14.5" x14ac:dyDescent="0.35">
      <c r="A74" s="1"/>
      <c r="B74" s="1"/>
      <c r="C74" s="2" t="s">
        <v>170</v>
      </c>
      <c r="D74" s="5"/>
      <c r="E74" s="5"/>
      <c r="F74" s="5"/>
      <c r="G74" s="5"/>
      <c r="H74" s="27">
        <v>49.419809000000001</v>
      </c>
      <c r="I74" s="27">
        <v>-2.598182</v>
      </c>
      <c r="J74" s="2" t="s">
        <v>171</v>
      </c>
      <c r="K74" s="33"/>
      <c r="L74" s="33"/>
      <c r="M74" s="27" t="s">
        <v>1477</v>
      </c>
      <c r="N74" s="27" t="s">
        <v>1478</v>
      </c>
    </row>
    <row r="75" spans="1:51" ht="14.5" x14ac:dyDescent="0.35">
      <c r="A75" s="1"/>
      <c r="B75" s="1"/>
      <c r="C75" s="2" t="s">
        <v>172</v>
      </c>
      <c r="D75" s="5"/>
      <c r="E75" s="5"/>
      <c r="F75" s="5"/>
      <c r="G75" s="5"/>
      <c r="H75" s="27">
        <v>49.419072999999997</v>
      </c>
      <c r="I75" s="27">
        <v>-2.5980889999999999</v>
      </c>
      <c r="J75" s="2" t="s">
        <v>173</v>
      </c>
      <c r="K75" s="33"/>
      <c r="L75" s="33"/>
      <c r="M75" s="27" t="s">
        <v>1479</v>
      </c>
      <c r="N75" s="27" t="s">
        <v>1480</v>
      </c>
      <c r="O75" s="27" t="s">
        <v>1481</v>
      </c>
      <c r="P75" s="27" t="s">
        <v>1482</v>
      </c>
      <c r="Q75" s="27" t="s">
        <v>1483</v>
      </c>
      <c r="R75" s="27" t="s">
        <v>1484</v>
      </c>
      <c r="S75" s="27" t="s">
        <v>1485</v>
      </c>
      <c r="T75" s="27" t="s">
        <v>1486</v>
      </c>
      <c r="U75" s="27" t="s">
        <v>1487</v>
      </c>
      <c r="V75" s="27" t="s">
        <v>1488</v>
      </c>
      <c r="W75" s="27" t="s">
        <v>1489</v>
      </c>
      <c r="X75" s="27" t="s">
        <v>1490</v>
      </c>
      <c r="Y75" s="27" t="s">
        <v>1491</v>
      </c>
      <c r="Z75" s="27" t="s">
        <v>1492</v>
      </c>
      <c r="AA75" s="27" t="s">
        <v>1216</v>
      </c>
      <c r="AB75" s="27" t="s">
        <v>1493</v>
      </c>
      <c r="AC75" s="27" t="s">
        <v>1494</v>
      </c>
      <c r="AD75" s="27" t="s">
        <v>1331</v>
      </c>
      <c r="AE75" s="27" t="s">
        <v>1495</v>
      </c>
      <c r="AF75" s="27" t="s">
        <v>1496</v>
      </c>
      <c r="AG75" s="27" t="s">
        <v>1497</v>
      </c>
      <c r="AH75" s="27" t="s">
        <v>1498</v>
      </c>
      <c r="AI75" s="27" t="s">
        <v>1499</v>
      </c>
      <c r="AJ75" s="27" t="s">
        <v>1500</v>
      </c>
      <c r="AK75" s="27" t="s">
        <v>1501</v>
      </c>
      <c r="AL75" s="27" t="s">
        <v>1502</v>
      </c>
      <c r="AM75" s="27" t="s">
        <v>1503</v>
      </c>
      <c r="AN75" s="27" t="s">
        <v>1504</v>
      </c>
      <c r="AO75" s="27" t="s">
        <v>1505</v>
      </c>
      <c r="AP75" s="27" t="s">
        <v>1506</v>
      </c>
      <c r="AQ75" s="27" t="s">
        <v>1507</v>
      </c>
      <c r="AR75" s="27" t="s">
        <v>1508</v>
      </c>
      <c r="AS75" s="27" t="s">
        <v>1509</v>
      </c>
    </row>
    <row r="76" spans="1:51" ht="14.5" x14ac:dyDescent="0.35">
      <c r="A76" s="1"/>
      <c r="B76" s="1"/>
      <c r="C76" s="2" t="s">
        <v>174</v>
      </c>
      <c r="D76" s="5"/>
      <c r="E76" s="5"/>
      <c r="F76" s="5"/>
      <c r="G76" s="5"/>
      <c r="H76" s="27">
        <v>49.419072999999997</v>
      </c>
      <c r="I76" s="27">
        <v>-2.5977039999999998</v>
      </c>
      <c r="J76" s="2" t="s">
        <v>175</v>
      </c>
      <c r="K76" s="33"/>
      <c r="L76" s="33"/>
      <c r="M76" s="27" t="s">
        <v>1510</v>
      </c>
      <c r="N76" s="27" t="s">
        <v>1511</v>
      </c>
      <c r="O76" s="27" t="s">
        <v>1512</v>
      </c>
      <c r="P76" s="27" t="s">
        <v>1513</v>
      </c>
      <c r="Q76" s="27" t="s">
        <v>768</v>
      </c>
    </row>
    <row r="77" spans="1:51" ht="14.5" x14ac:dyDescent="0.35">
      <c r="A77" s="1"/>
      <c r="B77" s="1"/>
      <c r="C77" s="2" t="s">
        <v>176</v>
      </c>
      <c r="D77" s="5"/>
      <c r="E77" s="5"/>
      <c r="F77" s="5"/>
      <c r="G77" s="5"/>
      <c r="H77" s="27">
        <v>49.419072999999997</v>
      </c>
      <c r="I77" s="27">
        <v>-2.5970789999999999</v>
      </c>
      <c r="J77" s="2" t="s">
        <v>177</v>
      </c>
      <c r="K77" s="33"/>
      <c r="L77" s="33"/>
      <c r="M77" s="27" t="s">
        <v>1514</v>
      </c>
      <c r="N77" s="27" t="s">
        <v>1515</v>
      </c>
      <c r="O77" s="27" t="s">
        <v>489</v>
      </c>
      <c r="P77" s="27" t="s">
        <v>1516</v>
      </c>
      <c r="Q77" s="27" t="s">
        <v>1517</v>
      </c>
      <c r="R77" s="27" t="s">
        <v>1518</v>
      </c>
      <c r="S77" s="27" t="s">
        <v>1519</v>
      </c>
      <c r="T77" s="27" t="s">
        <v>1520</v>
      </c>
      <c r="U77" s="27" t="s">
        <v>1521</v>
      </c>
    </row>
    <row r="78" spans="1:51" ht="14.5" x14ac:dyDescent="0.35">
      <c r="A78" s="1"/>
      <c r="B78" s="1"/>
      <c r="C78" s="2" t="s">
        <v>178</v>
      </c>
      <c r="D78" s="5"/>
      <c r="E78" s="5"/>
      <c r="F78" s="5"/>
      <c r="G78" s="5"/>
      <c r="H78" s="27">
        <v>49.419462000000003</v>
      </c>
      <c r="I78" s="27">
        <v>-2.5961500000000002</v>
      </c>
      <c r="J78" s="2" t="s">
        <v>179</v>
      </c>
      <c r="K78" s="33"/>
      <c r="L78" s="33"/>
      <c r="M78" s="27" t="s">
        <v>1522</v>
      </c>
      <c r="N78" s="27" t="s">
        <v>1523</v>
      </c>
      <c r="O78" s="27" t="s">
        <v>1524</v>
      </c>
      <c r="P78" s="27" t="s">
        <v>1525</v>
      </c>
      <c r="Q78" s="27" t="s">
        <v>1526</v>
      </c>
      <c r="R78" s="27" t="s">
        <v>1527</v>
      </c>
      <c r="S78" s="27" t="s">
        <v>1528</v>
      </c>
      <c r="T78" s="27" t="s">
        <v>1529</v>
      </c>
      <c r="U78" s="27" t="s">
        <v>1530</v>
      </c>
      <c r="V78" s="27" t="s">
        <v>1531</v>
      </c>
      <c r="W78" s="27" t="s">
        <v>1532</v>
      </c>
      <c r="X78" s="27" t="s">
        <v>1533</v>
      </c>
      <c r="Y78" s="27" t="s">
        <v>1534</v>
      </c>
    </row>
    <row r="79" spans="1:51" ht="14.5" x14ac:dyDescent="0.35">
      <c r="A79" s="1"/>
      <c r="B79" s="1"/>
      <c r="C79" s="2" t="s">
        <v>180</v>
      </c>
      <c r="D79" s="5"/>
      <c r="E79" s="5"/>
      <c r="F79" s="5"/>
      <c r="G79" s="5"/>
      <c r="H79" s="27">
        <v>49.418573000000002</v>
      </c>
      <c r="I79" s="27">
        <v>-2.5953390000000001</v>
      </c>
      <c r="J79" s="2" t="s">
        <v>181</v>
      </c>
      <c r="K79" s="33"/>
      <c r="L79" s="33"/>
      <c r="M79" s="27" t="s">
        <v>1535</v>
      </c>
      <c r="N79" s="27" t="s">
        <v>1536</v>
      </c>
      <c r="O79" s="27" t="s">
        <v>1537</v>
      </c>
      <c r="P79" s="27" t="s">
        <v>1538</v>
      </c>
      <c r="Q79" s="27" t="s">
        <v>1539</v>
      </c>
      <c r="R79" s="27" t="s">
        <v>1540</v>
      </c>
      <c r="S79" s="27" t="s">
        <v>1541</v>
      </c>
      <c r="T79" s="27" t="s">
        <v>1542</v>
      </c>
      <c r="U79" s="27" t="s">
        <v>1543</v>
      </c>
      <c r="V79" s="27" t="s">
        <v>1544</v>
      </c>
      <c r="W79" s="27" t="s">
        <v>1545</v>
      </c>
      <c r="X79" s="27" t="s">
        <v>1546</v>
      </c>
      <c r="Y79" s="27" t="s">
        <v>1547</v>
      </c>
      <c r="Z79" s="27" t="s">
        <v>1548</v>
      </c>
      <c r="AA79" s="27" t="s">
        <v>1549</v>
      </c>
      <c r="AB79" s="27" t="s">
        <v>1550</v>
      </c>
    </row>
    <row r="80" spans="1:51" ht="14.5" x14ac:dyDescent="0.35">
      <c r="A80" s="1"/>
      <c r="B80" s="3" t="s">
        <v>182</v>
      </c>
      <c r="C80" s="2" t="s">
        <v>183</v>
      </c>
      <c r="D80" s="5"/>
      <c r="E80" s="5"/>
      <c r="F80" s="5"/>
      <c r="G80" s="5"/>
      <c r="H80" s="27">
        <v>49.418441000000001</v>
      </c>
      <c r="I80" s="27">
        <v>-2.5933069999999998</v>
      </c>
      <c r="J80" s="2" t="s">
        <v>184</v>
      </c>
      <c r="K80" s="33"/>
      <c r="L80" s="33"/>
      <c r="M80" s="27" t="s">
        <v>1551</v>
      </c>
      <c r="N80" s="27" t="s">
        <v>1552</v>
      </c>
      <c r="O80" s="27" t="s">
        <v>1553</v>
      </c>
      <c r="P80" s="27" t="s">
        <v>1554</v>
      </c>
      <c r="Q80" s="27" t="s">
        <v>1555</v>
      </c>
      <c r="R80" s="27" t="s">
        <v>1556</v>
      </c>
      <c r="S80" s="27" t="s">
        <v>1557</v>
      </c>
      <c r="T80" s="27" t="s">
        <v>1558</v>
      </c>
      <c r="U80" s="27" t="s">
        <v>1559</v>
      </c>
      <c r="V80" s="27" t="s">
        <v>1560</v>
      </c>
    </row>
    <row r="81" spans="1:59" ht="14.5" x14ac:dyDescent="0.35">
      <c r="A81" s="1"/>
      <c r="B81" s="1"/>
      <c r="C81" s="2" t="s">
        <v>185</v>
      </c>
      <c r="D81" s="5"/>
      <c r="E81" s="5"/>
      <c r="F81" s="5"/>
      <c r="G81" s="5"/>
      <c r="H81" s="27">
        <v>49.417698000000001</v>
      </c>
      <c r="I81" s="27">
        <v>-2.5930569999999999</v>
      </c>
      <c r="J81" s="2" t="s">
        <v>186</v>
      </c>
      <c r="K81" s="33"/>
      <c r="L81" s="33"/>
      <c r="M81" s="27" t="s">
        <v>1561</v>
      </c>
      <c r="N81" s="27" t="s">
        <v>1562</v>
      </c>
      <c r="O81" s="27" t="s">
        <v>1563</v>
      </c>
      <c r="P81" s="27" t="s">
        <v>1564</v>
      </c>
      <c r="Q81" s="27" t="s">
        <v>1565</v>
      </c>
      <c r="R81" s="27" t="s">
        <v>1566</v>
      </c>
      <c r="S81" s="27" t="s">
        <v>1567</v>
      </c>
      <c r="T81" s="27" t="s">
        <v>1568</v>
      </c>
      <c r="U81" s="27" t="s">
        <v>1569</v>
      </c>
      <c r="V81" s="27" t="s">
        <v>1570</v>
      </c>
      <c r="W81" s="27" t="s">
        <v>1571</v>
      </c>
      <c r="X81" s="27" t="s">
        <v>1572</v>
      </c>
      <c r="Y81" s="27" t="s">
        <v>1573</v>
      </c>
      <c r="Z81" s="27" t="s">
        <v>1574</v>
      </c>
      <c r="AA81" s="27" t="s">
        <v>1575</v>
      </c>
      <c r="AB81" s="27" t="s">
        <v>1576</v>
      </c>
    </row>
    <row r="82" spans="1:59" ht="14.5" x14ac:dyDescent="0.35">
      <c r="A82" s="1"/>
      <c r="B82" s="1"/>
      <c r="C82" s="2" t="s">
        <v>187</v>
      </c>
      <c r="D82" s="5" t="s">
        <v>461</v>
      </c>
      <c r="E82" s="5" t="s">
        <v>14</v>
      </c>
      <c r="F82" s="5" t="s">
        <v>14</v>
      </c>
      <c r="G82" s="5">
        <v>0</v>
      </c>
      <c r="H82" s="27">
        <v>49.417205000000003</v>
      </c>
      <c r="I82" s="27">
        <v>-2.5922040000000002</v>
      </c>
      <c r="J82" s="2" t="s">
        <v>188</v>
      </c>
      <c r="K82" s="33"/>
      <c r="L82" s="33"/>
      <c r="M82" s="27" t="s">
        <v>1577</v>
      </c>
      <c r="N82" s="27" t="s">
        <v>1578</v>
      </c>
      <c r="O82" s="27" t="s">
        <v>1579</v>
      </c>
      <c r="P82" s="27" t="s">
        <v>1580</v>
      </c>
      <c r="Q82" s="27" t="s">
        <v>1581</v>
      </c>
      <c r="R82" s="27" t="s">
        <v>1582</v>
      </c>
      <c r="S82" s="27" t="s">
        <v>1583</v>
      </c>
      <c r="T82" s="27" t="s">
        <v>1584</v>
      </c>
      <c r="U82" s="27" t="s">
        <v>1585</v>
      </c>
      <c r="V82" s="27" t="s">
        <v>1586</v>
      </c>
      <c r="W82" s="27" t="s">
        <v>1587</v>
      </c>
      <c r="X82" s="27" t="s">
        <v>1588</v>
      </c>
      <c r="Y82" s="27" t="s">
        <v>1589</v>
      </c>
      <c r="Z82" s="27" t="s">
        <v>1590</v>
      </c>
      <c r="AA82" s="27" t="s">
        <v>1591</v>
      </c>
      <c r="AB82" s="27" t="s">
        <v>1592</v>
      </c>
    </row>
    <row r="83" spans="1:59" ht="14.5" x14ac:dyDescent="0.35">
      <c r="A83" s="1"/>
      <c r="B83" s="1"/>
      <c r="C83" s="2" t="s">
        <v>189</v>
      </c>
      <c r="D83" s="5"/>
      <c r="E83" s="5"/>
      <c r="F83" s="5"/>
      <c r="G83" s="5"/>
      <c r="H83" s="27">
        <v>49.416809000000001</v>
      </c>
      <c r="I83" s="27">
        <v>-2.5919639999999999</v>
      </c>
      <c r="J83" s="2" t="s">
        <v>190</v>
      </c>
      <c r="K83" s="33"/>
      <c r="L83" s="33"/>
      <c r="M83" s="27" t="s">
        <v>1593</v>
      </c>
      <c r="N83" s="27" t="s">
        <v>1594</v>
      </c>
      <c r="O83" s="27" t="s">
        <v>1595</v>
      </c>
      <c r="P83" s="27" t="s">
        <v>1596</v>
      </c>
      <c r="Q83" s="27" t="s">
        <v>1597</v>
      </c>
      <c r="R83" s="27" t="s">
        <v>1598</v>
      </c>
      <c r="S83" s="27" t="s">
        <v>1599</v>
      </c>
      <c r="T83" s="27" t="s">
        <v>1600</v>
      </c>
      <c r="U83" s="27" t="s">
        <v>1601</v>
      </c>
      <c r="V83" s="27" t="s">
        <v>1602</v>
      </c>
      <c r="W83" s="27" t="s">
        <v>1603</v>
      </c>
      <c r="X83" s="27" t="s">
        <v>1604</v>
      </c>
      <c r="Y83" s="27" t="s">
        <v>1605</v>
      </c>
      <c r="Z83" s="27" t="s">
        <v>1606</v>
      </c>
    </row>
    <row r="84" spans="1:59" ht="14.5" x14ac:dyDescent="0.35">
      <c r="A84" s="1"/>
      <c r="B84" s="3" t="s">
        <v>191</v>
      </c>
      <c r="C84" s="2" t="s">
        <v>192</v>
      </c>
      <c r="D84" s="5"/>
      <c r="E84" s="5"/>
      <c r="F84" s="5"/>
      <c r="G84" s="5"/>
      <c r="H84" s="27">
        <v>49.421433999999998</v>
      </c>
      <c r="I84" s="27">
        <v>-2.584975</v>
      </c>
      <c r="J84" s="2" t="s">
        <v>193</v>
      </c>
      <c r="K84" s="33"/>
      <c r="L84" s="33"/>
      <c r="M84" s="27" t="s">
        <v>1607</v>
      </c>
      <c r="N84" s="27" t="s">
        <v>1608</v>
      </c>
    </row>
    <row r="85" spans="1:59" ht="14.5" x14ac:dyDescent="0.35">
      <c r="A85" s="1"/>
      <c r="B85" s="1"/>
      <c r="C85" s="2" t="s">
        <v>194</v>
      </c>
      <c r="D85" s="5"/>
      <c r="E85" s="5"/>
      <c r="F85" s="5"/>
      <c r="G85" s="5"/>
      <c r="H85" s="27">
        <v>49.421719000000003</v>
      </c>
      <c r="I85" s="27">
        <v>-2.5847959999999999</v>
      </c>
      <c r="J85" s="2" t="s">
        <v>195</v>
      </c>
      <c r="K85" s="33"/>
      <c r="L85" s="33"/>
      <c r="M85" s="27" t="s">
        <v>1609</v>
      </c>
      <c r="N85" s="27" t="s">
        <v>1610</v>
      </c>
    </row>
    <row r="86" spans="1:59" ht="14.5" x14ac:dyDescent="0.35">
      <c r="A86" s="1"/>
      <c r="B86" s="1"/>
      <c r="C86" s="2" t="s">
        <v>196</v>
      </c>
      <c r="D86" s="5"/>
      <c r="E86" s="5"/>
      <c r="F86" s="5"/>
      <c r="G86" s="5"/>
      <c r="H86" s="27">
        <v>49.421419999999998</v>
      </c>
      <c r="I86" s="27">
        <v>-2.584079</v>
      </c>
      <c r="J86" s="2" t="s">
        <v>197</v>
      </c>
      <c r="K86" s="33"/>
      <c r="L86" s="33"/>
      <c r="M86" s="27" t="s">
        <v>1611</v>
      </c>
      <c r="N86" s="27" t="s">
        <v>1612</v>
      </c>
      <c r="O86" s="27" t="s">
        <v>1613</v>
      </c>
      <c r="P86" s="27" t="s">
        <v>1614</v>
      </c>
      <c r="Q86" s="27" t="s">
        <v>1615</v>
      </c>
      <c r="R86" s="27" t="s">
        <v>1616</v>
      </c>
      <c r="S86" s="27" t="s">
        <v>1617</v>
      </c>
      <c r="T86" s="27" t="s">
        <v>1618</v>
      </c>
      <c r="U86" s="27" t="s">
        <v>1619</v>
      </c>
    </row>
    <row r="87" spans="1:59" ht="14.5" x14ac:dyDescent="0.35">
      <c r="A87" s="1"/>
      <c r="B87" s="1"/>
      <c r="C87" s="2" t="s">
        <v>198</v>
      </c>
      <c r="D87" s="5"/>
      <c r="E87" s="5"/>
      <c r="F87" s="5"/>
      <c r="G87" s="5"/>
      <c r="H87" s="27">
        <v>49.421697999999999</v>
      </c>
      <c r="I87" s="27">
        <v>-2.5842139999999998</v>
      </c>
      <c r="J87" s="2" t="s">
        <v>199</v>
      </c>
      <c r="K87" s="33"/>
      <c r="L87" s="33"/>
      <c r="M87" s="27" t="s">
        <v>1620</v>
      </c>
      <c r="N87" s="27" t="s">
        <v>1621</v>
      </c>
      <c r="O87" s="27" t="s">
        <v>1622</v>
      </c>
      <c r="P87" s="27" t="s">
        <v>1623</v>
      </c>
      <c r="Q87" s="27" t="s">
        <v>647</v>
      </c>
      <c r="R87" s="27" t="s">
        <v>1624</v>
      </c>
      <c r="S87" s="27" t="s">
        <v>1625</v>
      </c>
      <c r="T87" s="27" t="s">
        <v>1626</v>
      </c>
      <c r="U87" s="27" t="s">
        <v>1627</v>
      </c>
      <c r="V87" s="27" t="s">
        <v>1628</v>
      </c>
      <c r="W87" s="27" t="s">
        <v>1629</v>
      </c>
    </row>
    <row r="88" spans="1:59" ht="14.5" x14ac:dyDescent="0.35">
      <c r="A88" s="1"/>
      <c r="B88" s="1"/>
      <c r="C88" s="2" t="s">
        <v>200</v>
      </c>
      <c r="D88" s="5"/>
      <c r="E88" s="5"/>
      <c r="F88" s="5"/>
      <c r="G88" s="5"/>
      <c r="H88" s="27">
        <v>49.421183999999997</v>
      </c>
      <c r="I88" s="27">
        <v>-2.583682</v>
      </c>
      <c r="J88" s="2" t="s">
        <v>201</v>
      </c>
      <c r="K88" s="33"/>
      <c r="L88" s="33"/>
      <c r="M88" s="27" t="s">
        <v>1630</v>
      </c>
      <c r="N88" s="27" t="s">
        <v>1631</v>
      </c>
      <c r="O88" s="27" t="s">
        <v>1632</v>
      </c>
      <c r="P88" s="27" t="s">
        <v>1633</v>
      </c>
      <c r="Q88" s="27" t="s">
        <v>1634</v>
      </c>
      <c r="R88" s="27" t="s">
        <v>1635</v>
      </c>
      <c r="S88" s="27" t="s">
        <v>1636</v>
      </c>
      <c r="T88" s="27" t="s">
        <v>1637</v>
      </c>
      <c r="U88" s="27" t="s">
        <v>1638</v>
      </c>
      <c r="V88" s="27" t="s">
        <v>1639</v>
      </c>
    </row>
    <row r="89" spans="1:59" ht="14.5" x14ac:dyDescent="0.35">
      <c r="A89" s="1"/>
      <c r="B89" s="3" t="s">
        <v>202</v>
      </c>
      <c r="C89" s="2" t="s">
        <v>203</v>
      </c>
      <c r="D89" s="5"/>
      <c r="E89" s="5"/>
      <c r="F89" s="5"/>
      <c r="G89" s="5"/>
      <c r="H89" s="27">
        <v>49.42192</v>
      </c>
      <c r="I89" s="27">
        <v>-2.5828289999999998</v>
      </c>
      <c r="J89" s="2" t="s">
        <v>204</v>
      </c>
      <c r="K89" s="33"/>
      <c r="L89" s="33"/>
      <c r="M89" s="27" t="s">
        <v>1640</v>
      </c>
      <c r="N89" s="27" t="s">
        <v>1641</v>
      </c>
      <c r="O89" s="27" t="s">
        <v>1642</v>
      </c>
      <c r="P89" s="27" t="s">
        <v>1643</v>
      </c>
      <c r="Q89" s="27" t="s">
        <v>1644</v>
      </c>
      <c r="R89" s="27" t="s">
        <v>1645</v>
      </c>
      <c r="S89" s="27" t="s">
        <v>1646</v>
      </c>
      <c r="T89" s="27" t="s">
        <v>1647</v>
      </c>
      <c r="U89" s="27" t="s">
        <v>1648</v>
      </c>
      <c r="V89" s="27" t="s">
        <v>1649</v>
      </c>
      <c r="W89" s="27" t="s">
        <v>1650</v>
      </c>
      <c r="X89" s="27" t="s">
        <v>1651</v>
      </c>
      <c r="Y89" s="27" t="s">
        <v>1652</v>
      </c>
      <c r="Z89" s="27" t="s">
        <v>1653</v>
      </c>
      <c r="AA89" s="27" t="s">
        <v>1654</v>
      </c>
      <c r="AB89" s="27" t="s">
        <v>1655</v>
      </c>
      <c r="AC89" s="27" t="s">
        <v>1656</v>
      </c>
      <c r="AD89" s="27" t="s">
        <v>1657</v>
      </c>
      <c r="AE89" s="27" t="s">
        <v>1658</v>
      </c>
      <c r="AF89" s="27" t="s">
        <v>1659</v>
      </c>
      <c r="AG89" s="27" t="s">
        <v>1660</v>
      </c>
    </row>
    <row r="90" spans="1:59" ht="14.5" x14ac:dyDescent="0.35">
      <c r="A90" s="1"/>
      <c r="B90" s="3" t="s">
        <v>205</v>
      </c>
      <c r="C90" s="2" t="s">
        <v>206</v>
      </c>
      <c r="D90" s="5"/>
      <c r="E90" s="5"/>
      <c r="F90" s="5"/>
      <c r="G90" s="5"/>
      <c r="H90" s="27">
        <v>49.423830000000002</v>
      </c>
      <c r="I90" s="27">
        <v>-2.5824539999999998</v>
      </c>
      <c r="J90" s="2" t="s">
        <v>207</v>
      </c>
      <c r="K90" s="33"/>
      <c r="L90" s="33"/>
      <c r="M90" s="27" t="s">
        <v>1661</v>
      </c>
      <c r="N90" s="26" t="s">
        <v>1662</v>
      </c>
      <c r="O90" s="26" t="s">
        <v>1663</v>
      </c>
      <c r="P90" s="26" t="s">
        <v>1664</v>
      </c>
      <c r="Q90" s="26" t="s">
        <v>1665</v>
      </c>
    </row>
    <row r="91" spans="1:59" ht="14.5" x14ac:dyDescent="0.35">
      <c r="A91" s="1"/>
      <c r="B91" s="3" t="s">
        <v>208</v>
      </c>
      <c r="C91" s="2" t="s">
        <v>209</v>
      </c>
      <c r="D91" s="5"/>
      <c r="E91" s="5"/>
      <c r="F91" s="5"/>
      <c r="G91" s="5"/>
      <c r="H91" s="27">
        <v>49.423926999999999</v>
      </c>
      <c r="I91" s="27">
        <v>-2.572079</v>
      </c>
      <c r="J91" s="2" t="s">
        <v>210</v>
      </c>
      <c r="K91" s="33"/>
      <c r="L91" s="33"/>
      <c r="M91" s="27" t="s">
        <v>1666</v>
      </c>
      <c r="N91" s="27" t="s">
        <v>1667</v>
      </c>
      <c r="O91" s="26" t="s">
        <v>1668</v>
      </c>
      <c r="P91" s="26" t="s">
        <v>1669</v>
      </c>
      <c r="Q91" s="26" t="s">
        <v>1670</v>
      </c>
      <c r="R91" s="26" t="s">
        <v>1671</v>
      </c>
      <c r="S91" s="26" t="s">
        <v>489</v>
      </c>
    </row>
    <row r="92" spans="1:59" ht="14.5" x14ac:dyDescent="0.35">
      <c r="A92" s="1"/>
      <c r="B92" s="1"/>
      <c r="C92" s="2" t="s">
        <v>211</v>
      </c>
      <c r="D92" s="5"/>
      <c r="E92" s="5"/>
      <c r="F92" s="5"/>
      <c r="G92" s="5"/>
      <c r="H92" s="27">
        <v>49.423802000000002</v>
      </c>
      <c r="I92" s="27">
        <v>-2.5694210000000002</v>
      </c>
      <c r="J92" s="2" t="s">
        <v>212</v>
      </c>
      <c r="K92" s="33"/>
      <c r="L92" s="33"/>
      <c r="M92" s="27" t="s">
        <v>1672</v>
      </c>
      <c r="N92" s="26" t="s">
        <v>1673</v>
      </c>
      <c r="O92" s="26" t="s">
        <v>1674</v>
      </c>
      <c r="P92" s="26" t="s">
        <v>1173</v>
      </c>
      <c r="Q92" s="26" t="s">
        <v>1675</v>
      </c>
      <c r="R92" s="26" t="s">
        <v>1567</v>
      </c>
      <c r="S92" s="26" t="s">
        <v>1676</v>
      </c>
      <c r="T92" s="26" t="s">
        <v>1677</v>
      </c>
      <c r="U92" s="26" t="s">
        <v>1678</v>
      </c>
      <c r="V92" s="26" t="s">
        <v>1679</v>
      </c>
      <c r="W92" s="26" t="s">
        <v>1680</v>
      </c>
      <c r="X92" s="26" t="s">
        <v>1681</v>
      </c>
      <c r="Z92" s="26" t="s">
        <v>1682</v>
      </c>
      <c r="AA92" s="26" t="s">
        <v>1683</v>
      </c>
      <c r="AB92" s="26" t="s">
        <v>1684</v>
      </c>
      <c r="AC92" s="26" t="s">
        <v>1685</v>
      </c>
      <c r="AD92" s="26" t="s">
        <v>1686</v>
      </c>
      <c r="AE92" s="26" t="s">
        <v>1687</v>
      </c>
      <c r="AF92" s="26" t="s">
        <v>1688</v>
      </c>
      <c r="AG92" s="26" t="s">
        <v>1689</v>
      </c>
      <c r="AH92" s="26" t="s">
        <v>1690</v>
      </c>
      <c r="AI92" s="26" t="s">
        <v>1691</v>
      </c>
      <c r="AJ92" s="26" t="s">
        <v>1692</v>
      </c>
      <c r="AK92" s="26" t="s">
        <v>1693</v>
      </c>
      <c r="AL92" s="26" t="s">
        <v>1694</v>
      </c>
      <c r="AM92" s="26" t="s">
        <v>1695</v>
      </c>
      <c r="AN92" s="26" t="s">
        <v>1696</v>
      </c>
      <c r="AO92" s="26" t="s">
        <v>1697</v>
      </c>
      <c r="AP92" s="26" t="s">
        <v>1698</v>
      </c>
      <c r="AQ92" s="26" t="s">
        <v>1699</v>
      </c>
      <c r="AR92" s="26" t="s">
        <v>1700</v>
      </c>
      <c r="AS92" s="26" t="s">
        <v>1701</v>
      </c>
      <c r="AT92" s="26" t="s">
        <v>1702</v>
      </c>
      <c r="AU92" s="26" t="s">
        <v>1703</v>
      </c>
      <c r="AV92" s="26" t="s">
        <v>1704</v>
      </c>
      <c r="AW92" s="26" t="s">
        <v>1705</v>
      </c>
      <c r="AX92" s="26" t="s">
        <v>1706</v>
      </c>
      <c r="AY92" s="26" t="s">
        <v>1707</v>
      </c>
      <c r="AZ92" s="26" t="s">
        <v>1708</v>
      </c>
      <c r="BA92" s="26" t="s">
        <v>1709</v>
      </c>
      <c r="BB92" s="26" t="s">
        <v>1710</v>
      </c>
      <c r="BC92" s="26" t="s">
        <v>1711</v>
      </c>
      <c r="BD92" s="26" t="s">
        <v>1712</v>
      </c>
      <c r="BE92" s="26" t="s">
        <v>1713</v>
      </c>
      <c r="BF92" s="26" t="s">
        <v>1714</v>
      </c>
      <c r="BG92" s="26" t="s">
        <v>1715</v>
      </c>
    </row>
    <row r="93" spans="1:59" ht="14.5" x14ac:dyDescent="0.35">
      <c r="A93" s="1"/>
      <c r="B93" s="1"/>
      <c r="C93" s="2" t="s">
        <v>213</v>
      </c>
      <c r="D93" s="5"/>
      <c r="E93" s="5"/>
      <c r="F93" s="5"/>
      <c r="G93" s="5"/>
      <c r="H93" s="27">
        <v>49.423191000000003</v>
      </c>
      <c r="I93" s="27">
        <v>-2.5668069999999998</v>
      </c>
      <c r="J93" s="2" t="s">
        <v>214</v>
      </c>
      <c r="K93" s="33"/>
      <c r="L93" s="33"/>
      <c r="M93" s="27" t="s">
        <v>1716</v>
      </c>
      <c r="N93" s="27" t="s">
        <v>1717</v>
      </c>
      <c r="O93" s="27" t="s">
        <v>1718</v>
      </c>
      <c r="P93" s="27" t="s">
        <v>1719</v>
      </c>
      <c r="Q93" s="27" t="s">
        <v>1720</v>
      </c>
      <c r="R93" s="27" t="s">
        <v>1721</v>
      </c>
      <c r="S93" s="27" t="s">
        <v>1722</v>
      </c>
      <c r="T93" s="27" t="s">
        <v>1723</v>
      </c>
      <c r="U93" s="27" t="s">
        <v>1724</v>
      </c>
      <c r="V93" s="27" t="s">
        <v>1725</v>
      </c>
      <c r="W93" s="27" t="s">
        <v>1726</v>
      </c>
      <c r="X93" s="27" t="s">
        <v>1727</v>
      </c>
      <c r="Y93" s="27" t="s">
        <v>1728</v>
      </c>
      <c r="Z93" s="27" t="s">
        <v>1729</v>
      </c>
    </row>
    <row r="94" spans="1:59" ht="14.5" x14ac:dyDescent="0.35">
      <c r="A94" s="1"/>
      <c r="B94" s="1"/>
      <c r="C94" s="2" t="s">
        <v>215</v>
      </c>
      <c r="D94" s="5"/>
      <c r="E94" s="5"/>
      <c r="F94" s="5"/>
      <c r="G94" s="5"/>
      <c r="H94" s="27">
        <v>49.420948000000003</v>
      </c>
      <c r="I94" s="27">
        <v>-2.5668389999999999</v>
      </c>
      <c r="J94" s="2" t="s">
        <v>216</v>
      </c>
      <c r="K94" s="33"/>
      <c r="L94" s="33"/>
      <c r="M94" s="27" t="s">
        <v>1730</v>
      </c>
      <c r="N94" s="26" t="s">
        <v>1731</v>
      </c>
      <c r="O94" s="27" t="s">
        <v>1732</v>
      </c>
      <c r="P94" s="27" t="s">
        <v>1733</v>
      </c>
      <c r="Q94" s="27" t="s">
        <v>1734</v>
      </c>
      <c r="R94" s="27" t="s">
        <v>1735</v>
      </c>
      <c r="S94" s="27" t="s">
        <v>1736</v>
      </c>
      <c r="T94" s="27" t="s">
        <v>1737</v>
      </c>
      <c r="U94" s="27" t="s">
        <v>1738</v>
      </c>
      <c r="V94" s="27" t="s">
        <v>1739</v>
      </c>
      <c r="W94" s="27" t="s">
        <v>1740</v>
      </c>
      <c r="X94" s="27" t="s">
        <v>1741</v>
      </c>
      <c r="Y94" s="27" t="s">
        <v>1742</v>
      </c>
      <c r="Z94" s="27" t="s">
        <v>1743</v>
      </c>
    </row>
    <row r="95" spans="1:59" ht="14.5" x14ac:dyDescent="0.35">
      <c r="A95" s="1"/>
      <c r="B95" s="1"/>
      <c r="C95" s="2" t="s">
        <v>217</v>
      </c>
      <c r="D95" s="5"/>
      <c r="E95" s="5"/>
      <c r="F95" s="5"/>
      <c r="G95" s="5"/>
      <c r="H95" s="27">
        <v>49.420690999999998</v>
      </c>
      <c r="I95" s="27">
        <v>-2.565296</v>
      </c>
      <c r="J95" s="2" t="s">
        <v>218</v>
      </c>
      <c r="K95" s="33"/>
      <c r="L95" s="33"/>
      <c r="M95" s="27" t="s">
        <v>1744</v>
      </c>
      <c r="N95" s="27" t="s">
        <v>1745</v>
      </c>
      <c r="O95" s="27" t="s">
        <v>1746</v>
      </c>
      <c r="P95" s="27" t="s">
        <v>1747</v>
      </c>
      <c r="Q95" s="27" t="s">
        <v>1748</v>
      </c>
    </row>
    <row r="96" spans="1:59" ht="14.5" x14ac:dyDescent="0.35">
      <c r="A96" s="1"/>
      <c r="B96" s="3" t="s">
        <v>219</v>
      </c>
      <c r="C96" s="2" t="s">
        <v>220</v>
      </c>
      <c r="D96" s="5"/>
      <c r="E96" s="5"/>
      <c r="F96" s="5"/>
      <c r="G96" s="5"/>
      <c r="H96" s="27">
        <v>49.419488999999999</v>
      </c>
      <c r="I96" s="27">
        <v>-2.563971</v>
      </c>
      <c r="J96" s="2" t="s">
        <v>221</v>
      </c>
      <c r="K96" s="33"/>
      <c r="L96" s="33"/>
      <c r="M96" s="33" t="s">
        <v>1749</v>
      </c>
      <c r="N96" s="26" t="s">
        <v>1750</v>
      </c>
      <c r="O96" s="27" t="s">
        <v>1751</v>
      </c>
      <c r="P96" s="27" t="s">
        <v>1752</v>
      </c>
      <c r="Q96" s="27" t="s">
        <v>1753</v>
      </c>
      <c r="R96" s="27" t="s">
        <v>1754</v>
      </c>
      <c r="S96" s="27" t="s">
        <v>1755</v>
      </c>
      <c r="T96" s="27" t="s">
        <v>1756</v>
      </c>
      <c r="U96" s="27" t="s">
        <v>1757</v>
      </c>
      <c r="V96" s="27" t="s">
        <v>1758</v>
      </c>
      <c r="W96" s="27" t="s">
        <v>1759</v>
      </c>
    </row>
    <row r="97" spans="1:34" ht="14.5" x14ac:dyDescent="0.35">
      <c r="A97" s="1"/>
      <c r="B97" s="1"/>
      <c r="C97" s="2" t="s">
        <v>222</v>
      </c>
      <c r="D97" s="5"/>
      <c r="E97" s="5"/>
      <c r="F97" s="5"/>
      <c r="G97" s="5"/>
      <c r="H97" s="27">
        <v>49.418587000000002</v>
      </c>
      <c r="I97" s="27">
        <v>-2.5639539999999998</v>
      </c>
      <c r="J97" s="2" t="s">
        <v>223</v>
      </c>
      <c r="K97" s="33"/>
      <c r="L97" s="33"/>
      <c r="M97" s="33" t="s">
        <v>1760</v>
      </c>
      <c r="N97" s="27" t="s">
        <v>1761</v>
      </c>
      <c r="O97" s="27" t="s">
        <v>1762</v>
      </c>
      <c r="P97" s="27" t="s">
        <v>1525</v>
      </c>
      <c r="Q97" s="27" t="s">
        <v>1763</v>
      </c>
      <c r="R97" s="27" t="s">
        <v>1764</v>
      </c>
      <c r="S97" s="27" t="s">
        <v>1765</v>
      </c>
      <c r="T97" s="27" t="s">
        <v>1766</v>
      </c>
      <c r="U97" s="27" t="s">
        <v>1767</v>
      </c>
    </row>
    <row r="98" spans="1:34" ht="14.5" x14ac:dyDescent="0.35">
      <c r="A98" s="1"/>
      <c r="B98" s="1"/>
      <c r="C98" s="2" t="s">
        <v>224</v>
      </c>
      <c r="D98" s="5"/>
      <c r="E98" s="5"/>
      <c r="F98" s="5"/>
      <c r="G98" s="5"/>
      <c r="H98" s="27">
        <v>49.418044999999999</v>
      </c>
      <c r="I98" s="27">
        <v>-2.5635569999999999</v>
      </c>
      <c r="J98" s="2" t="s">
        <v>225</v>
      </c>
      <c r="K98" s="33"/>
      <c r="L98" s="33"/>
      <c r="M98" s="33" t="s">
        <v>1768</v>
      </c>
      <c r="N98" s="26" t="s">
        <v>1769</v>
      </c>
      <c r="O98" s="27" t="s">
        <v>1770</v>
      </c>
      <c r="P98" s="27" t="s">
        <v>1771</v>
      </c>
      <c r="Q98" s="27" t="s">
        <v>1772</v>
      </c>
      <c r="R98" s="27" t="s">
        <v>1773</v>
      </c>
      <c r="S98" s="27" t="s">
        <v>1774</v>
      </c>
      <c r="T98" s="27" t="s">
        <v>1775</v>
      </c>
      <c r="U98" s="27" t="s">
        <v>1776</v>
      </c>
      <c r="V98" s="27" t="s">
        <v>1777</v>
      </c>
      <c r="W98" s="27" t="s">
        <v>1778</v>
      </c>
      <c r="X98" s="27" t="s">
        <v>1779</v>
      </c>
      <c r="Y98" s="27" t="s">
        <v>1780</v>
      </c>
      <c r="Z98" s="27" t="s">
        <v>1781</v>
      </c>
      <c r="AA98" s="27" t="s">
        <v>1782</v>
      </c>
      <c r="AB98" s="27" t="s">
        <v>1783</v>
      </c>
      <c r="AC98" s="27" t="s">
        <v>1784</v>
      </c>
      <c r="AD98" s="27" t="s">
        <v>1785</v>
      </c>
      <c r="AE98" s="27" t="s">
        <v>1786</v>
      </c>
      <c r="AF98" s="27" t="s">
        <v>1787</v>
      </c>
    </row>
    <row r="99" spans="1:34" ht="14.5" x14ac:dyDescent="0.35">
      <c r="A99" s="1"/>
      <c r="B99" s="1"/>
      <c r="C99" s="2" t="s">
        <v>226</v>
      </c>
      <c r="D99" s="5"/>
      <c r="E99" s="5"/>
      <c r="F99" s="5"/>
      <c r="G99" s="5"/>
      <c r="H99" s="27">
        <v>49.418044999999999</v>
      </c>
      <c r="I99" s="27">
        <v>-2.562932</v>
      </c>
      <c r="J99" s="2" t="s">
        <v>227</v>
      </c>
      <c r="K99" s="33"/>
      <c r="L99" s="33"/>
      <c r="M99" s="33" t="s">
        <v>1788</v>
      </c>
      <c r="N99" s="27" t="s">
        <v>1789</v>
      </c>
      <c r="O99" s="27" t="s">
        <v>1790</v>
      </c>
      <c r="P99" s="27" t="s">
        <v>1791</v>
      </c>
      <c r="Q99" s="27" t="s">
        <v>1792</v>
      </c>
      <c r="R99" s="27" t="s">
        <v>1793</v>
      </c>
      <c r="S99" s="27" t="s">
        <v>1794</v>
      </c>
      <c r="T99" s="27" t="s">
        <v>1795</v>
      </c>
      <c r="U99" s="27" t="s">
        <v>1796</v>
      </c>
      <c r="V99" s="27" t="s">
        <v>1797</v>
      </c>
    </row>
    <row r="100" spans="1:34" ht="14.5" x14ac:dyDescent="0.35">
      <c r="A100" s="1"/>
      <c r="B100" s="1"/>
      <c r="C100" s="2" t="s">
        <v>228</v>
      </c>
      <c r="D100" s="5"/>
      <c r="E100" s="5"/>
      <c r="F100" s="5"/>
      <c r="G100" s="5"/>
      <c r="H100" s="27">
        <v>49.417912999999999</v>
      </c>
      <c r="I100" s="27">
        <v>-2.5617540000000001</v>
      </c>
      <c r="J100" s="2" t="s">
        <v>229</v>
      </c>
      <c r="K100" s="33"/>
      <c r="L100" s="33"/>
      <c r="M100" s="33" t="s">
        <v>1798</v>
      </c>
      <c r="N100" s="26" t="s">
        <v>1799</v>
      </c>
    </row>
    <row r="101" spans="1:34" ht="14.5" x14ac:dyDescent="0.35">
      <c r="A101" s="1"/>
      <c r="B101" s="1"/>
      <c r="C101" s="2" t="s">
        <v>230</v>
      </c>
      <c r="D101" s="5"/>
      <c r="E101" s="5"/>
      <c r="F101" s="5"/>
      <c r="G101" s="5"/>
      <c r="H101" s="27">
        <v>49.417197999999999</v>
      </c>
      <c r="I101" s="27">
        <v>-2.5630679999999999</v>
      </c>
      <c r="J101" s="2" t="s">
        <v>231</v>
      </c>
      <c r="K101" s="33"/>
      <c r="L101" s="33"/>
      <c r="M101" s="33" t="s">
        <v>1800</v>
      </c>
      <c r="N101" s="27" t="s">
        <v>1801</v>
      </c>
      <c r="O101" s="27" t="s">
        <v>1802</v>
      </c>
      <c r="P101" s="27" t="s">
        <v>1803</v>
      </c>
      <c r="Q101" s="27" t="s">
        <v>1804</v>
      </c>
      <c r="R101" s="27" t="s">
        <v>1805</v>
      </c>
      <c r="S101" s="27" t="s">
        <v>1806</v>
      </c>
      <c r="T101" s="27" t="s">
        <v>1807</v>
      </c>
      <c r="U101" s="27" t="s">
        <v>1808</v>
      </c>
      <c r="V101" s="27" t="s">
        <v>1809</v>
      </c>
      <c r="W101" s="27" t="s">
        <v>1810</v>
      </c>
      <c r="X101" s="27" t="s">
        <v>1811</v>
      </c>
      <c r="Y101" s="27" t="s">
        <v>1812</v>
      </c>
      <c r="Z101" s="27" t="s">
        <v>1813</v>
      </c>
      <c r="AA101" s="27" t="s">
        <v>1814</v>
      </c>
      <c r="AB101" s="27" t="s">
        <v>1815</v>
      </c>
      <c r="AC101" s="27" t="s">
        <v>1816</v>
      </c>
      <c r="AD101" s="27" t="s">
        <v>1817</v>
      </c>
    </row>
    <row r="102" spans="1:34" ht="14.5" x14ac:dyDescent="0.35">
      <c r="A102" s="1"/>
      <c r="B102" s="1"/>
      <c r="C102" s="2" t="s">
        <v>232</v>
      </c>
      <c r="D102" s="5"/>
      <c r="E102" s="5"/>
      <c r="F102" s="5"/>
      <c r="G102" s="5"/>
      <c r="H102" s="27">
        <v>49.416815999999997</v>
      </c>
      <c r="I102" s="27">
        <v>-2.5628289999999998</v>
      </c>
      <c r="J102" s="2" t="s">
        <v>233</v>
      </c>
      <c r="K102" s="33"/>
      <c r="L102" s="33"/>
      <c r="M102" s="33" t="s">
        <v>1402</v>
      </c>
      <c r="N102" s="26" t="s">
        <v>1818</v>
      </c>
      <c r="O102" s="27" t="s">
        <v>1819</v>
      </c>
      <c r="P102" s="27" t="s">
        <v>1820</v>
      </c>
      <c r="Q102" s="27" t="s">
        <v>1821</v>
      </c>
      <c r="R102" s="27" t="s">
        <v>1822</v>
      </c>
      <c r="S102" s="27" t="s">
        <v>1823</v>
      </c>
      <c r="T102" s="27" t="s">
        <v>1824</v>
      </c>
      <c r="U102" s="27" t="s">
        <v>1825</v>
      </c>
      <c r="V102" s="27" t="s">
        <v>1826</v>
      </c>
      <c r="W102" s="27" t="s">
        <v>1827</v>
      </c>
      <c r="X102" s="27" t="s">
        <v>1828</v>
      </c>
      <c r="Y102" s="27" t="s">
        <v>1829</v>
      </c>
      <c r="Z102" s="27" t="s">
        <v>1830</v>
      </c>
      <c r="AA102" s="27" t="s">
        <v>1831</v>
      </c>
      <c r="AB102" s="27" t="s">
        <v>1832</v>
      </c>
      <c r="AC102" s="27" t="s">
        <v>1833</v>
      </c>
      <c r="AD102" s="27" t="s">
        <v>1834</v>
      </c>
      <c r="AE102" s="27" t="s">
        <v>1835</v>
      </c>
    </row>
    <row r="103" spans="1:34" ht="14.5" x14ac:dyDescent="0.35">
      <c r="A103" s="1"/>
      <c r="B103" s="1"/>
      <c r="C103" s="2" t="s">
        <v>234</v>
      </c>
      <c r="D103" s="5"/>
      <c r="E103" s="5"/>
      <c r="F103" s="5"/>
      <c r="G103" s="5"/>
      <c r="H103" s="27">
        <v>49.417065999999998</v>
      </c>
      <c r="I103" s="27">
        <v>-2.561464</v>
      </c>
      <c r="J103" s="2" t="s">
        <v>235</v>
      </c>
      <c r="K103" s="33"/>
      <c r="L103" s="33"/>
      <c r="M103" s="33" t="s">
        <v>1836</v>
      </c>
      <c r="N103" s="27" t="s">
        <v>1837</v>
      </c>
      <c r="O103" s="27" t="s">
        <v>1838</v>
      </c>
      <c r="P103" s="27" t="s">
        <v>1839</v>
      </c>
      <c r="Q103" s="27" t="s">
        <v>1840</v>
      </c>
      <c r="R103" s="27" t="s">
        <v>1841</v>
      </c>
      <c r="S103" s="27" t="s">
        <v>1842</v>
      </c>
      <c r="T103" s="27" t="s">
        <v>1843</v>
      </c>
      <c r="U103" s="27" t="s">
        <v>1844</v>
      </c>
      <c r="V103" s="27" t="s">
        <v>1845</v>
      </c>
      <c r="W103" s="27" t="s">
        <v>1846</v>
      </c>
      <c r="X103" s="27" t="s">
        <v>1847</v>
      </c>
      <c r="Y103" s="27" t="s">
        <v>1848</v>
      </c>
      <c r="Z103" s="27" t="s">
        <v>1849</v>
      </c>
      <c r="AA103" s="27" t="s">
        <v>1850</v>
      </c>
      <c r="AB103" s="27" t="s">
        <v>1851</v>
      </c>
      <c r="AC103" s="27" t="s">
        <v>1852</v>
      </c>
      <c r="AD103" s="27" t="s">
        <v>1853</v>
      </c>
      <c r="AE103" s="27" t="s">
        <v>1854</v>
      </c>
      <c r="AF103" s="27" t="s">
        <v>1855</v>
      </c>
      <c r="AG103" s="27" t="s">
        <v>1856</v>
      </c>
      <c r="AH103" s="27" t="s">
        <v>1857</v>
      </c>
    </row>
    <row r="104" spans="1:34" ht="14.5" x14ac:dyDescent="0.35">
      <c r="A104" s="1"/>
      <c r="B104" s="3" t="s">
        <v>236</v>
      </c>
      <c r="C104" s="2" t="s">
        <v>237</v>
      </c>
      <c r="D104" s="5"/>
      <c r="E104" s="5"/>
      <c r="F104" s="5"/>
      <c r="G104" s="5"/>
      <c r="H104" s="27">
        <v>49.419198000000002</v>
      </c>
      <c r="I104" s="27">
        <v>-2.5584319999999998</v>
      </c>
      <c r="J104" s="2" t="s">
        <v>238</v>
      </c>
      <c r="K104" s="33"/>
      <c r="L104" s="33"/>
      <c r="M104" s="33" t="s">
        <v>1858</v>
      </c>
      <c r="N104" s="26" t="s">
        <v>1859</v>
      </c>
      <c r="O104" s="27" t="s">
        <v>1860</v>
      </c>
      <c r="P104" s="27" t="s">
        <v>1861</v>
      </c>
    </row>
    <row r="105" spans="1:34" ht="14.5" x14ac:dyDescent="0.35">
      <c r="A105" s="1"/>
      <c r="B105" s="1"/>
      <c r="C105" s="2" t="s">
        <v>239</v>
      </c>
      <c r="D105" s="5"/>
      <c r="E105" s="5"/>
      <c r="F105" s="5"/>
      <c r="G105" s="5"/>
      <c r="H105" s="27">
        <v>49.419837000000001</v>
      </c>
      <c r="I105" s="27">
        <v>-2.557839</v>
      </c>
      <c r="J105" s="2" t="s">
        <v>240</v>
      </c>
      <c r="K105" s="33"/>
      <c r="L105" s="58" t="s">
        <v>1157</v>
      </c>
      <c r="M105" s="33"/>
    </row>
    <row r="106" spans="1:34" ht="14.5" x14ac:dyDescent="0.35">
      <c r="A106" s="1"/>
      <c r="B106" s="1"/>
      <c r="C106" s="2" t="s">
        <v>241</v>
      </c>
      <c r="D106" s="5"/>
      <c r="E106" s="5"/>
      <c r="F106" s="5"/>
      <c r="G106" s="5"/>
      <c r="H106" s="27">
        <v>49.419801999999997</v>
      </c>
      <c r="I106" s="27">
        <v>-2.5568070000000001</v>
      </c>
      <c r="J106" s="2" t="s">
        <v>242</v>
      </c>
      <c r="K106" s="33"/>
      <c r="L106" s="33"/>
      <c r="M106" s="33" t="s">
        <v>1862</v>
      </c>
      <c r="N106" t="s">
        <v>1863</v>
      </c>
    </row>
    <row r="107" spans="1:34" ht="14.5" x14ac:dyDescent="0.35">
      <c r="A107" s="1"/>
      <c r="B107" s="1"/>
      <c r="C107" s="2" t="s">
        <v>243</v>
      </c>
      <c r="D107" s="5"/>
      <c r="E107" s="5"/>
      <c r="F107" s="5"/>
      <c r="G107" s="5"/>
      <c r="H107" s="27">
        <v>49.422469</v>
      </c>
      <c r="I107" s="27">
        <v>-2.554557</v>
      </c>
      <c r="J107" s="2" t="s">
        <v>244</v>
      </c>
      <c r="K107" s="33"/>
      <c r="L107" s="33"/>
      <c r="M107" s="33" t="s">
        <v>1864</v>
      </c>
      <c r="N107" t="s">
        <v>1865</v>
      </c>
    </row>
    <row r="108" spans="1:34" ht="14.5" x14ac:dyDescent="0.35">
      <c r="A108" s="1"/>
      <c r="B108" s="1"/>
      <c r="C108" s="2" t="s">
        <v>245</v>
      </c>
      <c r="D108" s="5"/>
      <c r="E108" s="5"/>
      <c r="F108" s="5"/>
      <c r="G108" s="5"/>
      <c r="H108" s="27">
        <v>49.422434000000003</v>
      </c>
      <c r="I108" s="27">
        <v>-2.5540729999999998</v>
      </c>
      <c r="J108" s="2" t="s">
        <v>246</v>
      </c>
      <c r="K108" s="33"/>
      <c r="L108" s="33"/>
      <c r="M108" s="33" t="s">
        <v>1866</v>
      </c>
      <c r="N108" t="s">
        <v>1867</v>
      </c>
      <c r="O108" s="59" t="s">
        <v>1868</v>
      </c>
    </row>
    <row r="109" spans="1:34" ht="14.5" x14ac:dyDescent="0.35">
      <c r="A109" s="1"/>
      <c r="B109" s="3" t="s">
        <v>247</v>
      </c>
      <c r="C109" s="2" t="s">
        <v>247</v>
      </c>
      <c r="D109" s="5"/>
      <c r="E109" s="5"/>
      <c r="F109" s="5"/>
      <c r="G109" s="5"/>
      <c r="H109" s="27">
        <v>49.423926999999999</v>
      </c>
      <c r="I109" s="27">
        <v>-2.5508389999999999</v>
      </c>
      <c r="J109" s="2" t="s">
        <v>248</v>
      </c>
      <c r="K109" s="33"/>
      <c r="L109" s="33"/>
      <c r="M109" s="33" t="s">
        <v>1869</v>
      </c>
      <c r="N109" t="s">
        <v>1870</v>
      </c>
      <c r="O109" s="59" t="s">
        <v>1871</v>
      </c>
    </row>
    <row r="110" spans="1:34" ht="14.5" x14ac:dyDescent="0.35">
      <c r="A110" s="1"/>
      <c r="B110" s="1"/>
      <c r="C110" s="2" t="s">
        <v>249</v>
      </c>
      <c r="D110" s="5"/>
      <c r="E110" s="5"/>
      <c r="F110" s="5"/>
      <c r="G110" s="5"/>
      <c r="H110" s="27">
        <v>49.423676999999998</v>
      </c>
      <c r="I110" s="27">
        <v>-2.5504540000000002</v>
      </c>
      <c r="J110" s="2" t="s">
        <v>250</v>
      </c>
      <c r="K110" s="33"/>
      <c r="L110" s="58" t="s">
        <v>1157</v>
      </c>
      <c r="M110" s="33"/>
    </row>
    <row r="111" spans="1:34" ht="14.5" x14ac:dyDescent="0.35">
      <c r="A111" s="1"/>
      <c r="B111" s="3" t="s">
        <v>251</v>
      </c>
      <c r="C111" s="2" t="s">
        <v>252</v>
      </c>
      <c r="D111" s="5"/>
      <c r="E111" s="5"/>
      <c r="F111" s="5"/>
      <c r="G111" s="5"/>
      <c r="H111" s="27">
        <v>49.427309000000001</v>
      </c>
      <c r="I111" s="27">
        <v>-2.547193</v>
      </c>
      <c r="J111" s="2" t="s">
        <v>253</v>
      </c>
      <c r="K111" s="33"/>
      <c r="L111" s="33"/>
      <c r="M111" s="33" t="s">
        <v>1872</v>
      </c>
      <c r="N111" t="s">
        <v>1873</v>
      </c>
      <c r="O111" s="59" t="s">
        <v>1874</v>
      </c>
      <c r="P111" s="59" t="s">
        <v>1875</v>
      </c>
      <c r="Q111" s="59" t="s">
        <v>1876</v>
      </c>
      <c r="R111" s="59" t="s">
        <v>1877</v>
      </c>
      <c r="S111" s="59" t="s">
        <v>1878</v>
      </c>
      <c r="T111" s="59" t="s">
        <v>1879</v>
      </c>
      <c r="U111" s="59" t="s">
        <v>1880</v>
      </c>
      <c r="V111" s="59" t="s">
        <v>1881</v>
      </c>
      <c r="W111" s="59" t="s">
        <v>1882</v>
      </c>
      <c r="X111" s="59" t="s">
        <v>1883</v>
      </c>
    </row>
    <row r="112" spans="1:34" ht="14.5" x14ac:dyDescent="0.35">
      <c r="A112" s="1"/>
      <c r="B112" s="3" t="s">
        <v>254</v>
      </c>
      <c r="C112" s="2" t="s">
        <v>255</v>
      </c>
      <c r="D112" s="5"/>
      <c r="E112" s="27" t="s">
        <v>14</v>
      </c>
      <c r="F112" s="27" t="s">
        <v>14</v>
      </c>
      <c r="G112" s="5">
        <v>0</v>
      </c>
      <c r="H112" s="27">
        <v>49.423073000000002</v>
      </c>
      <c r="I112" s="27">
        <v>-2.5398070000000001</v>
      </c>
      <c r="J112" s="2" t="s">
        <v>256</v>
      </c>
      <c r="K112" s="33"/>
      <c r="L112" s="33"/>
      <c r="M112" s="33" t="s">
        <v>1884</v>
      </c>
      <c r="N112" t="s">
        <v>1885</v>
      </c>
      <c r="O112" s="59" t="s">
        <v>1886</v>
      </c>
    </row>
    <row r="113" spans="1:43" ht="14.5" x14ac:dyDescent="0.35">
      <c r="A113" s="1"/>
      <c r="B113" s="1"/>
      <c r="C113" s="2" t="s">
        <v>257</v>
      </c>
      <c r="D113" s="5"/>
      <c r="E113" s="27" t="s">
        <v>14</v>
      </c>
      <c r="F113" s="27" t="s">
        <v>451</v>
      </c>
      <c r="G113" s="5">
        <v>0</v>
      </c>
      <c r="H113" s="27">
        <v>49.419975000000001</v>
      </c>
      <c r="I113" s="27">
        <v>-2.5390250000000001</v>
      </c>
      <c r="J113" s="2" t="s">
        <v>258</v>
      </c>
      <c r="K113" s="33"/>
      <c r="L113" s="33"/>
      <c r="M113" s="33" t="s">
        <v>1887</v>
      </c>
      <c r="N113" t="s">
        <v>489</v>
      </c>
      <c r="O113" s="59" t="s">
        <v>1888</v>
      </c>
      <c r="P113" s="59" t="s">
        <v>1889</v>
      </c>
      <c r="Q113" s="59" t="s">
        <v>1890</v>
      </c>
      <c r="R113" s="59" t="s">
        <v>1891</v>
      </c>
    </row>
    <row r="114" spans="1:43" ht="14.5" x14ac:dyDescent="0.35">
      <c r="A114" s="1"/>
      <c r="B114" s="1"/>
      <c r="C114" s="2" t="s">
        <v>259</v>
      </c>
      <c r="D114" s="5"/>
      <c r="E114" s="27" t="s">
        <v>29</v>
      </c>
      <c r="F114" s="27" t="s">
        <v>11</v>
      </c>
      <c r="G114" s="5"/>
      <c r="H114" s="27">
        <v>49.418461999999998</v>
      </c>
      <c r="I114" s="27">
        <v>-2.53735</v>
      </c>
      <c r="J114" s="2" t="s">
        <v>260</v>
      </c>
      <c r="K114" s="33"/>
      <c r="L114" s="33"/>
      <c r="M114" s="33" t="s">
        <v>1892</v>
      </c>
      <c r="N114" t="s">
        <v>1893</v>
      </c>
      <c r="O114" s="59" t="s">
        <v>1894</v>
      </c>
      <c r="P114" s="59" t="s">
        <v>1895</v>
      </c>
      <c r="Q114" s="59" t="s">
        <v>1896</v>
      </c>
      <c r="R114" s="59" t="s">
        <v>1897</v>
      </c>
      <c r="S114" s="59" t="s">
        <v>1898</v>
      </c>
      <c r="T114" s="59" t="s">
        <v>1899</v>
      </c>
      <c r="U114" s="59" t="s">
        <v>1900</v>
      </c>
      <c r="V114" s="59" t="s">
        <v>1901</v>
      </c>
      <c r="W114" s="59" t="s">
        <v>1902</v>
      </c>
      <c r="X114" s="59" t="s">
        <v>1903</v>
      </c>
      <c r="Y114" s="59" t="s">
        <v>1904</v>
      </c>
      <c r="Z114" s="59" t="s">
        <v>1905</v>
      </c>
      <c r="AA114" s="59" t="s">
        <v>1906</v>
      </c>
      <c r="AB114" s="59" t="s">
        <v>1907</v>
      </c>
      <c r="AC114" s="59" t="s">
        <v>1908</v>
      </c>
      <c r="AD114" s="59" t="s">
        <v>1909</v>
      </c>
      <c r="AE114" s="59" t="s">
        <v>1910</v>
      </c>
      <c r="AF114" s="59" t="s">
        <v>1911</v>
      </c>
      <c r="AG114" s="59" t="s">
        <v>1912</v>
      </c>
      <c r="AH114" s="59" t="s">
        <v>1913</v>
      </c>
      <c r="AI114" s="59" t="s">
        <v>1914</v>
      </c>
      <c r="AJ114" s="59" t="s">
        <v>1915</v>
      </c>
      <c r="AK114" s="59" t="s">
        <v>1916</v>
      </c>
      <c r="AL114" s="59" t="s">
        <v>1917</v>
      </c>
      <c r="AM114" s="59" t="s">
        <v>1918</v>
      </c>
      <c r="AN114" s="59" t="s">
        <v>1919</v>
      </c>
      <c r="AO114" s="59" t="s">
        <v>1920</v>
      </c>
      <c r="AP114" s="59" t="s">
        <v>1921</v>
      </c>
      <c r="AQ114" s="59" t="s">
        <v>1922</v>
      </c>
    </row>
    <row r="115" spans="1:43" ht="14.5" x14ac:dyDescent="0.35">
      <c r="A115" s="1"/>
      <c r="B115" s="1"/>
      <c r="C115" s="2" t="s">
        <v>261</v>
      </c>
      <c r="D115" s="5"/>
      <c r="E115" s="27" t="s">
        <v>29</v>
      </c>
      <c r="F115" s="27" t="s">
        <v>11</v>
      </c>
      <c r="G115" s="5"/>
      <c r="H115" s="27">
        <v>49.418066000000003</v>
      </c>
      <c r="I115" s="27">
        <v>-2.5376820000000002</v>
      </c>
      <c r="J115" s="2" t="s">
        <v>262</v>
      </c>
      <c r="K115" s="33"/>
      <c r="L115" s="33"/>
      <c r="M115" t="s">
        <v>1923</v>
      </c>
      <c r="N115" t="s">
        <v>1924</v>
      </c>
      <c r="O115" t="s">
        <v>1925</v>
      </c>
      <c r="P115" t="s">
        <v>1926</v>
      </c>
      <c r="Q115" t="s">
        <v>1927</v>
      </c>
      <c r="R115" t="s">
        <v>1928</v>
      </c>
      <c r="S115" t="s">
        <v>1929</v>
      </c>
      <c r="T115" t="s">
        <v>1930</v>
      </c>
    </row>
    <row r="116" spans="1:43" ht="14.5" x14ac:dyDescent="0.35">
      <c r="A116" s="1"/>
      <c r="B116" s="1"/>
      <c r="C116" s="2" t="s">
        <v>263</v>
      </c>
      <c r="D116" s="5"/>
      <c r="E116" s="27" t="s">
        <v>29</v>
      </c>
      <c r="F116" s="27" t="s">
        <v>11</v>
      </c>
      <c r="G116" s="5"/>
      <c r="H116" s="27">
        <v>49.418183999999997</v>
      </c>
      <c r="I116" s="27">
        <v>-2.5387249999999999</v>
      </c>
      <c r="J116" s="2" t="s">
        <v>264</v>
      </c>
      <c r="K116" s="33"/>
      <c r="L116" s="33"/>
      <c r="M116" s="59" t="s">
        <v>1931</v>
      </c>
      <c r="N116" t="s">
        <v>1932</v>
      </c>
      <c r="O116" s="59" t="s">
        <v>1933</v>
      </c>
      <c r="P116" s="59" t="s">
        <v>1934</v>
      </c>
      <c r="Q116" s="59" t="s">
        <v>1935</v>
      </c>
      <c r="R116" s="59" t="s">
        <v>1936</v>
      </c>
      <c r="S116" s="59" t="s">
        <v>1937</v>
      </c>
      <c r="T116" s="59" t="s">
        <v>1938</v>
      </c>
      <c r="U116" s="59" t="s">
        <v>1939</v>
      </c>
      <c r="V116" s="59" t="s">
        <v>1940</v>
      </c>
    </row>
    <row r="117" spans="1:43" ht="14.5" x14ac:dyDescent="0.35">
      <c r="A117" s="1"/>
      <c r="B117" s="1"/>
      <c r="C117" s="2" t="s">
        <v>265</v>
      </c>
      <c r="D117" s="5"/>
      <c r="E117" s="5"/>
      <c r="F117" s="5"/>
      <c r="G117" s="5"/>
      <c r="H117" s="27">
        <v>49.420426999999997</v>
      </c>
      <c r="I117" s="27">
        <v>-2.5350220000000001</v>
      </c>
      <c r="J117" s="2" t="s">
        <v>266</v>
      </c>
      <c r="K117" s="33"/>
      <c r="L117" s="33"/>
      <c r="M117" t="s">
        <v>1942</v>
      </c>
      <c r="N117" s="60" t="s">
        <v>1941</v>
      </c>
      <c r="O117" s="59" t="s">
        <v>1943</v>
      </c>
      <c r="P117" s="59" t="s">
        <v>1944</v>
      </c>
      <c r="Q117" s="59" t="s">
        <v>1945</v>
      </c>
      <c r="R117" s="59" t="s">
        <v>1946</v>
      </c>
      <c r="S117" s="59" t="s">
        <v>1947</v>
      </c>
    </row>
    <row r="118" spans="1:43" ht="14.5" x14ac:dyDescent="0.35">
      <c r="A118" s="1"/>
      <c r="B118" s="1"/>
      <c r="C118" s="104" t="s">
        <v>267</v>
      </c>
      <c r="D118" s="104"/>
      <c r="E118" s="105"/>
      <c r="F118" s="5"/>
      <c r="G118" s="5"/>
      <c r="H118" s="27">
        <v>49.420586999999998</v>
      </c>
      <c r="I118" s="27">
        <v>-2.5346820000000001</v>
      </c>
      <c r="J118" s="2" t="s">
        <v>268</v>
      </c>
      <c r="K118" s="33"/>
      <c r="L118" s="58" t="s">
        <v>1157</v>
      </c>
      <c r="M118" s="33"/>
    </row>
    <row r="119" spans="1:43" ht="14.5" x14ac:dyDescent="0.35">
      <c r="A119" s="1"/>
      <c r="B119" s="1"/>
      <c r="C119" s="2" t="s">
        <v>269</v>
      </c>
      <c r="D119" s="5"/>
      <c r="E119" s="5"/>
      <c r="F119" s="5"/>
      <c r="G119" s="5"/>
      <c r="H119" s="27">
        <v>49.420197999999999</v>
      </c>
      <c r="I119" s="27">
        <v>-2.5342039999999999</v>
      </c>
      <c r="J119" s="2" t="s">
        <v>270</v>
      </c>
      <c r="K119" s="33"/>
      <c r="L119" s="33"/>
      <c r="M119" s="33" t="s">
        <v>1948</v>
      </c>
      <c r="N119" t="s">
        <v>1949</v>
      </c>
    </row>
    <row r="120" spans="1:43" ht="14.5" x14ac:dyDescent="0.35">
      <c r="A120" s="1"/>
      <c r="B120" s="1"/>
      <c r="C120" s="2" t="s">
        <v>271</v>
      </c>
      <c r="D120" s="5"/>
      <c r="E120" s="5"/>
      <c r="F120" s="5"/>
      <c r="G120" s="5"/>
      <c r="H120" s="27">
        <v>49.420051999999998</v>
      </c>
      <c r="I120" s="27">
        <v>-2.533954</v>
      </c>
      <c r="J120" s="2" t="s">
        <v>272</v>
      </c>
      <c r="K120" s="33"/>
      <c r="L120" s="33"/>
      <c r="M120" s="59" t="s">
        <v>1950</v>
      </c>
      <c r="N120" s="59" t="s">
        <v>1951</v>
      </c>
    </row>
    <row r="121" spans="1:43" ht="14.5" x14ac:dyDescent="0.35">
      <c r="A121" s="14"/>
      <c r="B121" s="14"/>
      <c r="C121" s="2" t="s">
        <v>273</v>
      </c>
      <c r="D121" s="5"/>
      <c r="E121" s="26" t="s">
        <v>14</v>
      </c>
      <c r="F121" s="26" t="s">
        <v>11</v>
      </c>
      <c r="G121">
        <v>0</v>
      </c>
      <c r="H121" s="27">
        <v>49.420572999999997</v>
      </c>
      <c r="I121" s="27">
        <v>-2.533579</v>
      </c>
      <c r="J121" s="2" t="s">
        <v>274</v>
      </c>
      <c r="K121" s="33"/>
      <c r="L121" s="33"/>
      <c r="M121" s="33" t="s">
        <v>1952</v>
      </c>
      <c r="N121" t="s">
        <v>1953</v>
      </c>
      <c r="O121" s="59" t="s">
        <v>1954</v>
      </c>
      <c r="P121" s="59" t="s">
        <v>1955</v>
      </c>
      <c r="Q121" s="59" t="s">
        <v>1956</v>
      </c>
    </row>
    <row r="123" spans="1:43" ht="15.75" customHeight="1" x14ac:dyDescent="0.25">
      <c r="A123" s="40"/>
      <c r="B123" s="18" t="s">
        <v>18</v>
      </c>
      <c r="C123" s="19"/>
      <c r="D123" s="20"/>
      <c r="E123" s="40"/>
      <c r="F123" s="40"/>
      <c r="G123" s="40"/>
      <c r="H123" s="40"/>
      <c r="I123" s="40"/>
    </row>
    <row r="124" spans="1:43" ht="15.75" customHeight="1" x14ac:dyDescent="0.25">
      <c r="A124" s="6"/>
      <c r="B124" s="7" t="s">
        <v>1</v>
      </c>
      <c r="C124" s="8" t="s">
        <v>2</v>
      </c>
      <c r="D124" s="9" t="s">
        <v>3</v>
      </c>
      <c r="E124" s="41" t="s">
        <v>460</v>
      </c>
      <c r="F124" s="40"/>
      <c r="G124" s="40"/>
      <c r="H124" s="40"/>
      <c r="I124" s="40"/>
    </row>
    <row r="125" spans="1:43" ht="15.75" customHeight="1" x14ac:dyDescent="0.25">
      <c r="A125" s="10"/>
      <c r="B125" s="11" t="s">
        <v>10</v>
      </c>
      <c r="C125" s="11" t="s">
        <v>24</v>
      </c>
      <c r="D125" s="11" t="s">
        <v>25</v>
      </c>
      <c r="E125" s="42" t="s">
        <v>462</v>
      </c>
      <c r="F125" s="40"/>
      <c r="G125" s="40"/>
      <c r="H125" s="40"/>
      <c r="I125" s="40"/>
    </row>
    <row r="126" spans="1:43" ht="15.75" customHeight="1" x14ac:dyDescent="0.25">
      <c r="A126" s="12" t="s">
        <v>28</v>
      </c>
      <c r="B126" s="11" t="s">
        <v>29</v>
      </c>
      <c r="C126" s="11" t="s">
        <v>11</v>
      </c>
      <c r="D126" s="11" t="s">
        <v>30</v>
      </c>
      <c r="E126" s="42" t="s">
        <v>461</v>
      </c>
      <c r="F126" s="40"/>
      <c r="G126" s="40"/>
      <c r="H126" s="40"/>
      <c r="I126" s="40"/>
    </row>
    <row r="127" spans="1:43" ht="15.75" customHeight="1" x14ac:dyDescent="0.25">
      <c r="A127" s="13"/>
      <c r="B127" s="11" t="s">
        <v>14</v>
      </c>
      <c r="C127" s="22" t="s">
        <v>14</v>
      </c>
      <c r="D127" s="11">
        <v>0</v>
      </c>
      <c r="E127" s="40"/>
      <c r="F127" s="40"/>
      <c r="G127" s="40"/>
      <c r="H127" s="40"/>
      <c r="I127" s="40"/>
    </row>
    <row r="128" spans="1:43" ht="15.75" customHeight="1" x14ac:dyDescent="0.25">
      <c r="A128" s="40"/>
      <c r="B128" s="40"/>
      <c r="C128" s="23" t="s">
        <v>451</v>
      </c>
      <c r="D128" s="40"/>
      <c r="E128" s="40"/>
      <c r="F128" s="40"/>
      <c r="G128" s="40"/>
      <c r="H128" s="40"/>
      <c r="I128" s="40"/>
    </row>
    <row r="129" spans="1:9" ht="15.75" customHeight="1" x14ac:dyDescent="0.25">
      <c r="A129" s="40"/>
      <c r="B129" s="40"/>
      <c r="C129" s="40"/>
      <c r="D129" s="40"/>
      <c r="E129" s="40"/>
      <c r="F129" s="40"/>
      <c r="G129" s="40"/>
      <c r="H129" s="40"/>
      <c r="I129" s="40"/>
    </row>
    <row r="130" spans="1:9" ht="15.75" customHeight="1" x14ac:dyDescent="0.25">
      <c r="A130" s="40"/>
      <c r="B130" s="21" t="s">
        <v>443</v>
      </c>
      <c r="C130" s="21" t="s">
        <v>444</v>
      </c>
      <c r="D130" s="21" t="s">
        <v>445</v>
      </c>
      <c r="E130" s="21" t="s">
        <v>446</v>
      </c>
      <c r="F130" s="21" t="s">
        <v>447</v>
      </c>
      <c r="G130" s="21" t="s">
        <v>448</v>
      </c>
      <c r="H130" s="40"/>
      <c r="I130" s="28" t="s">
        <v>452</v>
      </c>
    </row>
    <row r="131" spans="1:9" ht="15.75" customHeight="1" x14ac:dyDescent="0.25">
      <c r="A131" s="40" t="s">
        <v>449</v>
      </c>
      <c r="B131" s="25">
        <v>0.15138888888888888</v>
      </c>
      <c r="C131" s="25">
        <v>0.40069444444444446</v>
      </c>
      <c r="D131" s="25">
        <v>0.64583333333333337</v>
      </c>
      <c r="E131" s="25">
        <v>0.91180555555555554</v>
      </c>
      <c r="F131" s="25">
        <v>0.41666666666666669</v>
      </c>
      <c r="G131" s="25">
        <v>0.5</v>
      </c>
      <c r="H131" s="40"/>
      <c r="I131" s="26" t="s">
        <v>29</v>
      </c>
    </row>
    <row r="132" spans="1:9" ht="15.75" customHeight="1" thickBot="1" x14ac:dyDescent="0.3">
      <c r="A132" s="40" t="s">
        <v>450</v>
      </c>
      <c r="B132" s="40">
        <v>2.9</v>
      </c>
      <c r="C132" s="40">
        <v>7.8</v>
      </c>
      <c r="D132" s="40">
        <v>3.1</v>
      </c>
      <c r="E132" s="40">
        <v>7.5</v>
      </c>
      <c r="F132" s="31">
        <f>IF(F131&lt;$O131,$O131,IF(F131&lt;$P131-0.5*($P131-$O131),$O131,IF(F131&lt;$Q131-0.5*($Q131-$P131),$P131,IF(F131&lt;$R131-0.5*($R131-$Q131),$Q131,$R131))))</f>
        <v>0</v>
      </c>
      <c r="G132" s="31">
        <f>IF(G131&lt;$O131,$O131,IF(G131&lt;$P131-0.5*($P131-$O131),$O131,IF(G131&lt;$Q131-0.5*($Q131-$P131),$P131,IF(G131&lt;$R131-0.5*($R131-$Q131),$Q131,$R131))))</f>
        <v>0</v>
      </c>
      <c r="H132" s="40" t="s">
        <v>453</v>
      </c>
      <c r="I132" s="26"/>
    </row>
    <row r="133" spans="1:9" ht="15.75" customHeight="1" thickBot="1" x14ac:dyDescent="0.3">
      <c r="A133" s="40"/>
      <c r="B133" s="40"/>
      <c r="C133" s="40"/>
      <c r="D133" s="40"/>
      <c r="E133" s="40"/>
      <c r="F133" s="29">
        <f>_xlfn.XLOOKUP(F132,B131:E131,B132:E132,0,0)</f>
        <v>0</v>
      </c>
      <c r="G133" s="29">
        <f>_xlfn.XLOOKUP(G132,B131:E131,B132:E132,0,0)</f>
        <v>0</v>
      </c>
      <c r="H133" s="32" t="e">
        <f ca="1">IF(_xlfn.XLOOKUP(F133,B132:E132,B130:E130)="Tide 4",OFFSET(_xlfn.XLOOKUP(F133,B132:E132,B132:E132),0,-1),OFFSET(_xlfn.XLOOKUP(F133,B132:E132,B132:E132),0,1))</f>
        <v>#N/A</v>
      </c>
      <c r="I133" s="25"/>
    </row>
    <row r="134" spans="1:9" ht="15.75" customHeight="1" x14ac:dyDescent="0.25">
      <c r="A134" s="30"/>
      <c r="B134" s="25"/>
      <c r="C134" s="25"/>
      <c r="D134" s="25"/>
      <c r="E134" s="25"/>
      <c r="F134" s="29">
        <f>IF(ABS(F131-F132)&lt;0.04,1,_xlfn.CEILING.MATH(ABS(F131-F132)/0.04))</f>
        <v>11</v>
      </c>
      <c r="G134" s="29">
        <f>IF(ABS(G131-G132)&lt;0.04,1,_xlfn.CEILING.MATH(ABS(G131-G132)/0.04))</f>
        <v>13</v>
      </c>
      <c r="H134" s="40"/>
      <c r="I134" s="29"/>
    </row>
    <row r="135" spans="1:9" ht="15.75" customHeight="1" x14ac:dyDescent="0.25">
      <c r="A135" s="30"/>
      <c r="B135" s="40"/>
      <c r="C135" s="40"/>
      <c r="D135" s="40"/>
      <c r="E135" s="40"/>
      <c r="F135" s="40"/>
      <c r="G135" s="40"/>
      <c r="H135" s="40"/>
      <c r="I135" s="40"/>
    </row>
    <row r="136" spans="1:9" ht="15.75" customHeight="1" x14ac:dyDescent="0.25">
      <c r="A136" s="40"/>
      <c r="B136" s="40"/>
      <c r="C136" s="40"/>
      <c r="D136" s="40"/>
      <c r="E136" s="40"/>
      <c r="F136" s="40"/>
      <c r="G136" s="40"/>
      <c r="H136" s="40"/>
      <c r="I136" s="40"/>
    </row>
    <row r="137" spans="1:9" ht="15.75" customHeight="1" x14ac:dyDescent="0.25">
      <c r="A137" s="40" t="s">
        <v>457</v>
      </c>
      <c r="B137" s="40"/>
      <c r="C137" s="40"/>
      <c r="D137" s="40"/>
      <c r="E137" s="40"/>
      <c r="F137" s="40"/>
      <c r="G137" s="40"/>
      <c r="H137" s="40"/>
      <c r="I137" s="40"/>
    </row>
  </sheetData>
  <mergeCells count="1">
    <mergeCell ref="C118:E118"/>
  </mergeCells>
  <phoneticPr fontId="9" type="noConversion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"/>
  <sheetViews>
    <sheetView workbookViewId="0"/>
  </sheetViews>
  <sheetFormatPr defaultColWidth="14.453125" defaultRowHeight="15.75" customHeight="1" x14ac:dyDescent="0.25"/>
  <sheetData>
    <row r="1" spans="1:4" ht="13" x14ac:dyDescent="0.3">
      <c r="A1" s="15" t="s">
        <v>275</v>
      </c>
      <c r="B1" s="15" t="s">
        <v>276</v>
      </c>
      <c r="C1" s="15" t="s">
        <v>277</v>
      </c>
      <c r="D1" s="15" t="s">
        <v>278</v>
      </c>
    </row>
    <row r="2" spans="1:4" ht="15.75" customHeight="1" x14ac:dyDescent="0.25">
      <c r="A2" s="16" t="s">
        <v>6</v>
      </c>
      <c r="B2" s="17" t="s">
        <v>279</v>
      </c>
      <c r="C2" s="17" t="s">
        <v>280</v>
      </c>
    </row>
    <row r="3" spans="1:4" ht="15.75" customHeight="1" x14ac:dyDescent="0.25">
      <c r="A3" s="16" t="s">
        <v>9</v>
      </c>
      <c r="B3" s="17" t="s">
        <v>281</v>
      </c>
      <c r="C3" s="17" t="s">
        <v>282</v>
      </c>
    </row>
    <row r="4" spans="1:4" ht="15.75" customHeight="1" x14ac:dyDescent="0.25">
      <c r="A4" s="16" t="s">
        <v>13</v>
      </c>
      <c r="B4" s="17" t="s">
        <v>283</v>
      </c>
      <c r="C4" s="17" t="s">
        <v>284</v>
      </c>
    </row>
    <row r="5" spans="1:4" ht="15.75" customHeight="1" x14ac:dyDescent="0.25">
      <c r="A5" s="16" t="s">
        <v>16</v>
      </c>
      <c r="B5" s="17" t="s">
        <v>285</v>
      </c>
      <c r="C5" s="17" t="s">
        <v>286</v>
      </c>
    </row>
    <row r="6" spans="1:4" ht="15.75" customHeight="1" x14ac:dyDescent="0.25">
      <c r="A6" s="16" t="s">
        <v>20</v>
      </c>
      <c r="B6" s="17" t="s">
        <v>287</v>
      </c>
      <c r="C6" s="17" t="s">
        <v>288</v>
      </c>
    </row>
    <row r="7" spans="1:4" ht="15.75" customHeight="1" x14ac:dyDescent="0.25">
      <c r="A7" s="16" t="s">
        <v>22</v>
      </c>
      <c r="B7" s="17" t="s">
        <v>289</v>
      </c>
      <c r="C7" s="17" t="s">
        <v>290</v>
      </c>
    </row>
    <row r="8" spans="1:4" ht="15.75" customHeight="1" x14ac:dyDescent="0.25">
      <c r="A8" s="16" t="s">
        <v>26</v>
      </c>
      <c r="B8" s="17" t="s">
        <v>291</v>
      </c>
      <c r="C8" s="17" t="s">
        <v>292</v>
      </c>
    </row>
    <row r="9" spans="1:4" ht="15.75" customHeight="1" x14ac:dyDescent="0.25">
      <c r="A9" s="16" t="s">
        <v>31</v>
      </c>
      <c r="B9" s="17" t="s">
        <v>293</v>
      </c>
      <c r="C9" s="17" t="s">
        <v>294</v>
      </c>
    </row>
    <row r="10" spans="1:4" ht="15.75" customHeight="1" x14ac:dyDescent="0.25">
      <c r="A10" s="16" t="s">
        <v>33</v>
      </c>
      <c r="B10" s="17" t="s">
        <v>295</v>
      </c>
      <c r="C10" s="17" t="s">
        <v>296</v>
      </c>
    </row>
    <row r="11" spans="1:4" ht="15.75" customHeight="1" x14ac:dyDescent="0.25">
      <c r="A11" s="16" t="s">
        <v>35</v>
      </c>
      <c r="B11" s="17" t="s">
        <v>297</v>
      </c>
      <c r="C11" s="17" t="s">
        <v>298</v>
      </c>
    </row>
    <row r="12" spans="1:4" ht="15.75" customHeight="1" x14ac:dyDescent="0.25">
      <c r="A12" s="16" t="s">
        <v>39</v>
      </c>
      <c r="B12" s="17" t="s">
        <v>299</v>
      </c>
      <c r="C12" s="17" t="s">
        <v>300</v>
      </c>
    </row>
    <row r="13" spans="1:4" ht="15.75" customHeight="1" x14ac:dyDescent="0.25">
      <c r="A13" s="16" t="s">
        <v>41</v>
      </c>
      <c r="B13" s="17" t="s">
        <v>301</v>
      </c>
      <c r="C13" s="17" t="s">
        <v>302</v>
      </c>
    </row>
    <row r="14" spans="1:4" ht="15.75" customHeight="1" x14ac:dyDescent="0.25">
      <c r="A14" s="16" t="s">
        <v>43</v>
      </c>
      <c r="B14" s="17" t="s">
        <v>303</v>
      </c>
      <c r="C14" s="17" t="s">
        <v>304</v>
      </c>
    </row>
    <row r="15" spans="1:4" ht="15.75" customHeight="1" x14ac:dyDescent="0.25">
      <c r="A15" s="16" t="s">
        <v>45</v>
      </c>
      <c r="B15" s="17" t="s">
        <v>305</v>
      </c>
      <c r="C15" s="17" t="s">
        <v>306</v>
      </c>
    </row>
    <row r="16" spans="1:4" ht="15.75" customHeight="1" x14ac:dyDescent="0.25">
      <c r="A16" s="16" t="s">
        <v>46</v>
      </c>
      <c r="B16" s="17" t="s">
        <v>307</v>
      </c>
      <c r="C16" s="17" t="s">
        <v>308</v>
      </c>
    </row>
    <row r="17" spans="1:4" ht="15.75" customHeight="1" x14ac:dyDescent="0.25">
      <c r="A17" s="16" t="s">
        <v>48</v>
      </c>
      <c r="B17" s="17" t="s">
        <v>309</v>
      </c>
      <c r="C17" s="17" t="s">
        <v>310</v>
      </c>
    </row>
    <row r="18" spans="1:4" ht="15.75" customHeight="1" x14ac:dyDescent="0.25">
      <c r="A18" s="16" t="s">
        <v>50</v>
      </c>
      <c r="B18" s="17" t="s">
        <v>311</v>
      </c>
      <c r="C18" s="17" t="s">
        <v>312</v>
      </c>
    </row>
    <row r="19" spans="1:4" ht="15.75" customHeight="1" x14ac:dyDescent="0.25">
      <c r="A19" s="16" t="s">
        <v>53</v>
      </c>
      <c r="B19" s="17" t="s">
        <v>313</v>
      </c>
      <c r="C19" s="17" t="s">
        <v>314</v>
      </c>
    </row>
    <row r="20" spans="1:4" ht="15.75" customHeight="1" x14ac:dyDescent="0.25">
      <c r="A20" s="16" t="s">
        <v>55</v>
      </c>
      <c r="B20" s="17" t="s">
        <v>315</v>
      </c>
      <c r="C20" s="17" t="s">
        <v>316</v>
      </c>
    </row>
    <row r="21" spans="1:4" ht="15.75" customHeight="1" x14ac:dyDescent="0.25">
      <c r="A21" s="16" t="s">
        <v>57</v>
      </c>
      <c r="B21" s="17" t="s">
        <v>317</v>
      </c>
      <c r="C21" s="17" t="s">
        <v>318</v>
      </c>
    </row>
    <row r="22" spans="1:4" ht="15.75" customHeight="1" x14ac:dyDescent="0.25">
      <c r="A22" s="16" t="s">
        <v>59</v>
      </c>
      <c r="D22" s="16" t="s">
        <v>319</v>
      </c>
    </row>
    <row r="23" spans="1:4" ht="15.75" customHeight="1" x14ac:dyDescent="0.25">
      <c r="A23" s="16" t="s">
        <v>61</v>
      </c>
      <c r="B23" s="17" t="s">
        <v>320</v>
      </c>
      <c r="C23" s="17" t="s">
        <v>321</v>
      </c>
    </row>
    <row r="24" spans="1:4" ht="15.75" customHeight="1" x14ac:dyDescent="0.25">
      <c r="A24" s="16" t="s">
        <v>64</v>
      </c>
      <c r="B24" s="17" t="s">
        <v>322</v>
      </c>
      <c r="C24" s="17" t="s">
        <v>323</v>
      </c>
    </row>
    <row r="25" spans="1:4" ht="15.75" customHeight="1" x14ac:dyDescent="0.25">
      <c r="A25" s="16" t="s">
        <v>66</v>
      </c>
      <c r="B25" s="17" t="s">
        <v>324</v>
      </c>
      <c r="C25" s="17" t="s">
        <v>325</v>
      </c>
    </row>
    <row r="26" spans="1:4" ht="15.75" customHeight="1" x14ac:dyDescent="0.25">
      <c r="A26" s="16" t="s">
        <v>68</v>
      </c>
      <c r="B26" s="17" t="s">
        <v>326</v>
      </c>
      <c r="C26" s="17" t="s">
        <v>327</v>
      </c>
    </row>
    <row r="27" spans="1:4" ht="15.75" customHeight="1" x14ac:dyDescent="0.25">
      <c r="A27" s="16" t="s">
        <v>71</v>
      </c>
      <c r="D27" s="16" t="s">
        <v>319</v>
      </c>
    </row>
    <row r="28" spans="1:4" ht="15.75" customHeight="1" x14ac:dyDescent="0.25">
      <c r="A28" s="16" t="s">
        <v>73</v>
      </c>
      <c r="B28" s="17" t="s">
        <v>328</v>
      </c>
      <c r="C28" s="17" t="s">
        <v>329</v>
      </c>
    </row>
    <row r="29" spans="1:4" ht="15.75" customHeight="1" x14ac:dyDescent="0.25">
      <c r="A29" s="16" t="s">
        <v>75</v>
      </c>
      <c r="B29" s="17" t="s">
        <v>330</v>
      </c>
      <c r="C29" s="17" t="s">
        <v>331</v>
      </c>
    </row>
    <row r="30" spans="1:4" ht="12.5" x14ac:dyDescent="0.25">
      <c r="A30" s="16" t="s">
        <v>77</v>
      </c>
      <c r="D30" s="16" t="s">
        <v>319</v>
      </c>
    </row>
    <row r="31" spans="1:4" ht="12.5" x14ac:dyDescent="0.25">
      <c r="A31" s="16" t="s">
        <v>79</v>
      </c>
      <c r="B31" s="17" t="s">
        <v>332</v>
      </c>
      <c r="C31" s="17" t="s">
        <v>333</v>
      </c>
    </row>
    <row r="32" spans="1:4" ht="12.5" x14ac:dyDescent="0.25">
      <c r="A32" s="16" t="s">
        <v>81</v>
      </c>
      <c r="B32" s="17" t="s">
        <v>334</v>
      </c>
      <c r="C32" s="17" t="s">
        <v>335</v>
      </c>
    </row>
    <row r="33" spans="1:4" ht="12.5" x14ac:dyDescent="0.25">
      <c r="A33" s="16" t="s">
        <v>84</v>
      </c>
      <c r="D33" s="16" t="s">
        <v>319</v>
      </c>
    </row>
    <row r="34" spans="1:4" ht="12.5" x14ac:dyDescent="0.25">
      <c r="A34" s="16" t="s">
        <v>86</v>
      </c>
      <c r="D34" s="16" t="s">
        <v>319</v>
      </c>
    </row>
    <row r="35" spans="1:4" ht="12.5" x14ac:dyDescent="0.25">
      <c r="A35" s="16" t="s">
        <v>88</v>
      </c>
      <c r="B35" s="17" t="s">
        <v>336</v>
      </c>
      <c r="C35" s="17" t="s">
        <v>337</v>
      </c>
    </row>
    <row r="36" spans="1:4" ht="12.5" x14ac:dyDescent="0.25">
      <c r="A36" s="16" t="s">
        <v>90</v>
      </c>
      <c r="B36" s="17" t="s">
        <v>338</v>
      </c>
      <c r="C36" s="17" t="s">
        <v>339</v>
      </c>
    </row>
    <row r="37" spans="1:4" ht="12.5" x14ac:dyDescent="0.25">
      <c r="A37" s="16" t="s">
        <v>92</v>
      </c>
      <c r="D37" s="16" t="s">
        <v>319</v>
      </c>
    </row>
    <row r="38" spans="1:4" ht="12.5" x14ac:dyDescent="0.25">
      <c r="A38" s="16" t="s">
        <v>95</v>
      </c>
      <c r="B38" s="17" t="s">
        <v>340</v>
      </c>
      <c r="C38" s="17" t="s">
        <v>341</v>
      </c>
    </row>
    <row r="39" spans="1:4" ht="12.5" x14ac:dyDescent="0.25">
      <c r="A39" s="16" t="s">
        <v>97</v>
      </c>
      <c r="D39" s="16" t="s">
        <v>319</v>
      </c>
    </row>
    <row r="40" spans="1:4" ht="12.5" x14ac:dyDescent="0.25">
      <c r="A40" s="16" t="s">
        <v>99</v>
      </c>
      <c r="B40" s="17" t="s">
        <v>342</v>
      </c>
      <c r="C40" s="17" t="s">
        <v>343</v>
      </c>
    </row>
    <row r="41" spans="1:4" ht="12.5" x14ac:dyDescent="0.25">
      <c r="A41" s="16" t="s">
        <v>101</v>
      </c>
      <c r="B41" s="17" t="s">
        <v>344</v>
      </c>
      <c r="C41" s="17" t="s">
        <v>345</v>
      </c>
    </row>
    <row r="42" spans="1:4" ht="12.5" x14ac:dyDescent="0.25">
      <c r="A42" s="16" t="s">
        <v>103</v>
      </c>
      <c r="B42" s="17" t="s">
        <v>346</v>
      </c>
      <c r="C42" s="17" t="s">
        <v>347</v>
      </c>
    </row>
    <row r="43" spans="1:4" ht="12.5" x14ac:dyDescent="0.25">
      <c r="A43" s="16" t="s">
        <v>105</v>
      </c>
      <c r="B43" s="17" t="s">
        <v>348</v>
      </c>
      <c r="C43" s="17" t="s">
        <v>349</v>
      </c>
    </row>
    <row r="44" spans="1:4" ht="12.5" x14ac:dyDescent="0.25">
      <c r="A44" s="16" t="s">
        <v>107</v>
      </c>
      <c r="B44" s="17" t="s">
        <v>350</v>
      </c>
      <c r="C44" s="17" t="s">
        <v>351</v>
      </c>
    </row>
    <row r="45" spans="1:4" ht="12.5" x14ac:dyDescent="0.25">
      <c r="A45" s="16" t="s">
        <v>109</v>
      </c>
      <c r="B45" s="17" t="s">
        <v>352</v>
      </c>
      <c r="C45" s="17" t="s">
        <v>353</v>
      </c>
    </row>
    <row r="46" spans="1:4" ht="12.5" x14ac:dyDescent="0.25">
      <c r="A46" s="16" t="s">
        <v>111</v>
      </c>
      <c r="D46" s="16" t="s">
        <v>319</v>
      </c>
    </row>
    <row r="47" spans="1:4" ht="12.5" x14ac:dyDescent="0.25">
      <c r="A47" s="16" t="s">
        <v>114</v>
      </c>
      <c r="D47" s="16" t="s">
        <v>319</v>
      </c>
    </row>
    <row r="48" spans="1:4" ht="12.5" x14ac:dyDescent="0.25">
      <c r="A48" s="16" t="s">
        <v>116</v>
      </c>
      <c r="B48" s="17" t="s">
        <v>354</v>
      </c>
      <c r="C48" s="17" t="s">
        <v>355</v>
      </c>
    </row>
    <row r="49" spans="1:4" ht="12.5" x14ac:dyDescent="0.25">
      <c r="A49" s="16" t="s">
        <v>119</v>
      </c>
      <c r="B49" s="17" t="s">
        <v>356</v>
      </c>
      <c r="C49" s="17" t="s">
        <v>357</v>
      </c>
    </row>
    <row r="50" spans="1:4" ht="12.5" x14ac:dyDescent="0.25">
      <c r="A50" s="16" t="s">
        <v>121</v>
      </c>
      <c r="D50" s="16" t="s">
        <v>319</v>
      </c>
    </row>
    <row r="51" spans="1:4" ht="12.5" x14ac:dyDescent="0.25">
      <c r="A51" s="16" t="s">
        <v>123</v>
      </c>
      <c r="B51" s="17" t="s">
        <v>358</v>
      </c>
      <c r="C51" s="17" t="s">
        <v>359</v>
      </c>
    </row>
    <row r="52" spans="1:4" ht="12.5" x14ac:dyDescent="0.25">
      <c r="A52" s="16" t="s">
        <v>8</v>
      </c>
      <c r="B52" s="17" t="s">
        <v>360</v>
      </c>
      <c r="C52" s="17" t="s">
        <v>361</v>
      </c>
    </row>
    <row r="53" spans="1:4" ht="12.5" x14ac:dyDescent="0.25">
      <c r="A53" s="16" t="s">
        <v>12</v>
      </c>
      <c r="B53" s="17" t="s">
        <v>362</v>
      </c>
      <c r="C53" s="17" t="s">
        <v>363</v>
      </c>
    </row>
    <row r="54" spans="1:4" ht="12.5" x14ac:dyDescent="0.25">
      <c r="A54" s="16" t="s">
        <v>15</v>
      </c>
      <c r="B54" s="17" t="s">
        <v>364</v>
      </c>
      <c r="C54" s="17" t="s">
        <v>365</v>
      </c>
    </row>
    <row r="55" spans="1:4" ht="12.5" x14ac:dyDescent="0.25">
      <c r="A55" s="16" t="s">
        <v>17</v>
      </c>
      <c r="B55" s="17" t="s">
        <v>366</v>
      </c>
      <c r="C55" s="17" t="s">
        <v>367</v>
      </c>
    </row>
    <row r="56" spans="1:4" ht="12.5" x14ac:dyDescent="0.25">
      <c r="A56" s="16" t="s">
        <v>21</v>
      </c>
      <c r="B56" s="17" t="s">
        <v>368</v>
      </c>
      <c r="C56" s="17" t="s">
        <v>369</v>
      </c>
    </row>
    <row r="57" spans="1:4" ht="12.5" x14ac:dyDescent="0.25">
      <c r="A57" s="16" t="s">
        <v>23</v>
      </c>
      <c r="B57" s="17" t="s">
        <v>370</v>
      </c>
      <c r="C57" s="17" t="s">
        <v>371</v>
      </c>
    </row>
    <row r="58" spans="1:4" ht="12.5" x14ac:dyDescent="0.25">
      <c r="A58" s="16" t="s">
        <v>27</v>
      </c>
      <c r="B58" s="17" t="s">
        <v>372</v>
      </c>
      <c r="C58" s="17" t="s">
        <v>373</v>
      </c>
    </row>
    <row r="59" spans="1:4" ht="12.5" x14ac:dyDescent="0.25">
      <c r="A59" s="16" t="s">
        <v>32</v>
      </c>
      <c r="B59" s="17" t="s">
        <v>374</v>
      </c>
      <c r="C59" s="17" t="s">
        <v>375</v>
      </c>
    </row>
    <row r="60" spans="1:4" ht="12.5" x14ac:dyDescent="0.25">
      <c r="A60" s="16" t="s">
        <v>34</v>
      </c>
      <c r="B60" s="17" t="s">
        <v>372</v>
      </c>
      <c r="C60" s="17" t="s">
        <v>376</v>
      </c>
    </row>
    <row r="61" spans="1:4" ht="12.5" x14ac:dyDescent="0.25">
      <c r="A61" s="16" t="s">
        <v>36</v>
      </c>
      <c r="B61" s="17" t="s">
        <v>377</v>
      </c>
      <c r="C61" s="17" t="s">
        <v>378</v>
      </c>
    </row>
    <row r="62" spans="1:4" ht="12.5" x14ac:dyDescent="0.25">
      <c r="A62" s="16" t="s">
        <v>40</v>
      </c>
      <c r="B62" s="17" t="s">
        <v>379</v>
      </c>
      <c r="C62" s="17" t="s">
        <v>380</v>
      </c>
    </row>
    <row r="63" spans="1:4" ht="12.5" x14ac:dyDescent="0.25">
      <c r="A63" s="16" t="s">
        <v>42</v>
      </c>
      <c r="B63" s="17" t="s">
        <v>381</v>
      </c>
      <c r="C63" s="17" t="s">
        <v>382</v>
      </c>
    </row>
    <row r="64" spans="1:4" ht="12.5" x14ac:dyDescent="0.25">
      <c r="A64" s="16" t="s">
        <v>44</v>
      </c>
      <c r="B64" s="17" t="s">
        <v>383</v>
      </c>
      <c r="C64" s="17" t="s">
        <v>384</v>
      </c>
    </row>
    <row r="65" spans="1:3" ht="12.5" x14ac:dyDescent="0.25">
      <c r="A65" s="16" t="s">
        <v>47</v>
      </c>
      <c r="B65" s="17" t="s">
        <v>385</v>
      </c>
      <c r="C65" s="17" t="s">
        <v>386</v>
      </c>
    </row>
    <row r="66" spans="1:3" ht="12.5" x14ac:dyDescent="0.25">
      <c r="A66" s="16" t="s">
        <v>49</v>
      </c>
      <c r="B66" s="17" t="s">
        <v>387</v>
      </c>
      <c r="C66" s="17" t="s">
        <v>388</v>
      </c>
    </row>
    <row r="67" spans="1:3" ht="12.5" x14ac:dyDescent="0.25">
      <c r="A67" s="16" t="s">
        <v>51</v>
      </c>
      <c r="B67" s="17" t="s">
        <v>389</v>
      </c>
      <c r="C67" s="17" t="s">
        <v>390</v>
      </c>
    </row>
    <row r="68" spans="1:3" ht="12.5" x14ac:dyDescent="0.25">
      <c r="A68" s="16" t="s">
        <v>54</v>
      </c>
      <c r="B68" s="17" t="s">
        <v>391</v>
      </c>
      <c r="C68" s="17" t="s">
        <v>392</v>
      </c>
    </row>
    <row r="69" spans="1:3" ht="12.5" x14ac:dyDescent="0.25">
      <c r="A69" s="16" t="s">
        <v>56</v>
      </c>
      <c r="B69" s="17" t="s">
        <v>393</v>
      </c>
      <c r="C69" s="17" t="s">
        <v>394</v>
      </c>
    </row>
    <row r="70" spans="1:3" ht="12.5" x14ac:dyDescent="0.25">
      <c r="A70" s="16" t="s">
        <v>58</v>
      </c>
      <c r="B70" s="17" t="s">
        <v>395</v>
      </c>
      <c r="C70" s="17" t="s">
        <v>396</v>
      </c>
    </row>
    <row r="71" spans="1:3" ht="12.5" x14ac:dyDescent="0.25">
      <c r="A71" s="16" t="s">
        <v>60</v>
      </c>
      <c r="B71" s="17" t="s">
        <v>397</v>
      </c>
      <c r="C71" s="17" t="s">
        <v>398</v>
      </c>
    </row>
    <row r="72" spans="1:3" ht="12.5" x14ac:dyDescent="0.25">
      <c r="A72" s="16" t="s">
        <v>62</v>
      </c>
      <c r="B72" s="17" t="s">
        <v>399</v>
      </c>
      <c r="C72" s="17" t="s">
        <v>400</v>
      </c>
    </row>
    <row r="73" spans="1:3" ht="12.5" x14ac:dyDescent="0.25">
      <c r="A73" s="16" t="s">
        <v>65</v>
      </c>
      <c r="B73" s="17" t="s">
        <v>401</v>
      </c>
      <c r="C73" s="17" t="s">
        <v>402</v>
      </c>
    </row>
    <row r="74" spans="1:3" ht="12.5" x14ac:dyDescent="0.25">
      <c r="A74" s="16" t="s">
        <v>67</v>
      </c>
      <c r="B74" s="17" t="s">
        <v>403</v>
      </c>
      <c r="C74" s="17" t="s">
        <v>404</v>
      </c>
    </row>
    <row r="75" spans="1:3" ht="12.5" x14ac:dyDescent="0.25">
      <c r="A75" s="16" t="s">
        <v>69</v>
      </c>
      <c r="B75" s="17" t="s">
        <v>405</v>
      </c>
      <c r="C75" s="17" t="s">
        <v>404</v>
      </c>
    </row>
    <row r="76" spans="1:3" ht="12.5" x14ac:dyDescent="0.25">
      <c r="A76" s="16" t="s">
        <v>72</v>
      </c>
      <c r="B76" s="17" t="s">
        <v>406</v>
      </c>
      <c r="C76" s="17" t="s">
        <v>407</v>
      </c>
    </row>
    <row r="77" spans="1:3" ht="12.5" x14ac:dyDescent="0.25">
      <c r="A77" s="16" t="s">
        <v>74</v>
      </c>
      <c r="B77" s="17" t="s">
        <v>408</v>
      </c>
      <c r="C77" s="17" t="s">
        <v>409</v>
      </c>
    </row>
    <row r="78" spans="1:3" ht="12.5" x14ac:dyDescent="0.25">
      <c r="A78" s="16" t="s">
        <v>76</v>
      </c>
      <c r="B78" s="17" t="s">
        <v>410</v>
      </c>
      <c r="C78" s="17" t="s">
        <v>411</v>
      </c>
    </row>
    <row r="79" spans="1:3" ht="12.5" x14ac:dyDescent="0.25">
      <c r="A79" s="16" t="s">
        <v>78</v>
      </c>
      <c r="B79" s="17" t="s">
        <v>412</v>
      </c>
      <c r="C79" s="17" t="s">
        <v>413</v>
      </c>
    </row>
    <row r="80" spans="1:3" ht="12.5" x14ac:dyDescent="0.25">
      <c r="A80" s="16" t="s">
        <v>80</v>
      </c>
      <c r="B80" s="17" t="s">
        <v>408</v>
      </c>
      <c r="C80" s="17" t="s">
        <v>414</v>
      </c>
    </row>
    <row r="81" spans="1:3" ht="12.5" x14ac:dyDescent="0.25">
      <c r="A81" s="16" t="s">
        <v>82</v>
      </c>
      <c r="B81" s="17" t="s">
        <v>406</v>
      </c>
      <c r="C81" s="17" t="s">
        <v>415</v>
      </c>
    </row>
    <row r="82" spans="1:3" ht="12.5" x14ac:dyDescent="0.25">
      <c r="A82" s="16" t="s">
        <v>85</v>
      </c>
      <c r="B82" s="17" t="s">
        <v>405</v>
      </c>
      <c r="C82" s="17" t="s">
        <v>416</v>
      </c>
    </row>
    <row r="83" spans="1:3" ht="12.5" x14ac:dyDescent="0.25">
      <c r="A83" s="16" t="s">
        <v>87</v>
      </c>
      <c r="B83" s="17" t="s">
        <v>406</v>
      </c>
      <c r="C83" s="17" t="s">
        <v>417</v>
      </c>
    </row>
    <row r="84" spans="1:3" ht="12.5" x14ac:dyDescent="0.25">
      <c r="A84" s="16" t="s">
        <v>89</v>
      </c>
      <c r="B84" s="17" t="s">
        <v>410</v>
      </c>
      <c r="C84" s="17" t="s">
        <v>418</v>
      </c>
    </row>
    <row r="85" spans="1:3" ht="12.5" x14ac:dyDescent="0.25">
      <c r="A85" s="16" t="s">
        <v>91</v>
      </c>
      <c r="B85" s="17" t="s">
        <v>408</v>
      </c>
      <c r="C85" s="17" t="s">
        <v>419</v>
      </c>
    </row>
    <row r="86" spans="1:3" ht="12.5" x14ac:dyDescent="0.25">
      <c r="A86" s="16" t="s">
        <v>93</v>
      </c>
      <c r="B86" s="17" t="s">
        <v>410</v>
      </c>
      <c r="C86" s="17" t="s">
        <v>420</v>
      </c>
    </row>
    <row r="87" spans="1:3" ht="12.5" x14ac:dyDescent="0.25">
      <c r="A87" s="16" t="s">
        <v>96</v>
      </c>
      <c r="B87" s="17" t="s">
        <v>406</v>
      </c>
      <c r="C87" s="17" t="s">
        <v>421</v>
      </c>
    </row>
    <row r="88" spans="1:3" ht="12.5" x14ac:dyDescent="0.25">
      <c r="A88" s="16" t="s">
        <v>98</v>
      </c>
      <c r="B88" s="17" t="s">
        <v>422</v>
      </c>
      <c r="C88" s="17" t="s">
        <v>423</v>
      </c>
    </row>
    <row r="89" spans="1:3" ht="12.5" x14ac:dyDescent="0.25">
      <c r="A89" s="16" t="s">
        <v>100</v>
      </c>
      <c r="B89" s="17" t="s">
        <v>412</v>
      </c>
      <c r="C89" s="17" t="s">
        <v>424</v>
      </c>
    </row>
    <row r="90" spans="1:3" ht="12.5" x14ac:dyDescent="0.25">
      <c r="A90" s="16" t="s">
        <v>102</v>
      </c>
      <c r="B90" s="17" t="s">
        <v>405</v>
      </c>
      <c r="C90" s="17" t="s">
        <v>425</v>
      </c>
    </row>
    <row r="91" spans="1:3" ht="12.5" x14ac:dyDescent="0.25">
      <c r="A91" s="16" t="s">
        <v>104</v>
      </c>
      <c r="B91" s="17" t="s">
        <v>399</v>
      </c>
      <c r="C91" s="17" t="s">
        <v>426</v>
      </c>
    </row>
    <row r="92" spans="1:3" ht="12.5" x14ac:dyDescent="0.25">
      <c r="A92" s="16" t="s">
        <v>106</v>
      </c>
      <c r="B92" s="17" t="s">
        <v>427</v>
      </c>
      <c r="C92" s="17" t="s">
        <v>428</v>
      </c>
    </row>
    <row r="93" spans="1:3" ht="12.5" x14ac:dyDescent="0.25">
      <c r="A93" s="16" t="s">
        <v>108</v>
      </c>
      <c r="B93" s="17" t="s">
        <v>403</v>
      </c>
      <c r="C93" s="17" t="s">
        <v>429</v>
      </c>
    </row>
    <row r="94" spans="1:3" ht="12.5" x14ac:dyDescent="0.25">
      <c r="A94" s="16" t="s">
        <v>110</v>
      </c>
      <c r="B94" s="17" t="s">
        <v>405</v>
      </c>
      <c r="C94" s="17" t="s">
        <v>430</v>
      </c>
    </row>
    <row r="95" spans="1:3" ht="12.5" x14ac:dyDescent="0.25">
      <c r="A95" s="16" t="s">
        <v>112</v>
      </c>
      <c r="B95" s="17" t="s">
        <v>431</v>
      </c>
      <c r="C95" s="17" t="s">
        <v>432</v>
      </c>
    </row>
    <row r="96" spans="1:3" ht="12.5" x14ac:dyDescent="0.25">
      <c r="A96" s="16" t="s">
        <v>115</v>
      </c>
      <c r="B96" s="17" t="s">
        <v>433</v>
      </c>
      <c r="C96" s="17" t="s">
        <v>434</v>
      </c>
    </row>
    <row r="97" spans="1:3" ht="12.5" x14ac:dyDescent="0.25">
      <c r="A97" s="16" t="s">
        <v>117</v>
      </c>
      <c r="B97" s="17" t="s">
        <v>435</v>
      </c>
      <c r="C97" s="17" t="s">
        <v>436</v>
      </c>
    </row>
    <row r="98" spans="1:3" ht="12.5" x14ac:dyDescent="0.25">
      <c r="A98" s="16" t="s">
        <v>120</v>
      </c>
      <c r="B98" s="17" t="s">
        <v>437</v>
      </c>
      <c r="C98" s="17" t="s">
        <v>438</v>
      </c>
    </row>
    <row r="99" spans="1:3" ht="12.5" x14ac:dyDescent="0.25">
      <c r="A99" s="16" t="s">
        <v>122</v>
      </c>
      <c r="B99" s="17" t="s">
        <v>439</v>
      </c>
      <c r="C99" s="17" t="s">
        <v>440</v>
      </c>
    </row>
    <row r="100" spans="1:3" ht="12.5" x14ac:dyDescent="0.25">
      <c r="A100" s="16" t="s">
        <v>124</v>
      </c>
      <c r="B100" s="17" t="s">
        <v>441</v>
      </c>
      <c r="C100" s="17" t="s">
        <v>442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I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J e l B K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X M z Y C u s l G H y Z m 4 5 u Z h 5 A H y Y F k k Q R t n E t z S k q L U u 1 S 8 3 T d n W z 0 Y V w b f a g X 7 A A A A A D / / w M A U E s D B B Q A A g A I A A A A I Q A 1 9 d u m B A E A A N 0 B A A A T A A A A R m 9 y b X V s Y X M v U 2 V j d G l v b j E u b X y Q P 2 v D M B D F d 4 O / w 6 E s N h j / S 6 a G T i 4 k S 6 E Q Q 4 f S Q Y 6 v s s G W g n W u W 4 y / e y W 7 a T M k 0 S A d 7 / F 7 d y e N R 6 q V h M P y J l v X c R 1 d 8 Q 5 L W L E 0 T h O g u k R z t U i 8 a F C D V 0 v Y P e c + g 0 d o k F w H z D m o v j u i U V 6 x C F + 4 Q M 8 W m Z K E k r T H K q K T f o i i Y R h C o T 5 D I S K b q 5 n v B 0 v C E y c e m 4 A l a Y y n N 6 u 8 / 7 o r l l V c C j N V / n 1 C 2 z q 3 0 4 R 5 x 6 X + U F 2 b q a Z v p T W 1 N 0 c F 4 8 h M g S w A M i q U p p 4 C G F l u V o H k L N v F Z n m P t a g I E q / 1 z 5 7 s 2 w K 7 f y i 9 B a V 3 o P U t a H 0 H 2 v x B + E W X 0 O Y C m r 3 J d 5 1 a X v 2 k 7 Q 8 A A A D / / w M A U E s B A i 0 A F A A G A A g A A A A h A C r d q k D S A A A A N w E A A B M A A A A A A A A A A A A A A A A A A A A A A F t D b 2 5 0 Z W 5 0 X 1 R 5 c G V z X S 5 4 b W x Q S w E C L Q A U A A I A C A A A A C E A g J e l B K o A A A D 2 A A A A E g A A A A A A A A A A A A A A A A A L A w A A Q 2 9 u Z m l n L 1 B h Y 2 t h Z 2 U u e G 1 s U E s B A i 0 A F A A C A A g A A A A h A D X 1 2 6 Y E A Q A A 3 Q E A A B M A A A A A A A A A A A A A A A A A 5 Q M A A E Z v c m 1 1 b G F z L 1 N l Y 3 R p b 2 4 x L m 1 Q S w U G A A A A A A M A A w D C A A A A G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P A A A A A A A A 6 g 4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y M D I x J T I w d G l k Z S U y M H R p b W V 0 Y W J s Z X M l M j A o a W 4 l M j B H T V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E 5 V D E y O j E 0 O j I y L j E z N D A 5 M D Z a I i 8 + P E V u d H J 5 I F R 5 c G U 9 I k Z p b G x D b 2 x 1 b W 5 U e X B l c y I g V m F s d W U 9 I n N D U W 9 G Q 2 d V S 0 J R W U c i L z 4 8 R W 5 0 c n k g V H l w Z T 0 i R m l s b E N v b H V t b k 5 h b W V z I i B W Y W x 1 Z T 0 i c 1 s m c X V v d D t E Y X R l J n F 1 b 3 Q 7 L C Z x d W 9 0 O 1 R p b W U g M S Z x d W 9 0 O y w m c X V v d D t I Z W l n a H Q g M S h t K S Z x d W 9 0 O y w m c X V v d D t U a W 1 l I D I m c X V v d D s s J n F 1 b 3 Q 7 S G V p Z 2 h 0 I D I o b S k m c X V v d D s s J n F 1 b 3 Q 7 V G l t Z S A z J n F 1 b 3 Q 7 L C Z x d W 9 0 O 0 h l a W d o d C A z K G 0 p J n F 1 b 3 Q 7 L C Z x d W 9 0 O 1 R p b W U g N C Z x d W 9 0 O y w m c X V v d D t I Z W l n a H Q g N C h t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g d G l k Z S B 0 a W 1 l d G F i b G V z I C h p b i B H T V Q p L 0 F 1 d G 9 S Z W 1 v d m V k Q 2 9 s d W 1 u c z E u e 0 R h d G U s M H 0 m c X V v d D s s J n F 1 b 3 Q 7 U 2 V j d G l v b j E v M j A y M S B 0 a W R l I H R p b W V 0 Y W J s Z X M g K G l u I E d N V C k v Q X V 0 b 1 J l b W 9 2 Z W R D b 2 x 1 b W 5 z M S 5 7 V G l t Z S A x L D F 9 J n F 1 b 3 Q 7 L C Z x d W 9 0 O 1 N l Y 3 R p b 2 4 x L z I w M j E g d G l k Z S B 0 a W 1 l d G F i b G V z I C h p b i B H T V Q p L 0 F 1 d G 9 S Z W 1 v d m V k Q 2 9 s d W 1 u c z E u e 0 h l a W d o d C A x K G 0 p L D J 9 J n F 1 b 3 Q 7 L C Z x d W 9 0 O 1 N l Y 3 R p b 2 4 x L z I w M j E g d G l k Z S B 0 a W 1 l d G F i b G V z I C h p b i B H T V Q p L 0 F 1 d G 9 S Z W 1 v d m V k Q 2 9 s d W 1 u c z E u e 1 R p b W U g M i w z f S Z x d W 9 0 O y w m c X V v d D t T Z W N 0 a W 9 u M S 8 y M D I x I H R p Z G U g d G l t Z X R h Y m x l c y A o a W 4 g R 0 1 U K S 9 B d X R v U m V t b 3 Z l Z E N v b H V t b n M x L n t I Z W l n a H Q g M i h t K S w 0 f S Z x d W 9 0 O y w m c X V v d D t T Z W N 0 a W 9 u M S 8 y M D I x I H R p Z G U g d G l t Z X R h Y m x l c y A o a W 4 g R 0 1 U K S 9 B d X R v U m V t b 3 Z l Z E N v b H V t b n M x L n t U a W 1 l I D M s N X 0 m c X V v d D s s J n F 1 b 3 Q 7 U 2 V j d G l v b j E v M j A y M S B 0 a W R l I H R p b W V 0 Y W J s Z X M g K G l u I E d N V C k v Q X V 0 b 1 J l b W 9 2 Z W R D b 2 x 1 b W 5 z M S 5 7 S G V p Z 2 h 0 I D M o b S k s N n 0 m c X V v d D s s J n F 1 b 3 Q 7 U 2 V j d G l v b j E v M j A y M S B 0 a W R l I H R p b W V 0 Y W J s Z X M g K G l u I E d N V C k v Q X V 0 b 1 J l b W 9 2 Z W R D b 2 x 1 b W 5 z M S 5 7 V G l t Z S A 0 L D d 9 J n F 1 b 3 Q 7 L C Z x d W 9 0 O 1 N l Y 3 R p b 2 4 x L z I w M j E g d G l k Z S B 0 a W 1 l d G F i b G V z I C h p b i B H T V Q p L 0 F 1 d G 9 S Z W 1 v d m V k Q 2 9 s d W 1 u c z E u e 0 h l a W d o d C A 0 K G 0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E g d G l k Z S B 0 a W 1 l d G F i b G V z I C h p b i B H T V Q p L 0 F 1 d G 9 S Z W 1 v d m V k Q 2 9 s d W 1 u c z E u e 0 R h d G U s M H 0 m c X V v d D s s J n F 1 b 3 Q 7 U 2 V j d G l v b j E v M j A y M S B 0 a W R l I H R p b W V 0 Y W J s Z X M g K G l u I E d N V C k v Q X V 0 b 1 J l b W 9 2 Z W R D b 2 x 1 b W 5 z M S 5 7 V G l t Z S A x L D F 9 J n F 1 b 3 Q 7 L C Z x d W 9 0 O 1 N l Y 3 R p b 2 4 x L z I w M j E g d G l k Z S B 0 a W 1 l d G F i b G V z I C h p b i B H T V Q p L 0 F 1 d G 9 S Z W 1 v d m V k Q 2 9 s d W 1 u c z E u e 0 h l a W d o d C A x K G 0 p L D J 9 J n F 1 b 3 Q 7 L C Z x d W 9 0 O 1 N l Y 3 R p b 2 4 x L z I w M j E g d G l k Z S B 0 a W 1 l d G F i b G V z I C h p b i B H T V Q p L 0 F 1 d G 9 S Z W 1 v d m V k Q 2 9 s d W 1 u c z E u e 1 R p b W U g M i w z f S Z x d W 9 0 O y w m c X V v d D t T Z W N 0 a W 9 u M S 8 y M D I x I H R p Z G U g d G l t Z X R h Y m x l c y A o a W 4 g R 0 1 U K S 9 B d X R v U m V t b 3 Z l Z E N v b H V t b n M x L n t I Z W l n a H Q g M i h t K S w 0 f S Z x d W 9 0 O y w m c X V v d D t T Z W N 0 a W 9 u M S 8 y M D I x I H R p Z G U g d G l t Z X R h Y m x l c y A o a W 4 g R 0 1 U K S 9 B d X R v U m V t b 3 Z l Z E N v b H V t b n M x L n t U a W 1 l I D M s N X 0 m c X V v d D s s J n F 1 b 3 Q 7 U 2 V j d G l v b j E v M j A y M S B 0 a W R l I H R p b W V 0 Y W J s Z X M g K G l u I E d N V C k v Q X V 0 b 1 J l b W 9 2 Z W R D b 2 x 1 b W 5 z M S 5 7 S G V p Z 2 h 0 I D M o b S k s N n 0 m c X V v d D s s J n F 1 b 3 Q 7 U 2 V j d G l v b j E v M j A y M S B 0 a W R l I H R p b W V 0 Y W J s Z X M g K G l u I E d N V C k v Q X V 0 b 1 J l b W 9 2 Z W R D b 2 x 1 b W 5 z M S 5 7 V G l t Z S A 0 L D d 9 J n F 1 b 3 Q 7 L C Z x d W 9 0 O 1 N l Y 3 R p b 2 4 x L z I w M j E g d G l k Z S B 0 a W 1 l d G F i b G V z I C h p b i B H T V Q p L 0 F 1 d G 9 S Z W 1 v d m V k Q 2 9 s d W 1 u c z E u e 0 h l a W d o d C A 0 K G 0 p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M D I x J T I w d G l k Z S U y M H R p b W V 0 Y W J s Z X M l M j A o a W 4 l M j B H T V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S U y M H R p Z G U l M j B 0 a W 1 l d G F i b G V z J T I w K G l u J T I w R 0 1 U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S U y M H R p Z G U l M j B 0 a W 1 l d G F i b G V z J T I w K G l u J T I w R 0 1 U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L T 0 z M l D b E u T 7 8 p r S + e I F w A A A A A C A A A A A A A Q Z g A A A A E A A C A A A A C g c w / a G / q i u U r W M h H J s f b v / r x x m f 5 w g 4 / R Z V L y A Q n / 6 w A A A A A O g A A A A A I A A C A A A A D r Z J i o C u 2 C E r d b T s J i J E P e Q f / 1 N 7 A Q e 2 b u O z 2 P D U k / 4 1 A A A A B a j m h X d + F K / n 2 L b N s H s z N i 3 R d b 3 3 4 h V 4 p r + v V N 0 8 K L I k + B 9 s h q W k 2 y X Z P 3 Y d w 9 B + P J J T B 0 Q c B 6 Q 8 Z l J H c r R Y P z q F h W x 0 t 7 J P J l W 6 + 7 / 6 T m H k A A A A A K p m 8 Y L 8 d M h J V E q q p I I / c S z b Z 1 z x B o F J r a k O v K V A u F y X 6 l d q + z n u 6 L / p f l J T f C s X r Z P f 7 K h V t F A n X z l l a D T l p I < / D a t a M a s h u p > 
</file>

<file path=customXml/itemProps1.xml><?xml version="1.0" encoding="utf-8"?>
<ds:datastoreItem xmlns:ds="http://schemas.openxmlformats.org/officeDocument/2006/customXml" ds:itemID="{03E041A1-01CD-4275-8EB2-BA424AAD17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Ride the Tide</vt:lpstr>
      <vt:lpstr>Previous Data translation</vt:lpstr>
      <vt:lpstr>Geocoding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Hardiman</dc:creator>
  <cp:lastModifiedBy>Ryan Hardiman</cp:lastModifiedBy>
  <dcterms:created xsi:type="dcterms:W3CDTF">2021-10-06T12:51:18Z</dcterms:created>
  <dcterms:modified xsi:type="dcterms:W3CDTF">2022-09-02T22:34:24Z</dcterms:modified>
</cp:coreProperties>
</file>