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lse\Documents\Calc\Calc\"/>
    </mc:Choice>
  </mc:AlternateContent>
  <xr:revisionPtr revIDLastSave="0" documentId="13_ncr:1_{3D4D867B-C28C-4113-8C0B-62370B37239F}" xr6:coauthVersionLast="41" xr6:coauthVersionMax="41" xr10:uidLastSave="{00000000-0000-0000-0000-000000000000}"/>
  <bookViews>
    <workbookView xWindow="-108" yWindow="-108" windowWidth="23256" windowHeight="12576" xr2:uid="{E385D146-1A00-4687-B1F9-62BC4F90091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Y8" i="1" l="1"/>
  <c r="AA8" i="1"/>
  <c r="AA75" i="1"/>
  <c r="AA74" i="1"/>
  <c r="AA73" i="1"/>
  <c r="AA72" i="1"/>
  <c r="AA71" i="1"/>
  <c r="AA70" i="1"/>
  <c r="AA69" i="1"/>
  <c r="AA68" i="1"/>
  <c r="AA67" i="1"/>
  <c r="AA66" i="1"/>
  <c r="AA65" i="1"/>
  <c r="AA64" i="1"/>
  <c r="AA63" i="1"/>
  <c r="AA62" i="1"/>
  <c r="AA61" i="1"/>
  <c r="AA60" i="1"/>
  <c r="AA59" i="1"/>
  <c r="AA58" i="1"/>
  <c r="AA57" i="1"/>
  <c r="AA56" i="1"/>
  <c r="AA55" i="1"/>
  <c r="AA54" i="1"/>
  <c r="AA53" i="1"/>
  <c r="AA52" i="1"/>
  <c r="AA51" i="1"/>
  <c r="AA50" i="1"/>
  <c r="AA49" i="1"/>
  <c r="AA48" i="1"/>
  <c r="AA47" i="1"/>
  <c r="AA46" i="1"/>
  <c r="AA45" i="1"/>
  <c r="AA44" i="1"/>
  <c r="AA43" i="1"/>
  <c r="AA42" i="1"/>
  <c r="AA41" i="1"/>
  <c r="AA40" i="1"/>
  <c r="AA39" i="1"/>
  <c r="AA38" i="1"/>
  <c r="AA37" i="1"/>
  <c r="AA36" i="1"/>
  <c r="AA35" i="1"/>
  <c r="AA34" i="1"/>
  <c r="AA33" i="1"/>
  <c r="AA32" i="1"/>
  <c r="AA31" i="1"/>
  <c r="AA30" i="1"/>
  <c r="AA29" i="1"/>
  <c r="AA28" i="1"/>
  <c r="AA27" i="1"/>
  <c r="AA26" i="1"/>
  <c r="AA25" i="1"/>
  <c r="AA24" i="1"/>
  <c r="AA23" i="1"/>
  <c r="AA22" i="1"/>
  <c r="AA21" i="1"/>
  <c r="AA20" i="1"/>
  <c r="AA19" i="1"/>
  <c r="AA18" i="1"/>
  <c r="AA17" i="1"/>
  <c r="AA16" i="1"/>
  <c r="AA15" i="1"/>
  <c r="AA14" i="1"/>
  <c r="AA13" i="1"/>
  <c r="AA12" i="1"/>
  <c r="AA11" i="1"/>
  <c r="AA10" i="1"/>
  <c r="AW75" i="1"/>
  <c r="AW74" i="1"/>
  <c r="AW73" i="1"/>
  <c r="AW71" i="1"/>
  <c r="AW69" i="1"/>
  <c r="AW68" i="1"/>
  <c r="AW63" i="1"/>
  <c r="AW61" i="1"/>
  <c r="AW60" i="1"/>
  <c r="AW56" i="1"/>
  <c r="AW55" i="1"/>
  <c r="AW54" i="1"/>
  <c r="AW53" i="1"/>
  <c r="AW52" i="1"/>
  <c r="AW51" i="1"/>
  <c r="AW50" i="1"/>
  <c r="AW49" i="1"/>
  <c r="AW48" i="1"/>
  <c r="AW47" i="1"/>
  <c r="AW46" i="1"/>
  <c r="AW45" i="1"/>
  <c r="AW44" i="1"/>
  <c r="AW43" i="1"/>
  <c r="AW42" i="1"/>
  <c r="AW41" i="1"/>
  <c r="AW40" i="1"/>
  <c r="AW39" i="1"/>
  <c r="AW38" i="1"/>
  <c r="AW37" i="1"/>
  <c r="AW36" i="1"/>
  <c r="AW35" i="1"/>
  <c r="AW34" i="1"/>
  <c r="AW33" i="1"/>
  <c r="AW32" i="1"/>
  <c r="AW31" i="1"/>
  <c r="AW30" i="1"/>
  <c r="AW29" i="1"/>
  <c r="AW28" i="1"/>
  <c r="AW27" i="1"/>
  <c r="AW26" i="1"/>
  <c r="AW25" i="1"/>
  <c r="AW24" i="1"/>
  <c r="AW23" i="1"/>
  <c r="AW22" i="1"/>
  <c r="AW21" i="1"/>
  <c r="AW20" i="1"/>
  <c r="AW19" i="1"/>
  <c r="AW18" i="1"/>
  <c r="AW17" i="1"/>
  <c r="AW16" i="1"/>
  <c r="AW15" i="1"/>
  <c r="AW14" i="1"/>
  <c r="AW13" i="1"/>
  <c r="AW12" i="1"/>
  <c r="AW11" i="1"/>
  <c r="AW10" i="1"/>
  <c r="AW7" i="1"/>
  <c r="AV7" i="1"/>
  <c r="AW6" i="1"/>
  <c r="AV6" i="1"/>
  <c r="AV75" i="1"/>
  <c r="AV74" i="1"/>
  <c r="AV73" i="1"/>
  <c r="AV72" i="1"/>
  <c r="AW72" i="1" s="1"/>
  <c r="AV71" i="1"/>
  <c r="AV70" i="1"/>
  <c r="AW70" i="1" s="1"/>
  <c r="AV69" i="1"/>
  <c r="AV68" i="1"/>
  <c r="AV67" i="1"/>
  <c r="AW67" i="1" s="1"/>
  <c r="AV66" i="1"/>
  <c r="AW66" i="1" s="1"/>
  <c r="AV65" i="1"/>
  <c r="AW65" i="1" s="1"/>
  <c r="AV64" i="1"/>
  <c r="AW64" i="1" s="1"/>
  <c r="AV63" i="1"/>
  <c r="AV62" i="1"/>
  <c r="AW62" i="1" s="1"/>
  <c r="AV61" i="1"/>
  <c r="AV60" i="1"/>
  <c r="AV59" i="1"/>
  <c r="AW59" i="1" s="1"/>
  <c r="AV58" i="1"/>
  <c r="AW58" i="1" s="1"/>
  <c r="AV57" i="1"/>
  <c r="AW57" i="1" s="1"/>
  <c r="AV56" i="1"/>
  <c r="AV55" i="1"/>
  <c r="AV54" i="1"/>
  <c r="AV53" i="1"/>
  <c r="AV52" i="1"/>
  <c r="AV51" i="1"/>
  <c r="AV50" i="1"/>
  <c r="AV49" i="1"/>
  <c r="AV48" i="1"/>
  <c r="AV47" i="1"/>
  <c r="AV46" i="1"/>
  <c r="AV45" i="1"/>
  <c r="AV44" i="1"/>
  <c r="AV43" i="1"/>
  <c r="AV42" i="1"/>
  <c r="AV41" i="1"/>
  <c r="AV40" i="1"/>
  <c r="AV39" i="1"/>
  <c r="AV38" i="1"/>
  <c r="AV37" i="1"/>
  <c r="AV36" i="1"/>
  <c r="AV35" i="1"/>
  <c r="AV34" i="1"/>
  <c r="AV33" i="1"/>
  <c r="AV32" i="1"/>
  <c r="AV31" i="1"/>
  <c r="AV30" i="1"/>
  <c r="AV29" i="1"/>
  <c r="AV28" i="1"/>
  <c r="AV27" i="1"/>
  <c r="AV26" i="1"/>
  <c r="AV25" i="1"/>
  <c r="AV24" i="1"/>
  <c r="AV23" i="1"/>
  <c r="AV22" i="1"/>
  <c r="AV21" i="1"/>
  <c r="AV20" i="1"/>
  <c r="AV19" i="1"/>
  <c r="AV18" i="1"/>
  <c r="AV17" i="1"/>
  <c r="AV16" i="1"/>
  <c r="AV15" i="1"/>
  <c r="AV14" i="1"/>
  <c r="AV13" i="1"/>
  <c r="AV12" i="1"/>
  <c r="AV11" i="1"/>
  <c r="AV10" i="1"/>
  <c r="AQ39" i="1"/>
  <c r="AR39" i="1" s="1"/>
  <c r="AQ38" i="1"/>
  <c r="AQ37" i="1"/>
  <c r="AR37" i="1" s="1"/>
  <c r="AQ36" i="1"/>
  <c r="AQ35" i="1"/>
  <c r="AQ34" i="1"/>
  <c r="AQ33" i="1"/>
  <c r="AQ32" i="1"/>
  <c r="AQ31" i="1"/>
  <c r="AQ30" i="1"/>
  <c r="AR30" i="1" s="1"/>
  <c r="AQ29" i="1"/>
  <c r="AR29" i="1" s="1"/>
  <c r="AQ28" i="1"/>
  <c r="AQ27" i="1"/>
  <c r="AR27" i="1" s="1"/>
  <c r="AQ26" i="1"/>
  <c r="AQ25" i="1"/>
  <c r="AQ24" i="1"/>
  <c r="AQ23" i="1"/>
  <c r="AQ22" i="1"/>
  <c r="AR22" i="1" s="1"/>
  <c r="AQ21" i="1"/>
  <c r="AR21" i="1" s="1"/>
  <c r="AQ20" i="1"/>
  <c r="AR20" i="1" s="1"/>
  <c r="AQ19" i="1"/>
  <c r="AR19" i="1" s="1"/>
  <c r="AQ18" i="1"/>
  <c r="AQ17" i="1"/>
  <c r="AQ16" i="1"/>
  <c r="AQ15" i="1"/>
  <c r="AQ14" i="1"/>
  <c r="AR14" i="1" s="1"/>
  <c r="AQ13" i="1"/>
  <c r="AR13" i="1" s="1"/>
  <c r="AQ12" i="1"/>
  <c r="AR12" i="1" s="1"/>
  <c r="AQ11" i="1"/>
  <c r="AR11" i="1" s="1"/>
  <c r="AQ10" i="1"/>
  <c r="AS5" i="1"/>
  <c r="AR75" i="1"/>
  <c r="AR74" i="1"/>
  <c r="AR73" i="1"/>
  <c r="AR68" i="1"/>
  <c r="AR60" i="1"/>
  <c r="AR38" i="1"/>
  <c r="AR36" i="1"/>
  <c r="AR35" i="1"/>
  <c r="AR34" i="1"/>
  <c r="AR33" i="1"/>
  <c r="AR32" i="1"/>
  <c r="AR31" i="1"/>
  <c r="AR28" i="1"/>
  <c r="AR26" i="1"/>
  <c r="AR25" i="1"/>
  <c r="AR24" i="1"/>
  <c r="AR23" i="1"/>
  <c r="AR18" i="1"/>
  <c r="AR17" i="1"/>
  <c r="AR16" i="1"/>
  <c r="AR15" i="1"/>
  <c r="AR10" i="1"/>
  <c r="AU75" i="1"/>
  <c r="AT75" i="1"/>
  <c r="AS75" i="1"/>
  <c r="AQ75" i="1"/>
  <c r="AP75" i="1"/>
  <c r="AO75" i="1"/>
  <c r="AU74" i="1"/>
  <c r="AT74" i="1"/>
  <c r="AS74" i="1"/>
  <c r="AQ74" i="1"/>
  <c r="AP74" i="1"/>
  <c r="AO74" i="1"/>
  <c r="AU73" i="1"/>
  <c r="AT73" i="1"/>
  <c r="AS73" i="1"/>
  <c r="AQ73" i="1"/>
  <c r="AP73" i="1"/>
  <c r="AO73" i="1"/>
  <c r="AU72" i="1"/>
  <c r="AT72" i="1"/>
  <c r="AS72" i="1"/>
  <c r="AQ72" i="1"/>
  <c r="AR72" i="1" s="1"/>
  <c r="AP72" i="1"/>
  <c r="AO72" i="1"/>
  <c r="AU71" i="1"/>
  <c r="AT71" i="1"/>
  <c r="AS71" i="1"/>
  <c r="AQ71" i="1"/>
  <c r="AR71" i="1" s="1"/>
  <c r="AP71" i="1"/>
  <c r="AO71" i="1"/>
  <c r="AU70" i="1"/>
  <c r="AT70" i="1"/>
  <c r="AS70" i="1"/>
  <c r="AQ70" i="1"/>
  <c r="AR70" i="1" s="1"/>
  <c r="AP70" i="1"/>
  <c r="AO70" i="1"/>
  <c r="AU69" i="1"/>
  <c r="AT69" i="1"/>
  <c r="AS69" i="1"/>
  <c r="AQ69" i="1"/>
  <c r="AR69" i="1" s="1"/>
  <c r="AP69" i="1"/>
  <c r="AO69" i="1"/>
  <c r="AU68" i="1"/>
  <c r="AT68" i="1"/>
  <c r="AS68" i="1"/>
  <c r="AQ68" i="1"/>
  <c r="AP68" i="1"/>
  <c r="AO68" i="1"/>
  <c r="AU67" i="1"/>
  <c r="AT67" i="1"/>
  <c r="AS67" i="1"/>
  <c r="AQ67" i="1"/>
  <c r="AR67" i="1" s="1"/>
  <c r="AP67" i="1"/>
  <c r="AO67" i="1"/>
  <c r="AU66" i="1"/>
  <c r="AT66" i="1"/>
  <c r="AS66" i="1"/>
  <c r="AQ66" i="1"/>
  <c r="AR66" i="1" s="1"/>
  <c r="AP66" i="1"/>
  <c r="AO66" i="1"/>
  <c r="AU65" i="1"/>
  <c r="AT65" i="1"/>
  <c r="AS65" i="1"/>
  <c r="AQ65" i="1"/>
  <c r="AR65" i="1" s="1"/>
  <c r="AP65" i="1"/>
  <c r="AO65" i="1"/>
  <c r="AU64" i="1"/>
  <c r="AT64" i="1"/>
  <c r="AS64" i="1"/>
  <c r="AQ64" i="1"/>
  <c r="AR64" i="1" s="1"/>
  <c r="AP64" i="1"/>
  <c r="AO64" i="1"/>
  <c r="AU63" i="1"/>
  <c r="AT63" i="1"/>
  <c r="AS63" i="1"/>
  <c r="AQ63" i="1"/>
  <c r="AR63" i="1" s="1"/>
  <c r="AP63" i="1"/>
  <c r="AO63" i="1"/>
  <c r="AU62" i="1"/>
  <c r="AT62" i="1"/>
  <c r="AS62" i="1"/>
  <c r="AQ62" i="1"/>
  <c r="AR62" i="1" s="1"/>
  <c r="AP62" i="1"/>
  <c r="AO62" i="1"/>
  <c r="AU61" i="1"/>
  <c r="AT61" i="1"/>
  <c r="AS61" i="1"/>
  <c r="AQ61" i="1"/>
  <c r="AR61" i="1" s="1"/>
  <c r="AP61" i="1"/>
  <c r="AO61" i="1"/>
  <c r="AU60" i="1"/>
  <c r="AT60" i="1"/>
  <c r="AS60" i="1"/>
  <c r="AQ60" i="1"/>
  <c r="AP60" i="1"/>
  <c r="AO60" i="1"/>
  <c r="AU59" i="1"/>
  <c r="AT59" i="1"/>
  <c r="AS59" i="1"/>
  <c r="AQ59" i="1"/>
  <c r="AR59" i="1" s="1"/>
  <c r="AP59" i="1"/>
  <c r="AO59" i="1"/>
  <c r="AU58" i="1"/>
  <c r="AT58" i="1"/>
  <c r="AS58" i="1"/>
  <c r="AQ58" i="1"/>
  <c r="AR58" i="1" s="1"/>
  <c r="AP58" i="1"/>
  <c r="AO58" i="1"/>
  <c r="AU57" i="1"/>
  <c r="AT57" i="1"/>
  <c r="AS57" i="1"/>
  <c r="AQ57" i="1"/>
  <c r="AR57" i="1" s="1"/>
  <c r="AP57" i="1"/>
  <c r="AO57" i="1"/>
  <c r="AU56" i="1"/>
  <c r="AT56" i="1"/>
  <c r="AS56" i="1"/>
  <c r="AP56" i="1"/>
  <c r="AO56" i="1"/>
  <c r="AU55" i="1"/>
  <c r="AT55" i="1"/>
  <c r="AS55" i="1"/>
  <c r="AP55" i="1"/>
  <c r="AO55" i="1"/>
  <c r="AU54" i="1"/>
  <c r="AT54" i="1"/>
  <c r="AS54" i="1"/>
  <c r="AP54" i="1"/>
  <c r="AO54" i="1"/>
  <c r="AU53" i="1"/>
  <c r="AT53" i="1"/>
  <c r="AS53" i="1"/>
  <c r="AP53" i="1"/>
  <c r="AO53" i="1"/>
  <c r="AU52" i="1"/>
  <c r="AT52" i="1"/>
  <c r="AS52" i="1"/>
  <c r="AP52" i="1"/>
  <c r="AO52" i="1"/>
  <c r="AU51" i="1"/>
  <c r="AT51" i="1"/>
  <c r="AS51" i="1"/>
  <c r="AP51" i="1"/>
  <c r="AO51" i="1"/>
  <c r="AU50" i="1"/>
  <c r="AT50" i="1"/>
  <c r="AS50" i="1"/>
  <c r="AP50" i="1"/>
  <c r="AO50" i="1"/>
  <c r="AU49" i="1"/>
  <c r="AT49" i="1"/>
  <c r="AS49" i="1"/>
  <c r="AP49" i="1"/>
  <c r="AO49" i="1"/>
  <c r="AU48" i="1"/>
  <c r="AT48" i="1"/>
  <c r="AS48" i="1"/>
  <c r="AP48" i="1"/>
  <c r="AO48" i="1"/>
  <c r="AU47" i="1"/>
  <c r="AT47" i="1"/>
  <c r="AS47" i="1"/>
  <c r="AP47" i="1"/>
  <c r="AO47" i="1"/>
  <c r="AU46" i="1"/>
  <c r="AT46" i="1"/>
  <c r="AS46" i="1"/>
  <c r="AP46" i="1"/>
  <c r="AO46" i="1"/>
  <c r="AU45" i="1"/>
  <c r="AT45" i="1"/>
  <c r="AS45" i="1"/>
  <c r="AP45" i="1"/>
  <c r="AO45" i="1"/>
  <c r="AU44" i="1"/>
  <c r="AT44" i="1"/>
  <c r="AS44" i="1"/>
  <c r="AP44" i="1"/>
  <c r="AO44" i="1"/>
  <c r="AU43" i="1"/>
  <c r="AT43" i="1"/>
  <c r="AS43" i="1"/>
  <c r="AP43" i="1"/>
  <c r="AO43" i="1"/>
  <c r="AU42" i="1"/>
  <c r="AT42" i="1"/>
  <c r="AS42" i="1"/>
  <c r="AP42" i="1"/>
  <c r="AO42" i="1"/>
  <c r="AU41" i="1"/>
  <c r="AT41" i="1"/>
  <c r="AS41" i="1"/>
  <c r="AP41" i="1"/>
  <c r="AO41" i="1"/>
  <c r="AU40" i="1"/>
  <c r="AT40" i="1"/>
  <c r="AS40" i="1"/>
  <c r="AP40" i="1"/>
  <c r="AO40" i="1"/>
  <c r="AU39" i="1"/>
  <c r="AT39" i="1"/>
  <c r="AS39" i="1"/>
  <c r="AP39" i="1"/>
  <c r="AO39" i="1"/>
  <c r="AU38" i="1"/>
  <c r="AT38" i="1"/>
  <c r="AS38" i="1"/>
  <c r="AP38" i="1"/>
  <c r="AO38" i="1"/>
  <c r="AU37" i="1"/>
  <c r="AT37" i="1"/>
  <c r="AS37" i="1"/>
  <c r="AP37" i="1"/>
  <c r="AO37" i="1"/>
  <c r="AU36" i="1"/>
  <c r="AT36" i="1"/>
  <c r="AS36" i="1"/>
  <c r="AP36" i="1"/>
  <c r="AO36" i="1"/>
  <c r="AU35" i="1"/>
  <c r="AT35" i="1"/>
  <c r="AS35" i="1"/>
  <c r="AP35" i="1"/>
  <c r="AO35" i="1"/>
  <c r="AU34" i="1"/>
  <c r="AT34" i="1"/>
  <c r="AS34" i="1"/>
  <c r="AP34" i="1"/>
  <c r="AO34" i="1"/>
  <c r="AU33" i="1"/>
  <c r="AT33" i="1"/>
  <c r="AS33" i="1"/>
  <c r="AP33" i="1"/>
  <c r="AO33" i="1"/>
  <c r="AU32" i="1"/>
  <c r="AT32" i="1"/>
  <c r="AS32" i="1"/>
  <c r="AP32" i="1"/>
  <c r="AO32" i="1"/>
  <c r="AU31" i="1"/>
  <c r="AT31" i="1"/>
  <c r="AS31" i="1"/>
  <c r="AP31" i="1"/>
  <c r="AO31" i="1"/>
  <c r="AU30" i="1"/>
  <c r="AT30" i="1"/>
  <c r="AS30" i="1"/>
  <c r="AP30" i="1"/>
  <c r="AO30" i="1"/>
  <c r="AU29" i="1"/>
  <c r="AT29" i="1"/>
  <c r="AS29" i="1"/>
  <c r="AP29" i="1"/>
  <c r="AO29" i="1"/>
  <c r="AU28" i="1"/>
  <c r="AT28" i="1"/>
  <c r="AS28" i="1"/>
  <c r="AP28" i="1"/>
  <c r="AO28" i="1"/>
  <c r="AU27" i="1"/>
  <c r="AT27" i="1"/>
  <c r="AS27" i="1"/>
  <c r="AP27" i="1"/>
  <c r="AO27" i="1"/>
  <c r="AU26" i="1"/>
  <c r="AT26" i="1"/>
  <c r="AS26" i="1"/>
  <c r="AP26" i="1"/>
  <c r="AO26" i="1"/>
  <c r="AU25" i="1"/>
  <c r="AT25" i="1"/>
  <c r="AS25" i="1"/>
  <c r="AP25" i="1"/>
  <c r="AO25" i="1"/>
  <c r="AU24" i="1"/>
  <c r="AT24" i="1"/>
  <c r="AS24" i="1"/>
  <c r="AP24" i="1"/>
  <c r="AO24" i="1"/>
  <c r="AU23" i="1"/>
  <c r="AT23" i="1"/>
  <c r="AS23" i="1"/>
  <c r="AP23" i="1"/>
  <c r="AO23" i="1"/>
  <c r="AU22" i="1"/>
  <c r="AT22" i="1"/>
  <c r="AS22" i="1"/>
  <c r="AP22" i="1"/>
  <c r="AO22" i="1"/>
  <c r="AU21" i="1"/>
  <c r="AT21" i="1"/>
  <c r="AS21" i="1"/>
  <c r="AP21" i="1"/>
  <c r="AO21" i="1"/>
  <c r="AU20" i="1"/>
  <c r="AT20" i="1"/>
  <c r="AS20" i="1"/>
  <c r="AP20" i="1"/>
  <c r="AO20" i="1"/>
  <c r="AU19" i="1"/>
  <c r="AT19" i="1"/>
  <c r="AS19" i="1"/>
  <c r="AP19" i="1"/>
  <c r="AO19" i="1"/>
  <c r="AU18" i="1"/>
  <c r="AT18" i="1"/>
  <c r="AS18" i="1"/>
  <c r="AP18" i="1"/>
  <c r="AO18" i="1"/>
  <c r="AU17" i="1"/>
  <c r="AT17" i="1"/>
  <c r="AS17" i="1"/>
  <c r="AP17" i="1"/>
  <c r="AO17" i="1"/>
  <c r="AU16" i="1"/>
  <c r="AT16" i="1"/>
  <c r="AS16" i="1"/>
  <c r="AP16" i="1"/>
  <c r="AO16" i="1"/>
  <c r="AU15" i="1"/>
  <c r="AT15" i="1"/>
  <c r="AS15" i="1"/>
  <c r="AP15" i="1"/>
  <c r="AO15" i="1"/>
  <c r="AU14" i="1"/>
  <c r="AT14" i="1"/>
  <c r="AS14" i="1"/>
  <c r="AP14" i="1"/>
  <c r="AO14" i="1"/>
  <c r="AU13" i="1"/>
  <c r="AT13" i="1"/>
  <c r="AS13" i="1"/>
  <c r="AP13" i="1"/>
  <c r="AO13" i="1"/>
  <c r="AU12" i="1"/>
  <c r="AT12" i="1"/>
  <c r="AS12" i="1"/>
  <c r="AP12" i="1"/>
  <c r="AO12" i="1"/>
  <c r="AU11" i="1"/>
  <c r="AT11" i="1"/>
  <c r="AS11" i="1"/>
  <c r="AP11" i="1"/>
  <c r="AO11" i="1"/>
  <c r="AU10" i="1"/>
  <c r="AT10" i="1"/>
  <c r="AS10" i="1"/>
  <c r="AP10" i="1"/>
  <c r="AO10" i="1"/>
  <c r="AV9" i="1"/>
  <c r="AU9" i="1"/>
  <c r="AT9" i="1"/>
  <c r="AS9" i="1"/>
  <c r="AR9" i="1"/>
  <c r="AQ9" i="1"/>
  <c r="AP9" i="1"/>
  <c r="AO9" i="1"/>
  <c r="AO8" i="1"/>
  <c r="AW9" i="1" l="1"/>
  <c r="AV8" i="1"/>
  <c r="AQ40" i="1"/>
  <c r="AA6" i="1"/>
  <c r="AR40" i="1" l="1"/>
  <c r="AQ41" i="1"/>
  <c r="AD13" i="1"/>
  <c r="AD12" i="1"/>
  <c r="AD11" i="1"/>
  <c r="AD10" i="1"/>
  <c r="C6" i="1"/>
  <c r="AR41" i="1" l="1"/>
  <c r="AQ42" i="1"/>
  <c r="C12" i="1"/>
  <c r="C13" i="1" s="1"/>
  <c r="F1" i="1"/>
  <c r="G1" i="1" s="1"/>
  <c r="R4" i="1"/>
  <c r="R10" i="1" s="1"/>
  <c r="Q10" i="1"/>
  <c r="F10" i="1"/>
  <c r="AQ43" i="1" l="1"/>
  <c r="AR42" i="1"/>
  <c r="R11" i="1"/>
  <c r="R12" i="1" s="1"/>
  <c r="S10" i="1"/>
  <c r="T5" i="1"/>
  <c r="H1" i="1"/>
  <c r="G4" i="1"/>
  <c r="AQ44" i="1" l="1"/>
  <c r="AR43" i="1"/>
  <c r="S12" i="1"/>
  <c r="T12" i="1" s="1"/>
  <c r="U12" i="1" s="1"/>
  <c r="Q11" i="1"/>
  <c r="Q12" i="1" s="1"/>
  <c r="R13" i="1"/>
  <c r="AC5" i="1" s="1"/>
  <c r="S11" i="1"/>
  <c r="T11" i="1" s="1"/>
  <c r="U11" i="1" s="1"/>
  <c r="T10" i="1"/>
  <c r="U10" i="1" s="1"/>
  <c r="V10" i="1" s="1"/>
  <c r="I5" i="1"/>
  <c r="G10" i="1"/>
  <c r="H10" i="1" s="1"/>
  <c r="AQ45" i="1" l="1"/>
  <c r="AR44" i="1"/>
  <c r="AC14" i="1"/>
  <c r="S13" i="1"/>
  <c r="T13" i="1" s="1"/>
  <c r="R14" i="1"/>
  <c r="Q13" i="1"/>
  <c r="G11" i="1"/>
  <c r="I10" i="1"/>
  <c r="J10" i="1" s="1"/>
  <c r="K10" i="1" s="1"/>
  <c r="L10" i="1" s="1"/>
  <c r="M10" i="1" s="1"/>
  <c r="N10" i="1" s="1"/>
  <c r="V11" i="1"/>
  <c r="V12" i="1" s="1"/>
  <c r="W10" i="1"/>
  <c r="AQ46" i="1" l="1"/>
  <c r="AR45" i="1"/>
  <c r="X10" i="1"/>
  <c r="Y10" i="1" s="1"/>
  <c r="AE10" i="1"/>
  <c r="AF10" i="1" s="1"/>
  <c r="U13" i="1"/>
  <c r="V13" i="1" s="1"/>
  <c r="S14" i="1"/>
  <c r="T14" i="1" s="1"/>
  <c r="U14" i="1" s="1"/>
  <c r="Q14" i="1"/>
  <c r="R15" i="1"/>
  <c r="AC15" i="1"/>
  <c r="AD14" i="1"/>
  <c r="G12" i="1"/>
  <c r="F11" i="1"/>
  <c r="H11" i="1"/>
  <c r="I11" i="1" s="1"/>
  <c r="J11" i="1" s="1"/>
  <c r="K11" i="1" s="1"/>
  <c r="W12" i="1"/>
  <c r="W11" i="1"/>
  <c r="AR46" i="1" l="1"/>
  <c r="AQ47" i="1"/>
  <c r="Z10" i="1"/>
  <c r="AG10" i="1"/>
  <c r="R16" i="1"/>
  <c r="S15" i="1"/>
  <c r="T15" i="1" s="1"/>
  <c r="U15" i="1" s="1"/>
  <c r="Q15" i="1"/>
  <c r="F12" i="1"/>
  <c r="AC16" i="1"/>
  <c r="AD15" i="1"/>
  <c r="X11" i="1"/>
  <c r="Y11" i="1" s="1"/>
  <c r="AE11" i="1"/>
  <c r="AF11" i="1" s="1"/>
  <c r="X12" i="1"/>
  <c r="Y12" i="1" s="1"/>
  <c r="AE12" i="1"/>
  <c r="AF12" i="1" s="1"/>
  <c r="L11" i="1"/>
  <c r="M11" i="1" s="1"/>
  <c r="N11" i="1" s="1"/>
  <c r="G13" i="1"/>
  <c r="H12" i="1"/>
  <c r="I12" i="1" s="1"/>
  <c r="V14" i="1"/>
  <c r="W13" i="1"/>
  <c r="AR47" i="1" l="1"/>
  <c r="AQ48" i="1"/>
  <c r="AG11" i="1"/>
  <c r="Z11" i="1"/>
  <c r="J12" i="1"/>
  <c r="K12" i="1" s="1"/>
  <c r="L12" i="1" s="1"/>
  <c r="M12" i="1" s="1"/>
  <c r="N12" i="1" s="1"/>
  <c r="X13" i="1"/>
  <c r="Y13" i="1" s="1"/>
  <c r="AE13" i="1"/>
  <c r="AF13" i="1" s="1"/>
  <c r="AC17" i="1"/>
  <c r="AD16" i="1"/>
  <c r="F13" i="1"/>
  <c r="R17" i="1"/>
  <c r="Q16" i="1"/>
  <c r="S16" i="1"/>
  <c r="T16" i="1" s="1"/>
  <c r="G14" i="1"/>
  <c r="H13" i="1"/>
  <c r="I13" i="1" s="1"/>
  <c r="V15" i="1"/>
  <c r="W14" i="1"/>
  <c r="AR48" i="1" l="1"/>
  <c r="AQ49" i="1"/>
  <c r="AG12" i="1"/>
  <c r="Z12" i="1"/>
  <c r="U16" i="1"/>
  <c r="V16" i="1" s="1"/>
  <c r="AC18" i="1"/>
  <c r="AD17" i="1"/>
  <c r="X14" i="1"/>
  <c r="Y14" i="1" s="1"/>
  <c r="AE14" i="1"/>
  <c r="AF14" i="1" s="1"/>
  <c r="R18" i="1"/>
  <c r="S17" i="1"/>
  <c r="T17" i="1" s="1"/>
  <c r="Q17" i="1"/>
  <c r="J13" i="1"/>
  <c r="K13" i="1" s="1"/>
  <c r="L13" i="1" s="1"/>
  <c r="M13" i="1" s="1"/>
  <c r="N13" i="1" s="1"/>
  <c r="Z13" i="1" s="1"/>
  <c r="H14" i="1"/>
  <c r="I14" i="1" s="1"/>
  <c r="G15" i="1"/>
  <c r="F14" i="1"/>
  <c r="W15" i="1"/>
  <c r="AR49" i="1" l="1"/>
  <c r="AQ50" i="1"/>
  <c r="AG13" i="1"/>
  <c r="Z14" i="1"/>
  <c r="U17" i="1"/>
  <c r="V17" i="1" s="1"/>
  <c r="S18" i="1"/>
  <c r="T18" i="1" s="1"/>
  <c r="Q18" i="1"/>
  <c r="R19" i="1"/>
  <c r="X15" i="1"/>
  <c r="Y15" i="1" s="1"/>
  <c r="AE15" i="1"/>
  <c r="AF15" i="1" s="1"/>
  <c r="AD18" i="1"/>
  <c r="AC19" i="1"/>
  <c r="F15" i="1"/>
  <c r="H15" i="1"/>
  <c r="I15" i="1" s="1"/>
  <c r="G16" i="1"/>
  <c r="J14" i="1"/>
  <c r="K14" i="1" s="1"/>
  <c r="L14" i="1" s="1"/>
  <c r="M14" i="1" s="1"/>
  <c r="N14" i="1" s="1"/>
  <c r="AG14" i="1" s="1"/>
  <c r="W16" i="1"/>
  <c r="AQ51" i="1" l="1"/>
  <c r="AR50" i="1"/>
  <c r="U18" i="1"/>
  <c r="V18" i="1" s="1"/>
  <c r="Q19" i="1"/>
  <c r="S19" i="1"/>
  <c r="T19" i="1" s="1"/>
  <c r="U19" i="1" s="1"/>
  <c r="R20" i="1"/>
  <c r="AD19" i="1"/>
  <c r="AC20" i="1"/>
  <c r="X16" i="1"/>
  <c r="Y16" i="1" s="1"/>
  <c r="AE16" i="1"/>
  <c r="AF16" i="1" s="1"/>
  <c r="F16" i="1"/>
  <c r="G17" i="1"/>
  <c r="H16" i="1"/>
  <c r="I16" i="1" s="1"/>
  <c r="J15" i="1"/>
  <c r="K15" i="1" s="1"/>
  <c r="W17" i="1"/>
  <c r="AQ52" i="1" l="1"/>
  <c r="AR51" i="1"/>
  <c r="X17" i="1"/>
  <c r="Y17" i="1" s="1"/>
  <c r="AE17" i="1"/>
  <c r="AF17" i="1" s="1"/>
  <c r="AD20" i="1"/>
  <c r="AC21" i="1"/>
  <c r="R21" i="1"/>
  <c r="Q20" i="1"/>
  <c r="S20" i="1"/>
  <c r="T20" i="1" s="1"/>
  <c r="U20" i="1" s="1"/>
  <c r="L15" i="1"/>
  <c r="M15" i="1" s="1"/>
  <c r="N15" i="1" s="1"/>
  <c r="J16" i="1"/>
  <c r="K16" i="1" s="1"/>
  <c r="G18" i="1"/>
  <c r="H17" i="1"/>
  <c r="I17" i="1" s="1"/>
  <c r="F17" i="1"/>
  <c r="V19" i="1"/>
  <c r="W18" i="1"/>
  <c r="AQ53" i="1" l="1"/>
  <c r="AR52" i="1"/>
  <c r="AG15" i="1"/>
  <c r="Z15" i="1"/>
  <c r="S21" i="1"/>
  <c r="T21" i="1" s="1"/>
  <c r="Q21" i="1"/>
  <c r="R22" i="1"/>
  <c r="AD21" i="1"/>
  <c r="AC22" i="1"/>
  <c r="X18" i="1"/>
  <c r="Y18" i="1" s="1"/>
  <c r="AE18" i="1"/>
  <c r="AF18" i="1" s="1"/>
  <c r="L16" i="1"/>
  <c r="M16" i="1" s="1"/>
  <c r="N16" i="1" s="1"/>
  <c r="J17" i="1"/>
  <c r="K17" i="1" s="1"/>
  <c r="G19" i="1"/>
  <c r="F18" i="1"/>
  <c r="H18" i="1"/>
  <c r="I18" i="1" s="1"/>
  <c r="V20" i="1"/>
  <c r="W19" i="1"/>
  <c r="AQ54" i="1" l="1"/>
  <c r="AR53" i="1"/>
  <c r="U21" i="1"/>
  <c r="V21" i="1" s="1"/>
  <c r="AG16" i="1"/>
  <c r="Z16" i="1"/>
  <c r="AD22" i="1"/>
  <c r="AC23" i="1"/>
  <c r="Q22" i="1"/>
  <c r="R23" i="1"/>
  <c r="S22" i="1"/>
  <c r="T22" i="1" s="1"/>
  <c r="X19" i="1"/>
  <c r="Y19" i="1" s="1"/>
  <c r="AE19" i="1"/>
  <c r="AF19" i="1" s="1"/>
  <c r="F19" i="1"/>
  <c r="L17" i="1"/>
  <c r="M17" i="1" s="1"/>
  <c r="N17" i="1" s="1"/>
  <c r="J18" i="1"/>
  <c r="K18" i="1" s="1"/>
  <c r="H19" i="1"/>
  <c r="I19" i="1" s="1"/>
  <c r="G20" i="1"/>
  <c r="W20" i="1"/>
  <c r="AQ55" i="1" l="1"/>
  <c r="AR54" i="1"/>
  <c r="U22" i="1"/>
  <c r="V22" i="1" s="1"/>
  <c r="Z17" i="1"/>
  <c r="AG17" i="1"/>
  <c r="S23" i="1"/>
  <c r="T23" i="1" s="1"/>
  <c r="Q23" i="1"/>
  <c r="R24" i="1"/>
  <c r="AC24" i="1"/>
  <c r="AD23" i="1"/>
  <c r="X20" i="1"/>
  <c r="Y20" i="1" s="1"/>
  <c r="AE20" i="1"/>
  <c r="AF20" i="1" s="1"/>
  <c r="L18" i="1"/>
  <c r="M18" i="1" s="1"/>
  <c r="N18" i="1" s="1"/>
  <c r="F20" i="1"/>
  <c r="G21" i="1"/>
  <c r="H20" i="1"/>
  <c r="I20" i="1" s="1"/>
  <c r="J19" i="1"/>
  <c r="K19" i="1" s="1"/>
  <c r="W21" i="1"/>
  <c r="AR55" i="1" l="1"/>
  <c r="AQ56" i="1"/>
  <c r="AR56" i="1" s="1"/>
  <c r="AG18" i="1"/>
  <c r="Z18" i="1"/>
  <c r="AD24" i="1"/>
  <c r="AC25" i="1"/>
  <c r="R25" i="1"/>
  <c r="S24" i="1"/>
  <c r="T24" i="1" s="1"/>
  <c r="U24" i="1" s="1"/>
  <c r="Q24" i="1"/>
  <c r="X21" i="1"/>
  <c r="Y21" i="1" s="1"/>
  <c r="AE21" i="1"/>
  <c r="AF21" i="1" s="1"/>
  <c r="U23" i="1"/>
  <c r="V23" i="1" s="1"/>
  <c r="L19" i="1"/>
  <c r="M19" i="1" s="1"/>
  <c r="N19" i="1" s="1"/>
  <c r="J20" i="1"/>
  <c r="K20" i="1" s="1"/>
  <c r="F21" i="1"/>
  <c r="G22" i="1"/>
  <c r="H21" i="1"/>
  <c r="I21" i="1" s="1"/>
  <c r="W22" i="1"/>
  <c r="Z19" i="1" l="1"/>
  <c r="AG19" i="1"/>
  <c r="R26" i="1"/>
  <c r="S25" i="1"/>
  <c r="T25" i="1" s="1"/>
  <c r="Q25" i="1"/>
  <c r="X22" i="1"/>
  <c r="Y22" i="1" s="1"/>
  <c r="AE22" i="1"/>
  <c r="AF22" i="1" s="1"/>
  <c r="AD25" i="1"/>
  <c r="AC26" i="1"/>
  <c r="L20" i="1"/>
  <c r="M20" i="1" s="1"/>
  <c r="N20" i="1" s="1"/>
  <c r="H22" i="1"/>
  <c r="I22" i="1" s="1"/>
  <c r="G23" i="1"/>
  <c r="F22" i="1"/>
  <c r="J21" i="1"/>
  <c r="K21" i="1" s="1"/>
  <c r="V24" i="1"/>
  <c r="W23" i="1"/>
  <c r="AG20" i="1" l="1"/>
  <c r="Z20" i="1"/>
  <c r="AC27" i="1"/>
  <c r="AD26" i="1"/>
  <c r="U25" i="1"/>
  <c r="V25" i="1" s="1"/>
  <c r="X23" i="1"/>
  <c r="Y23" i="1" s="1"/>
  <c r="AE23" i="1"/>
  <c r="AF23" i="1" s="1"/>
  <c r="Q26" i="1"/>
  <c r="R27" i="1"/>
  <c r="S26" i="1"/>
  <c r="T26" i="1" s="1"/>
  <c r="U26" i="1" s="1"/>
  <c r="F23" i="1"/>
  <c r="L21" i="1"/>
  <c r="M21" i="1" s="1"/>
  <c r="N21" i="1" s="1"/>
  <c r="G24" i="1"/>
  <c r="H23" i="1"/>
  <c r="I23" i="1" s="1"/>
  <c r="J22" i="1"/>
  <c r="K22" i="1" s="1"/>
  <c r="W24" i="1"/>
  <c r="Z21" i="1" l="1"/>
  <c r="AG21" i="1"/>
  <c r="S27" i="1"/>
  <c r="T27" i="1" s="1"/>
  <c r="R28" i="1"/>
  <c r="Q27" i="1"/>
  <c r="X24" i="1"/>
  <c r="Y24" i="1" s="1"/>
  <c r="AE24" i="1"/>
  <c r="AF24" i="1" s="1"/>
  <c r="AC28" i="1"/>
  <c r="AD27" i="1"/>
  <c r="L22" i="1"/>
  <c r="M22" i="1" s="1"/>
  <c r="N22" i="1" s="1"/>
  <c r="J23" i="1"/>
  <c r="K23" i="1" s="1"/>
  <c r="H24" i="1"/>
  <c r="I24" i="1" s="1"/>
  <c r="G25" i="1"/>
  <c r="F24" i="1"/>
  <c r="V26" i="1"/>
  <c r="W25" i="1"/>
  <c r="AG22" i="1" l="1"/>
  <c r="Z22" i="1"/>
  <c r="AD28" i="1"/>
  <c r="AC29" i="1"/>
  <c r="Q28" i="1"/>
  <c r="R29" i="1"/>
  <c r="S28" i="1"/>
  <c r="T28" i="1" s="1"/>
  <c r="U28" i="1" s="1"/>
  <c r="X25" i="1"/>
  <c r="Y25" i="1" s="1"/>
  <c r="AE25" i="1"/>
  <c r="AF25" i="1" s="1"/>
  <c r="U27" i="1"/>
  <c r="V27" i="1" s="1"/>
  <c r="L23" i="1"/>
  <c r="M23" i="1" s="1"/>
  <c r="J24" i="1"/>
  <c r="K24" i="1" s="1"/>
  <c r="H25" i="1"/>
  <c r="I25" i="1" s="1"/>
  <c r="G26" i="1"/>
  <c r="F25" i="1"/>
  <c r="W26" i="1"/>
  <c r="O23" i="1" l="1"/>
  <c r="N23" i="1"/>
  <c r="X26" i="1"/>
  <c r="Y26" i="1" s="1"/>
  <c r="AE26" i="1"/>
  <c r="AF26" i="1" s="1"/>
  <c r="AD29" i="1"/>
  <c r="AC30" i="1"/>
  <c r="S29" i="1"/>
  <c r="T29" i="1" s="1"/>
  <c r="U29" i="1" s="1"/>
  <c r="R30" i="1"/>
  <c r="Q29" i="1"/>
  <c r="L24" i="1"/>
  <c r="M24" i="1" s="1"/>
  <c r="N24" i="1" s="1"/>
  <c r="G27" i="1"/>
  <c r="F26" i="1"/>
  <c r="H26" i="1"/>
  <c r="I26" i="1" s="1"/>
  <c r="J25" i="1"/>
  <c r="K25" i="1" s="1"/>
  <c r="V28" i="1"/>
  <c r="W27" i="1"/>
  <c r="Z24" i="1" l="1"/>
  <c r="AG24" i="1"/>
  <c r="Z23" i="1"/>
  <c r="AG23" i="1"/>
  <c r="AD30" i="1"/>
  <c r="AC31" i="1"/>
  <c r="R31" i="1"/>
  <c r="Q30" i="1"/>
  <c r="S30" i="1"/>
  <c r="T30" i="1" s="1"/>
  <c r="X27" i="1"/>
  <c r="Y27" i="1" s="1"/>
  <c r="AE27" i="1"/>
  <c r="AF27" i="1" s="1"/>
  <c r="F27" i="1"/>
  <c r="L25" i="1"/>
  <c r="M25" i="1" s="1"/>
  <c r="N25" i="1" s="1"/>
  <c r="J26" i="1"/>
  <c r="K26" i="1" s="1"/>
  <c r="G28" i="1"/>
  <c r="H27" i="1"/>
  <c r="I27" i="1" s="1"/>
  <c r="V29" i="1"/>
  <c r="W28" i="1"/>
  <c r="U30" i="1" l="1"/>
  <c r="V30" i="1" s="1"/>
  <c r="Z25" i="1"/>
  <c r="AG25" i="1"/>
  <c r="AD31" i="1"/>
  <c r="AC32" i="1"/>
  <c r="S31" i="1"/>
  <c r="T31" i="1" s="1"/>
  <c r="R32" i="1"/>
  <c r="Q31" i="1"/>
  <c r="X28" i="1"/>
  <c r="Y28" i="1" s="1"/>
  <c r="AE28" i="1"/>
  <c r="AF28" i="1" s="1"/>
  <c r="F28" i="1"/>
  <c r="L26" i="1"/>
  <c r="M26" i="1" s="1"/>
  <c r="N26" i="1" s="1"/>
  <c r="G29" i="1"/>
  <c r="H28" i="1"/>
  <c r="I28" i="1" s="1"/>
  <c r="J27" i="1"/>
  <c r="K27" i="1" s="1"/>
  <c r="W29" i="1"/>
  <c r="AG26" i="1" l="1"/>
  <c r="Z26" i="1"/>
  <c r="U31" i="1"/>
  <c r="V31" i="1" s="1"/>
  <c r="Q32" i="1"/>
  <c r="R33" i="1"/>
  <c r="S32" i="1"/>
  <c r="T32" i="1" s="1"/>
  <c r="U32" i="1" s="1"/>
  <c r="AC33" i="1"/>
  <c r="AD32" i="1"/>
  <c r="X29" i="1"/>
  <c r="Y29" i="1" s="1"/>
  <c r="AE29" i="1"/>
  <c r="AF29" i="1" s="1"/>
  <c r="W30" i="1"/>
  <c r="L27" i="1"/>
  <c r="M27" i="1" s="1"/>
  <c r="N27" i="1" s="1"/>
  <c r="G30" i="1"/>
  <c r="H29" i="1"/>
  <c r="I29" i="1" s="1"/>
  <c r="J28" i="1"/>
  <c r="K28" i="1" s="1"/>
  <c r="F29" i="1"/>
  <c r="AG27" i="1" l="1"/>
  <c r="Z27" i="1"/>
  <c r="X30" i="1"/>
  <c r="Y30" i="1" s="1"/>
  <c r="AE30" i="1"/>
  <c r="AF30" i="1" s="1"/>
  <c r="S33" i="1"/>
  <c r="T33" i="1" s="1"/>
  <c r="U33" i="1" s="1"/>
  <c r="Q33" i="1"/>
  <c r="R34" i="1"/>
  <c r="AD33" i="1"/>
  <c r="AC34" i="1"/>
  <c r="F30" i="1"/>
  <c r="W31" i="1"/>
  <c r="V32" i="1"/>
  <c r="L28" i="1"/>
  <c r="M28" i="1" s="1"/>
  <c r="N28" i="1" s="1"/>
  <c r="G31" i="1"/>
  <c r="H30" i="1"/>
  <c r="I30" i="1" s="1"/>
  <c r="J29" i="1"/>
  <c r="K29" i="1" s="1"/>
  <c r="Z28" i="1" l="1"/>
  <c r="AG28" i="1"/>
  <c r="X31" i="1"/>
  <c r="Y31" i="1" s="1"/>
  <c r="AE31" i="1"/>
  <c r="AF31" i="1" s="1"/>
  <c r="AD34" i="1"/>
  <c r="AC35" i="1"/>
  <c r="R35" i="1"/>
  <c r="Q34" i="1"/>
  <c r="S34" i="1"/>
  <c r="T34" i="1" s="1"/>
  <c r="U34" i="1" s="1"/>
  <c r="W32" i="1"/>
  <c r="V33" i="1"/>
  <c r="L29" i="1"/>
  <c r="M29" i="1" s="1"/>
  <c r="N29" i="1" s="1"/>
  <c r="J30" i="1"/>
  <c r="K30" i="1" s="1"/>
  <c r="L30" i="1" s="1"/>
  <c r="M30" i="1" s="1"/>
  <c r="N30" i="1" s="1"/>
  <c r="AG30" i="1" s="1"/>
  <c r="G32" i="1"/>
  <c r="H31" i="1"/>
  <c r="I31" i="1" s="1"/>
  <c r="F31" i="1"/>
  <c r="AG29" i="1" l="1"/>
  <c r="Z29" i="1"/>
  <c r="Z30" i="1"/>
  <c r="S35" i="1"/>
  <c r="T35" i="1" s="1"/>
  <c r="Q35" i="1"/>
  <c r="R36" i="1"/>
  <c r="AC36" i="1"/>
  <c r="AD35" i="1"/>
  <c r="X32" i="1"/>
  <c r="Y32" i="1" s="1"/>
  <c r="AE32" i="1"/>
  <c r="AF32" i="1" s="1"/>
  <c r="W33" i="1"/>
  <c r="V34" i="1"/>
  <c r="J31" i="1"/>
  <c r="K31" i="1" s="1"/>
  <c r="L31" i="1" s="1"/>
  <c r="M31" i="1" s="1"/>
  <c r="N31" i="1" s="1"/>
  <c r="AG31" i="1" s="1"/>
  <c r="G33" i="1"/>
  <c r="F32" i="1"/>
  <c r="H32" i="1"/>
  <c r="I32" i="1" s="1"/>
  <c r="Z31" i="1" l="1"/>
  <c r="AD36" i="1"/>
  <c r="AC37" i="1"/>
  <c r="X33" i="1"/>
  <c r="Y33" i="1" s="1"/>
  <c r="AE33" i="1"/>
  <c r="AF33" i="1" s="1"/>
  <c r="R37" i="1"/>
  <c r="S36" i="1"/>
  <c r="T36" i="1" s="1"/>
  <c r="U36" i="1" s="1"/>
  <c r="Q36" i="1"/>
  <c r="U35" i="1"/>
  <c r="V35" i="1" s="1"/>
  <c r="W34" i="1"/>
  <c r="J32" i="1"/>
  <c r="K32" i="1" s="1"/>
  <c r="L32" i="1" s="1"/>
  <c r="M32" i="1" s="1"/>
  <c r="N32" i="1" s="1"/>
  <c r="AG32" i="1" s="1"/>
  <c r="G34" i="1"/>
  <c r="F33" i="1"/>
  <c r="H33" i="1"/>
  <c r="I33" i="1" s="1"/>
  <c r="Z32" i="1" l="1"/>
  <c r="X34" i="1"/>
  <c r="Y34" i="1" s="1"/>
  <c r="AE34" i="1"/>
  <c r="AF34" i="1" s="1"/>
  <c r="S37" i="1"/>
  <c r="T37" i="1" s="1"/>
  <c r="R38" i="1"/>
  <c r="Q37" i="1"/>
  <c r="AD37" i="1"/>
  <c r="AC38" i="1"/>
  <c r="W35" i="1"/>
  <c r="V36" i="1"/>
  <c r="J33" i="1"/>
  <c r="K33" i="1" s="1"/>
  <c r="L33" i="1" s="1"/>
  <c r="M33" i="1" s="1"/>
  <c r="N33" i="1" s="1"/>
  <c r="AG33" i="1" s="1"/>
  <c r="G35" i="1"/>
  <c r="F34" i="1"/>
  <c r="H34" i="1"/>
  <c r="I34" i="1" s="1"/>
  <c r="Z33" i="1" l="1"/>
  <c r="X35" i="1"/>
  <c r="Y35" i="1" s="1"/>
  <c r="AE35" i="1"/>
  <c r="AF35" i="1" s="1"/>
  <c r="AD38" i="1"/>
  <c r="AC39" i="1"/>
  <c r="Q38" i="1"/>
  <c r="R39" i="1"/>
  <c r="S38" i="1"/>
  <c r="T38" i="1" s="1"/>
  <c r="U37" i="1"/>
  <c r="V37" i="1" s="1"/>
  <c r="W36" i="1"/>
  <c r="G36" i="1"/>
  <c r="F35" i="1"/>
  <c r="H35" i="1"/>
  <c r="I35" i="1" s="1"/>
  <c r="J34" i="1"/>
  <c r="K34" i="1" s="1"/>
  <c r="L34" i="1" s="1"/>
  <c r="M34" i="1" s="1"/>
  <c r="N34" i="1" s="1"/>
  <c r="Z34" i="1" s="1"/>
  <c r="U38" i="1" l="1"/>
  <c r="V38" i="1" s="1"/>
  <c r="AG34" i="1"/>
  <c r="X36" i="1"/>
  <c r="Y36" i="1" s="1"/>
  <c r="AE36" i="1"/>
  <c r="AF36" i="1" s="1"/>
  <c r="AC40" i="1"/>
  <c r="AD39" i="1"/>
  <c r="S39" i="1"/>
  <c r="T39" i="1" s="1"/>
  <c r="U39" i="1" s="1"/>
  <c r="R40" i="1"/>
  <c r="Q39" i="1"/>
  <c r="W37" i="1"/>
  <c r="J35" i="1"/>
  <c r="K35" i="1" s="1"/>
  <c r="L35" i="1" s="1"/>
  <c r="M35" i="1" s="1"/>
  <c r="N35" i="1" s="1"/>
  <c r="Z35" i="1" s="1"/>
  <c r="F36" i="1"/>
  <c r="G37" i="1"/>
  <c r="H36" i="1"/>
  <c r="I36" i="1" s="1"/>
  <c r="AG35" i="1" l="1"/>
  <c r="AC41" i="1"/>
  <c r="AD40" i="1"/>
  <c r="X37" i="1"/>
  <c r="Y37" i="1" s="1"/>
  <c r="AE37" i="1"/>
  <c r="AF37" i="1" s="1"/>
  <c r="Q40" i="1"/>
  <c r="S40" i="1"/>
  <c r="T40" i="1" s="1"/>
  <c r="U40" i="1" s="1"/>
  <c r="R41" i="1"/>
  <c r="W38" i="1"/>
  <c r="V39" i="1"/>
  <c r="J36" i="1"/>
  <c r="K36" i="1" s="1"/>
  <c r="L36" i="1" s="1"/>
  <c r="M36" i="1" s="1"/>
  <c r="N36" i="1" s="1"/>
  <c r="AG36" i="1" s="1"/>
  <c r="H37" i="1"/>
  <c r="I37" i="1" s="1"/>
  <c r="F37" i="1"/>
  <c r="G38" i="1"/>
  <c r="Z36" i="1" l="1"/>
  <c r="R42" i="1"/>
  <c r="Q41" i="1"/>
  <c r="S41" i="1"/>
  <c r="T41" i="1" s="1"/>
  <c r="U41" i="1" s="1"/>
  <c r="X38" i="1"/>
  <c r="Y38" i="1" s="1"/>
  <c r="AE38" i="1"/>
  <c r="AF38" i="1" s="1"/>
  <c r="AD41" i="1"/>
  <c r="AC42" i="1"/>
  <c r="W39" i="1"/>
  <c r="V40" i="1"/>
  <c r="G39" i="1"/>
  <c r="F38" i="1"/>
  <c r="H38" i="1"/>
  <c r="I38" i="1" s="1"/>
  <c r="J37" i="1"/>
  <c r="K37" i="1" s="1"/>
  <c r="L37" i="1" s="1"/>
  <c r="M37" i="1" s="1"/>
  <c r="N37" i="1" s="1"/>
  <c r="Z37" i="1" s="1"/>
  <c r="AG37" i="1" l="1"/>
  <c r="AC43" i="1"/>
  <c r="AD42" i="1"/>
  <c r="X39" i="1"/>
  <c r="Y39" i="1" s="1"/>
  <c r="AE39" i="1"/>
  <c r="AF39" i="1" s="1"/>
  <c r="Q42" i="1"/>
  <c r="R43" i="1"/>
  <c r="S42" i="1"/>
  <c r="T42" i="1" s="1"/>
  <c r="W40" i="1"/>
  <c r="V41" i="1"/>
  <c r="J38" i="1"/>
  <c r="K38" i="1" s="1"/>
  <c r="L38" i="1" s="1"/>
  <c r="M38" i="1" s="1"/>
  <c r="N38" i="1" s="1"/>
  <c r="Z38" i="1" s="1"/>
  <c r="G40" i="1"/>
  <c r="F39" i="1"/>
  <c r="H39" i="1"/>
  <c r="I39" i="1" s="1"/>
  <c r="U42" i="1" l="1"/>
  <c r="V42" i="1" s="1"/>
  <c r="AG38" i="1"/>
  <c r="S43" i="1"/>
  <c r="T43" i="1" s="1"/>
  <c r="U43" i="1" s="1"/>
  <c r="Q43" i="1"/>
  <c r="R44" i="1"/>
  <c r="X40" i="1"/>
  <c r="Y40" i="1" s="1"/>
  <c r="AE40" i="1"/>
  <c r="AF40" i="1" s="1"/>
  <c r="AC44" i="1"/>
  <c r="AD43" i="1"/>
  <c r="W41" i="1"/>
  <c r="H40" i="1"/>
  <c r="I40" i="1" s="1"/>
  <c r="F40" i="1"/>
  <c r="G41" i="1"/>
  <c r="J39" i="1"/>
  <c r="K39" i="1" s="1"/>
  <c r="L39" i="1" s="1"/>
  <c r="M39" i="1" s="1"/>
  <c r="N39" i="1" s="1"/>
  <c r="Z39" i="1" s="1"/>
  <c r="AG39" i="1" l="1"/>
  <c r="X41" i="1"/>
  <c r="Y41" i="1" s="1"/>
  <c r="AE41" i="1"/>
  <c r="AF41" i="1" s="1"/>
  <c r="AC45" i="1"/>
  <c r="AD44" i="1"/>
  <c r="Q44" i="1"/>
  <c r="R45" i="1"/>
  <c r="S44" i="1"/>
  <c r="T44" i="1" s="1"/>
  <c r="U44" i="1" s="1"/>
  <c r="W42" i="1"/>
  <c r="V43" i="1"/>
  <c r="H41" i="1"/>
  <c r="I41" i="1" s="1"/>
  <c r="G42" i="1"/>
  <c r="F41" i="1"/>
  <c r="J40" i="1"/>
  <c r="K40" i="1" s="1"/>
  <c r="L40" i="1" s="1"/>
  <c r="M40" i="1" s="1"/>
  <c r="N40" i="1" s="1"/>
  <c r="Z40" i="1" s="1"/>
  <c r="AG40" i="1" l="1"/>
  <c r="X42" i="1"/>
  <c r="Y42" i="1" s="1"/>
  <c r="AE42" i="1"/>
  <c r="AF42" i="1" s="1"/>
  <c r="S45" i="1"/>
  <c r="T45" i="1" s="1"/>
  <c r="Q45" i="1"/>
  <c r="R46" i="1"/>
  <c r="AC46" i="1"/>
  <c r="AD45" i="1"/>
  <c r="W43" i="1"/>
  <c r="V44" i="1"/>
  <c r="G43" i="1"/>
  <c r="F42" i="1"/>
  <c r="H42" i="1"/>
  <c r="I42" i="1" s="1"/>
  <c r="J41" i="1"/>
  <c r="K41" i="1" s="1"/>
  <c r="L41" i="1" s="1"/>
  <c r="M41" i="1" s="1"/>
  <c r="N41" i="1" s="1"/>
  <c r="Z41" i="1" s="1"/>
  <c r="AG41" i="1" l="1"/>
  <c r="X43" i="1"/>
  <c r="Y43" i="1" s="1"/>
  <c r="AE43" i="1"/>
  <c r="AF43" i="1" s="1"/>
  <c r="R47" i="1"/>
  <c r="Q46" i="1"/>
  <c r="S46" i="1"/>
  <c r="T46" i="1" s="1"/>
  <c r="U46" i="1" s="1"/>
  <c r="AD46" i="1"/>
  <c r="AC47" i="1"/>
  <c r="U45" i="1"/>
  <c r="V45" i="1" s="1"/>
  <c r="W44" i="1"/>
  <c r="J42" i="1"/>
  <c r="K42" i="1" s="1"/>
  <c r="L42" i="1" s="1"/>
  <c r="M42" i="1" s="1"/>
  <c r="N42" i="1" s="1"/>
  <c r="AG42" i="1" s="1"/>
  <c r="G44" i="1"/>
  <c r="F43" i="1"/>
  <c r="H43" i="1"/>
  <c r="I43" i="1" s="1"/>
  <c r="Z42" i="1" l="1"/>
  <c r="X44" i="1"/>
  <c r="Y44" i="1" s="1"/>
  <c r="AE44" i="1"/>
  <c r="AF44" i="1" s="1"/>
  <c r="S47" i="1"/>
  <c r="T47" i="1" s="1"/>
  <c r="U47" i="1" s="1"/>
  <c r="Q47" i="1"/>
  <c r="R48" i="1"/>
  <c r="AC48" i="1"/>
  <c r="AD47" i="1"/>
  <c r="W45" i="1"/>
  <c r="V46" i="1"/>
  <c r="H44" i="1"/>
  <c r="I44" i="1" s="1"/>
  <c r="G45" i="1"/>
  <c r="F44" i="1"/>
  <c r="J43" i="1"/>
  <c r="K43" i="1" s="1"/>
  <c r="L43" i="1" s="1"/>
  <c r="M43" i="1" s="1"/>
  <c r="N43" i="1" s="1"/>
  <c r="Z43" i="1" s="1"/>
  <c r="AG43" i="1" l="1"/>
  <c r="Q48" i="1"/>
  <c r="R49" i="1"/>
  <c r="S48" i="1"/>
  <c r="T48" i="1" s="1"/>
  <c r="U48" i="1" s="1"/>
  <c r="X45" i="1"/>
  <c r="Y45" i="1" s="1"/>
  <c r="AE45" i="1"/>
  <c r="AF45" i="1" s="1"/>
  <c r="AC49" i="1"/>
  <c r="AD48" i="1"/>
  <c r="W46" i="1"/>
  <c r="V47" i="1"/>
  <c r="F45" i="1"/>
  <c r="H45" i="1"/>
  <c r="I45" i="1" s="1"/>
  <c r="G46" i="1"/>
  <c r="J44" i="1"/>
  <c r="K44" i="1" s="1"/>
  <c r="L44" i="1" s="1"/>
  <c r="M44" i="1" s="1"/>
  <c r="N44" i="1" s="1"/>
  <c r="AG44" i="1" s="1"/>
  <c r="Z44" i="1" l="1"/>
  <c r="S49" i="1"/>
  <c r="T49" i="1" s="1"/>
  <c r="Q49" i="1"/>
  <c r="R50" i="1"/>
  <c r="X46" i="1"/>
  <c r="Y46" i="1" s="1"/>
  <c r="AE46" i="1"/>
  <c r="AF46" i="1" s="1"/>
  <c r="AD49" i="1"/>
  <c r="AC50" i="1"/>
  <c r="W47" i="1"/>
  <c r="V48" i="1"/>
  <c r="J45" i="1"/>
  <c r="K45" i="1" s="1"/>
  <c r="L45" i="1" s="1"/>
  <c r="M45" i="1" s="1"/>
  <c r="N45" i="1" s="1"/>
  <c r="AG45" i="1" s="1"/>
  <c r="H46" i="1"/>
  <c r="I46" i="1" s="1"/>
  <c r="G47" i="1"/>
  <c r="F46" i="1"/>
  <c r="U49" i="1" l="1"/>
  <c r="Z45" i="1"/>
  <c r="Q50" i="1"/>
  <c r="R51" i="1"/>
  <c r="S50" i="1"/>
  <c r="T50" i="1" s="1"/>
  <c r="U50" i="1" s="1"/>
  <c r="X47" i="1"/>
  <c r="Y47" i="1" s="1"/>
  <c r="AE47" i="1"/>
  <c r="AF47" i="1" s="1"/>
  <c r="AC51" i="1"/>
  <c r="AD50" i="1"/>
  <c r="W48" i="1"/>
  <c r="V49" i="1"/>
  <c r="J46" i="1"/>
  <c r="K46" i="1" s="1"/>
  <c r="L46" i="1" s="1"/>
  <c r="M46" i="1" s="1"/>
  <c r="N46" i="1" s="1"/>
  <c r="AG46" i="1" s="1"/>
  <c r="G48" i="1"/>
  <c r="H47" i="1"/>
  <c r="I47" i="1" s="1"/>
  <c r="F47" i="1"/>
  <c r="Z46" i="1" l="1"/>
  <c r="X48" i="1"/>
  <c r="Y48" i="1" s="1"/>
  <c r="AE48" i="1"/>
  <c r="AF48" i="1" s="1"/>
  <c r="AC52" i="1"/>
  <c r="AD51" i="1"/>
  <c r="S51" i="1"/>
  <c r="T51" i="1" s="1"/>
  <c r="Q51" i="1"/>
  <c r="R52" i="1"/>
  <c r="W49" i="1"/>
  <c r="V50" i="1"/>
  <c r="G49" i="1"/>
  <c r="F48" i="1"/>
  <c r="H48" i="1"/>
  <c r="I48" i="1" s="1"/>
  <c r="J47" i="1"/>
  <c r="K47" i="1" s="1"/>
  <c r="L47" i="1" s="1"/>
  <c r="M47" i="1" s="1"/>
  <c r="N47" i="1" s="1"/>
  <c r="Z47" i="1" s="1"/>
  <c r="AG47" i="1" l="1"/>
  <c r="Q52" i="1"/>
  <c r="R53" i="1"/>
  <c r="S52" i="1"/>
  <c r="T52" i="1" s="1"/>
  <c r="U52" i="1" s="1"/>
  <c r="U51" i="1"/>
  <c r="V51" i="1" s="1"/>
  <c r="AC53" i="1"/>
  <c r="AD52" i="1"/>
  <c r="X49" i="1"/>
  <c r="Y49" i="1" s="1"/>
  <c r="AE49" i="1"/>
  <c r="AF49" i="1" s="1"/>
  <c r="W50" i="1"/>
  <c r="J48" i="1"/>
  <c r="K48" i="1" s="1"/>
  <c r="L48" i="1" s="1"/>
  <c r="M48" i="1" s="1"/>
  <c r="N48" i="1" s="1"/>
  <c r="Z48" i="1" s="1"/>
  <c r="H49" i="1"/>
  <c r="I49" i="1" s="1"/>
  <c r="F49" i="1"/>
  <c r="G50" i="1"/>
  <c r="AG48" i="1" l="1"/>
  <c r="X50" i="1"/>
  <c r="Y50" i="1" s="1"/>
  <c r="AE50" i="1"/>
  <c r="AF50" i="1" s="1"/>
  <c r="AD53" i="1"/>
  <c r="AC54" i="1"/>
  <c r="R54" i="1"/>
  <c r="S53" i="1"/>
  <c r="T53" i="1" s="1"/>
  <c r="U53" i="1" s="1"/>
  <c r="Q53" i="1"/>
  <c r="W51" i="1"/>
  <c r="V52" i="1"/>
  <c r="G51" i="1"/>
  <c r="H50" i="1"/>
  <c r="I50" i="1" s="1"/>
  <c r="F50" i="1"/>
  <c r="J49" i="1"/>
  <c r="K49" i="1" s="1"/>
  <c r="L49" i="1" s="1"/>
  <c r="M49" i="1" s="1"/>
  <c r="N49" i="1" s="1"/>
  <c r="Z49" i="1" s="1"/>
  <c r="AG50" i="1" l="1"/>
  <c r="Z50" i="1"/>
  <c r="AG49" i="1"/>
  <c r="R55" i="1"/>
  <c r="S54" i="1"/>
  <c r="T54" i="1" s="1"/>
  <c r="U54" i="1" s="1"/>
  <c r="Q54" i="1"/>
  <c r="X51" i="1"/>
  <c r="Y51" i="1" s="1"/>
  <c r="AE51" i="1"/>
  <c r="AF51" i="1" s="1"/>
  <c r="AD54" i="1"/>
  <c r="AC55" i="1"/>
  <c r="W52" i="1"/>
  <c r="V53" i="1"/>
  <c r="J50" i="1"/>
  <c r="K50" i="1" s="1"/>
  <c r="L50" i="1" s="1"/>
  <c r="M50" i="1" s="1"/>
  <c r="N50" i="1" s="1"/>
  <c r="F51" i="1"/>
  <c r="H51" i="1"/>
  <c r="I51" i="1" s="1"/>
  <c r="G52" i="1"/>
  <c r="X52" i="1" l="1"/>
  <c r="Y52" i="1" s="1"/>
  <c r="AE52" i="1"/>
  <c r="AF52" i="1" s="1"/>
  <c r="AD55" i="1"/>
  <c r="AC56" i="1"/>
  <c r="AD56" i="1" s="1"/>
  <c r="R56" i="1"/>
  <c r="Q55" i="1"/>
  <c r="S55" i="1"/>
  <c r="T55" i="1" s="1"/>
  <c r="U55" i="1" s="1"/>
  <c r="W53" i="1"/>
  <c r="V54" i="1"/>
  <c r="J51" i="1"/>
  <c r="K51" i="1" s="1"/>
  <c r="L51" i="1" s="1"/>
  <c r="M51" i="1" s="1"/>
  <c r="N51" i="1" s="1"/>
  <c r="Z51" i="1" s="1"/>
  <c r="G53" i="1"/>
  <c r="F52" i="1"/>
  <c r="H52" i="1"/>
  <c r="I52" i="1" s="1"/>
  <c r="AG51" i="1" l="1"/>
  <c r="S56" i="1"/>
  <c r="T56" i="1" s="1"/>
  <c r="Q56" i="1"/>
  <c r="R57" i="1"/>
  <c r="X53" i="1"/>
  <c r="Y53" i="1" s="1"/>
  <c r="AE53" i="1"/>
  <c r="AF53" i="1" s="1"/>
  <c r="W54" i="1"/>
  <c r="V55" i="1"/>
  <c r="J52" i="1"/>
  <c r="K52" i="1" s="1"/>
  <c r="L52" i="1" s="1"/>
  <c r="M52" i="1" s="1"/>
  <c r="N52" i="1" s="1"/>
  <c r="AG52" i="1" s="1"/>
  <c r="H53" i="1"/>
  <c r="I53" i="1" s="1"/>
  <c r="G54" i="1"/>
  <c r="F53" i="1"/>
  <c r="U56" i="1" l="1"/>
  <c r="V56" i="1" s="1"/>
  <c r="W56" i="1" s="1"/>
  <c r="Z52" i="1"/>
  <c r="Q57" i="1"/>
  <c r="S57" i="1"/>
  <c r="T57" i="1" s="1"/>
  <c r="U57" i="1" s="1"/>
  <c r="V57" i="1" s="1"/>
  <c r="W57" i="1" s="1"/>
  <c r="X57" i="1" s="1"/>
  <c r="Y57" i="1" s="1"/>
  <c r="Z57" i="1" s="1"/>
  <c r="R58" i="1"/>
  <c r="X54" i="1"/>
  <c r="Y54" i="1" s="1"/>
  <c r="AE54" i="1"/>
  <c r="AF54" i="1" s="1"/>
  <c r="W55" i="1"/>
  <c r="J53" i="1"/>
  <c r="K53" i="1" s="1"/>
  <c r="L53" i="1" s="1"/>
  <c r="M53" i="1" s="1"/>
  <c r="N53" i="1" s="1"/>
  <c r="AG53" i="1" s="1"/>
  <c r="G55" i="1"/>
  <c r="F54" i="1"/>
  <c r="H54" i="1"/>
  <c r="I54" i="1" s="1"/>
  <c r="Z53" i="1" l="1"/>
  <c r="X55" i="1"/>
  <c r="Y55" i="1" s="1"/>
  <c r="AE55" i="1"/>
  <c r="AF55" i="1" s="1"/>
  <c r="S58" i="1"/>
  <c r="T58" i="1" s="1"/>
  <c r="U58" i="1" s="1"/>
  <c r="V58" i="1" s="1"/>
  <c r="W58" i="1" s="1"/>
  <c r="X58" i="1" s="1"/>
  <c r="Y58" i="1" s="1"/>
  <c r="Z58" i="1" s="1"/>
  <c r="R59" i="1"/>
  <c r="Q58" i="1"/>
  <c r="X56" i="1"/>
  <c r="Y56" i="1" s="1"/>
  <c r="AE56" i="1"/>
  <c r="F55" i="1"/>
  <c r="G56" i="1"/>
  <c r="H55" i="1"/>
  <c r="I55" i="1" s="1"/>
  <c r="J54" i="1"/>
  <c r="K54" i="1" s="1"/>
  <c r="L54" i="1" s="1"/>
  <c r="M54" i="1" s="1"/>
  <c r="N54" i="1" s="1"/>
  <c r="Z54" i="1" s="1"/>
  <c r="AE8" i="1" l="1"/>
  <c r="AF56" i="1"/>
  <c r="AG54" i="1"/>
  <c r="Q59" i="1"/>
  <c r="S59" i="1"/>
  <c r="T59" i="1" s="1"/>
  <c r="U59" i="1" s="1"/>
  <c r="V59" i="1" s="1"/>
  <c r="W59" i="1" s="1"/>
  <c r="X59" i="1" s="1"/>
  <c r="Y59" i="1" s="1"/>
  <c r="Z59" i="1" s="1"/>
  <c r="R60" i="1"/>
  <c r="H56" i="1"/>
  <c r="I56" i="1" s="1"/>
  <c r="G57" i="1"/>
  <c r="F56" i="1"/>
  <c r="J55" i="1"/>
  <c r="K55" i="1" s="1"/>
  <c r="L55" i="1" s="1"/>
  <c r="M55" i="1" s="1"/>
  <c r="N55" i="1" s="1"/>
  <c r="AG55" i="1" s="1"/>
  <c r="Z55" i="1" l="1"/>
  <c r="AF9" i="1"/>
  <c r="Q60" i="1"/>
  <c r="R61" i="1"/>
  <c r="S60" i="1"/>
  <c r="T60" i="1" s="1"/>
  <c r="U60" i="1" s="1"/>
  <c r="V60" i="1" s="1"/>
  <c r="W60" i="1" s="1"/>
  <c r="X60" i="1" s="1"/>
  <c r="Y60" i="1" s="1"/>
  <c r="Z60" i="1" s="1"/>
  <c r="G58" i="1"/>
  <c r="F57" i="1"/>
  <c r="H57" i="1"/>
  <c r="I57" i="1" s="1"/>
  <c r="J56" i="1"/>
  <c r="K56" i="1" s="1"/>
  <c r="L56" i="1" s="1"/>
  <c r="M56" i="1" s="1"/>
  <c r="N56" i="1" s="1"/>
  <c r="Z56" i="1" s="1"/>
  <c r="AG56" i="1" l="1"/>
  <c r="AG8" i="1" s="1"/>
  <c r="S61" i="1"/>
  <c r="T61" i="1" s="1"/>
  <c r="U61" i="1" s="1"/>
  <c r="V61" i="1" s="1"/>
  <c r="W61" i="1" s="1"/>
  <c r="X61" i="1" s="1"/>
  <c r="Y61" i="1" s="1"/>
  <c r="Z61" i="1" s="1"/>
  <c r="R62" i="1"/>
  <c r="Q61" i="1"/>
  <c r="J57" i="1"/>
  <c r="K57" i="1" s="1"/>
  <c r="L57" i="1" s="1"/>
  <c r="M57" i="1" s="1"/>
  <c r="N57" i="1" s="1"/>
  <c r="H58" i="1"/>
  <c r="I58" i="1" s="1"/>
  <c r="G59" i="1"/>
  <c r="F58" i="1"/>
  <c r="R63" i="1" l="1"/>
  <c r="S62" i="1"/>
  <c r="T62" i="1" s="1"/>
  <c r="U62" i="1" s="1"/>
  <c r="V62" i="1" s="1"/>
  <c r="W62" i="1" s="1"/>
  <c r="X62" i="1" s="1"/>
  <c r="Y62" i="1" s="1"/>
  <c r="Z62" i="1" s="1"/>
  <c r="Q62" i="1"/>
  <c r="J58" i="1"/>
  <c r="K58" i="1" s="1"/>
  <c r="L58" i="1" s="1"/>
  <c r="M58" i="1" s="1"/>
  <c r="N58" i="1" s="1"/>
  <c r="F59" i="1"/>
  <c r="H59" i="1"/>
  <c r="I59" i="1" s="1"/>
  <c r="G60" i="1"/>
  <c r="R64" i="1" l="1"/>
  <c r="S63" i="1"/>
  <c r="T63" i="1" s="1"/>
  <c r="U63" i="1" s="1"/>
  <c r="V63" i="1" s="1"/>
  <c r="W63" i="1" s="1"/>
  <c r="X63" i="1" s="1"/>
  <c r="Y63" i="1" s="1"/>
  <c r="Z63" i="1" s="1"/>
  <c r="Q63" i="1"/>
  <c r="F60" i="1"/>
  <c r="H60" i="1"/>
  <c r="I60" i="1" s="1"/>
  <c r="G61" i="1"/>
  <c r="J59" i="1"/>
  <c r="K59" i="1" s="1"/>
  <c r="L59" i="1" s="1"/>
  <c r="M59" i="1" s="1"/>
  <c r="N59" i="1" s="1"/>
  <c r="R65" i="1" l="1"/>
  <c r="S64" i="1"/>
  <c r="T64" i="1" s="1"/>
  <c r="U64" i="1" s="1"/>
  <c r="V64" i="1" s="1"/>
  <c r="W64" i="1" s="1"/>
  <c r="X64" i="1" s="1"/>
  <c r="Y64" i="1" s="1"/>
  <c r="Z64" i="1" s="1"/>
  <c r="Q64" i="1"/>
  <c r="H61" i="1"/>
  <c r="I61" i="1" s="1"/>
  <c r="G62" i="1"/>
  <c r="F61" i="1"/>
  <c r="J60" i="1"/>
  <c r="K60" i="1" s="1"/>
  <c r="L60" i="1" s="1"/>
  <c r="M60" i="1" s="1"/>
  <c r="N60" i="1" s="1"/>
  <c r="R66" i="1" l="1"/>
  <c r="Q65" i="1"/>
  <c r="S65" i="1"/>
  <c r="T65" i="1" s="1"/>
  <c r="U65" i="1" s="1"/>
  <c r="V65" i="1" s="1"/>
  <c r="W65" i="1" s="1"/>
  <c r="X65" i="1" s="1"/>
  <c r="Y65" i="1" s="1"/>
  <c r="Z65" i="1" s="1"/>
  <c r="G63" i="1"/>
  <c r="H62" i="1"/>
  <c r="I62" i="1" s="1"/>
  <c r="F62" i="1"/>
  <c r="J61" i="1"/>
  <c r="K61" i="1" s="1"/>
  <c r="L61" i="1" s="1"/>
  <c r="M61" i="1" s="1"/>
  <c r="N61" i="1" s="1"/>
  <c r="R67" i="1" l="1"/>
  <c r="Q66" i="1"/>
  <c r="S66" i="1"/>
  <c r="T66" i="1" s="1"/>
  <c r="U66" i="1" s="1"/>
  <c r="V66" i="1" s="1"/>
  <c r="W66" i="1" s="1"/>
  <c r="X66" i="1" s="1"/>
  <c r="Y66" i="1" s="1"/>
  <c r="Z66" i="1" s="1"/>
  <c r="J62" i="1"/>
  <c r="K62" i="1" s="1"/>
  <c r="L62" i="1" s="1"/>
  <c r="M62" i="1" s="1"/>
  <c r="N62" i="1" s="1"/>
  <c r="H63" i="1"/>
  <c r="I63" i="1" s="1"/>
  <c r="F63" i="1"/>
  <c r="G64" i="1"/>
  <c r="R68" i="1" l="1"/>
  <c r="S67" i="1"/>
  <c r="T67" i="1" s="1"/>
  <c r="U67" i="1" s="1"/>
  <c r="V67" i="1" s="1"/>
  <c r="W67" i="1" s="1"/>
  <c r="X67" i="1" s="1"/>
  <c r="Y67" i="1" s="1"/>
  <c r="Z67" i="1" s="1"/>
  <c r="Q67" i="1"/>
  <c r="J63" i="1"/>
  <c r="K63" i="1" s="1"/>
  <c r="L63" i="1" s="1"/>
  <c r="M63" i="1" s="1"/>
  <c r="N63" i="1" s="1"/>
  <c r="G65" i="1"/>
  <c r="F64" i="1"/>
  <c r="H64" i="1"/>
  <c r="I64" i="1" s="1"/>
  <c r="R69" i="1" l="1"/>
  <c r="S68" i="1"/>
  <c r="T68" i="1" s="1"/>
  <c r="U68" i="1" s="1"/>
  <c r="V68" i="1" s="1"/>
  <c r="W68" i="1" s="1"/>
  <c r="X68" i="1" s="1"/>
  <c r="Y68" i="1" s="1"/>
  <c r="Z68" i="1" s="1"/>
  <c r="Q68" i="1"/>
  <c r="J64" i="1"/>
  <c r="K64" i="1" s="1"/>
  <c r="L64" i="1" s="1"/>
  <c r="M64" i="1" s="1"/>
  <c r="N64" i="1" s="1"/>
  <c r="H65" i="1"/>
  <c r="I65" i="1" s="1"/>
  <c r="G66" i="1"/>
  <c r="F65" i="1"/>
  <c r="S69" i="1" l="1"/>
  <c r="T69" i="1" s="1"/>
  <c r="U69" i="1" s="1"/>
  <c r="V69" i="1" s="1"/>
  <c r="W69" i="1" s="1"/>
  <c r="X69" i="1" s="1"/>
  <c r="Y69" i="1" s="1"/>
  <c r="Z69" i="1" s="1"/>
  <c r="Q69" i="1"/>
  <c r="R70" i="1"/>
  <c r="G67" i="1"/>
  <c r="F66" i="1"/>
  <c r="H66" i="1"/>
  <c r="I66" i="1" s="1"/>
  <c r="J65" i="1"/>
  <c r="K65" i="1" s="1"/>
  <c r="L65" i="1" s="1"/>
  <c r="M65" i="1" s="1"/>
  <c r="N65" i="1" s="1"/>
  <c r="Q70" i="1" l="1"/>
  <c r="R71" i="1"/>
  <c r="S70" i="1"/>
  <c r="T70" i="1" s="1"/>
  <c r="U70" i="1" s="1"/>
  <c r="V70" i="1" s="1"/>
  <c r="W70" i="1" s="1"/>
  <c r="X70" i="1" s="1"/>
  <c r="Y70" i="1" s="1"/>
  <c r="Z70" i="1" s="1"/>
  <c r="J66" i="1"/>
  <c r="K66" i="1" s="1"/>
  <c r="L66" i="1" s="1"/>
  <c r="M66" i="1" s="1"/>
  <c r="N66" i="1" s="1"/>
  <c r="H67" i="1"/>
  <c r="I67" i="1" s="1"/>
  <c r="F67" i="1"/>
  <c r="G68" i="1"/>
  <c r="Q71" i="1" l="1"/>
  <c r="S71" i="1"/>
  <c r="T71" i="1" s="1"/>
  <c r="U71" i="1" s="1"/>
  <c r="V71" i="1" s="1"/>
  <c r="W71" i="1" s="1"/>
  <c r="X71" i="1" s="1"/>
  <c r="Y71" i="1" s="1"/>
  <c r="Z71" i="1" s="1"/>
  <c r="R72" i="1"/>
  <c r="G69" i="1"/>
  <c r="F68" i="1"/>
  <c r="H68" i="1"/>
  <c r="I68" i="1" s="1"/>
  <c r="J67" i="1"/>
  <c r="K67" i="1" s="1"/>
  <c r="L67" i="1" s="1"/>
  <c r="M67" i="1" s="1"/>
  <c r="N67" i="1" s="1"/>
  <c r="S72" i="1" l="1"/>
  <c r="T72" i="1" s="1"/>
  <c r="U72" i="1" s="1"/>
  <c r="V72" i="1" s="1"/>
  <c r="W72" i="1" s="1"/>
  <c r="X72" i="1" s="1"/>
  <c r="Y72" i="1" s="1"/>
  <c r="Z72" i="1" s="1"/>
  <c r="Q72" i="1"/>
  <c r="R73" i="1"/>
  <c r="J68" i="1"/>
  <c r="K68" i="1" s="1"/>
  <c r="L68" i="1" s="1"/>
  <c r="M68" i="1" s="1"/>
  <c r="N68" i="1" s="1"/>
  <c r="H69" i="1"/>
  <c r="I69" i="1" s="1"/>
  <c r="F69" i="1"/>
  <c r="G70" i="1"/>
  <c r="Q73" i="1" l="1"/>
  <c r="S73" i="1"/>
  <c r="T73" i="1" s="1"/>
  <c r="U73" i="1" s="1"/>
  <c r="V73" i="1" s="1"/>
  <c r="W73" i="1" s="1"/>
  <c r="X73" i="1" s="1"/>
  <c r="Y73" i="1" s="1"/>
  <c r="Z73" i="1" s="1"/>
  <c r="R74" i="1"/>
  <c r="G71" i="1"/>
  <c r="H70" i="1"/>
  <c r="I70" i="1" s="1"/>
  <c r="F70" i="1"/>
  <c r="J69" i="1"/>
  <c r="K69" i="1" s="1"/>
  <c r="L69" i="1" s="1"/>
  <c r="M69" i="1" s="1"/>
  <c r="N69" i="1" s="1"/>
  <c r="Q74" i="1" l="1"/>
  <c r="R75" i="1"/>
  <c r="S74" i="1"/>
  <c r="T74" i="1" s="1"/>
  <c r="U74" i="1" s="1"/>
  <c r="V74" i="1" s="1"/>
  <c r="W74" i="1" s="1"/>
  <c r="X74" i="1" s="1"/>
  <c r="Y74" i="1" s="1"/>
  <c r="Z74" i="1" s="1"/>
  <c r="J70" i="1"/>
  <c r="K70" i="1" s="1"/>
  <c r="L70" i="1" s="1"/>
  <c r="M70" i="1" s="1"/>
  <c r="N70" i="1" s="1"/>
  <c r="H71" i="1"/>
  <c r="I71" i="1" s="1"/>
  <c r="F71" i="1"/>
  <c r="G72" i="1"/>
  <c r="S75" i="1" l="1"/>
  <c r="T75" i="1" s="1"/>
  <c r="U75" i="1" s="1"/>
  <c r="V75" i="1" s="1"/>
  <c r="W75" i="1" s="1"/>
  <c r="X75" i="1" s="1"/>
  <c r="Q75" i="1"/>
  <c r="G73" i="1"/>
  <c r="F72" i="1"/>
  <c r="H72" i="1"/>
  <c r="I72" i="1" s="1"/>
  <c r="J71" i="1"/>
  <c r="K71" i="1" s="1"/>
  <c r="L71" i="1" s="1"/>
  <c r="M71" i="1" s="1"/>
  <c r="N71" i="1" s="1"/>
  <c r="X8" i="1" l="1"/>
  <c r="Y75" i="1"/>
  <c r="J72" i="1"/>
  <c r="K72" i="1" s="1"/>
  <c r="L72" i="1" s="1"/>
  <c r="M72" i="1" s="1"/>
  <c r="N72" i="1" s="1"/>
  <c r="H73" i="1"/>
  <c r="I73" i="1" s="1"/>
  <c r="G74" i="1"/>
  <c r="F73" i="1"/>
  <c r="Z75" i="1" l="1"/>
  <c r="Z8" i="1" s="1"/>
  <c r="Y9" i="1"/>
  <c r="J73" i="1"/>
  <c r="K73" i="1" s="1"/>
  <c r="L73" i="1" s="1"/>
  <c r="M73" i="1" s="1"/>
  <c r="N73" i="1" s="1"/>
  <c r="F74" i="1"/>
  <c r="G75" i="1"/>
  <c r="H74" i="1"/>
  <c r="I74" i="1" s="1"/>
  <c r="J74" i="1" l="1"/>
  <c r="K74" i="1" s="1"/>
  <c r="L74" i="1" s="1"/>
  <c r="M74" i="1" s="1"/>
  <c r="N74" i="1" s="1"/>
  <c r="H75" i="1"/>
  <c r="I75" i="1" s="1"/>
  <c r="F75" i="1"/>
  <c r="J75" i="1" l="1"/>
  <c r="K75" i="1" s="1"/>
  <c r="L75" i="1" s="1"/>
  <c r="M75" i="1" s="1"/>
  <c r="M8" i="1" l="1"/>
  <c r="N75" i="1"/>
  <c r="N9" i="1" s="1"/>
  <c r="Y2" i="1" l="1"/>
  <c r="Y3" i="1" s="1"/>
  <c r="AG2" i="1"/>
  <c r="AG3" i="1" s="1"/>
</calcChain>
</file>

<file path=xl/sharedStrings.xml><?xml version="1.0" encoding="utf-8"?>
<sst xmlns="http://schemas.openxmlformats.org/spreadsheetml/2006/main" count="57" uniqueCount="28">
  <si>
    <t>discount rate</t>
  </si>
  <si>
    <t>accident year</t>
  </si>
  <si>
    <t>birth year</t>
  </si>
  <si>
    <t>calc year</t>
  </si>
  <si>
    <t>survivorship</t>
  </si>
  <si>
    <t>tax</t>
  </si>
  <si>
    <t>Pre</t>
  </si>
  <si>
    <t>year</t>
  </si>
  <si>
    <t>age</t>
  </si>
  <si>
    <t>ceiling</t>
  </si>
  <si>
    <t>retirement</t>
  </si>
  <si>
    <t>earnings</t>
  </si>
  <si>
    <t>income</t>
  </si>
  <si>
    <t>accident</t>
  </si>
  <si>
    <t>discount factor</t>
  </si>
  <si>
    <t>npv</t>
  </si>
  <si>
    <t>addition</t>
  </si>
  <si>
    <t>Post</t>
  </si>
  <si>
    <t>dob</t>
  </si>
  <si>
    <t>doa</t>
  </si>
  <si>
    <t>eoya</t>
  </si>
  <si>
    <t>cap</t>
  </si>
  <si>
    <t>past</t>
  </si>
  <si>
    <t>future</t>
  </si>
  <si>
    <t>cap check</t>
  </si>
  <si>
    <t>Result</t>
  </si>
  <si>
    <t>Contingency Result</t>
  </si>
  <si>
    <t>initial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</si>
</sst>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2" borderId="0" xfId="0" applyFill="1"/>
    <xf numFmtId="0" fontId="0" fillId="0" borderId="6" xfId="0" applyBorder="1"/>
    <xf numFmtId="0" fontId="0" fillId="2" borderId="7" xfId="0" applyFill="1" applyBorder="1"/>
    <xf numFmtId="0" fontId="0" fillId="0" borderId="7" xfId="0" applyBorder="1"/>
    <xf numFmtId="0" fontId="0" fillId="0" borderId="8" xfId="0" applyBorder="1"/>
    <xf numFmtId="15" fontId="0" fillId="0" borderId="0" xfId="0" applyNumberFormat="1"/>
    <xf numFmtId="14" fontId="0" fillId="0" borderId="0" xfId="0" applyNumberFormat="1"/>
    <xf numFmtId="0" fontId="0" fillId="0" borderId="0" xfId="0" applyAlignment="1">
      <alignment horizontal="right"/>
    </xf>
    <xf numFmtId="164" fontId="2" fillId="2" borderId="0" xfId="1" applyNumberFormat="1" applyFont="1" applyFill="1"/>
    <xf numFmtId="164" fontId="2" fillId="3" borderId="0" xfId="1" applyNumberFormat="1" applyFont="1" applyFill="1"/>
    <xf numFmtId="164" fontId="0" fillId="0" borderId="0" xfId="0" applyNumberFormat="1"/>
    <xf numFmtId="164" fontId="2" fillId="4" borderId="0" xfId="0" applyNumberFormat="1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62352-BA3D-485B-A608-0B2B1364F268}">
  <dimension ref="B1:AY75"/>
  <sheetViews>
    <sheetView tabSelected="1" topLeftCell="B1" workbookViewId="0">
      <selection activeCell="H1" sqref="H1"/>
    </sheetView>
  </sheetViews>
  <sheetFormatPr defaultRowHeight="14.4" x14ac:dyDescent="0.3"/>
  <cols>
    <col min="2" max="2" width="12.5546875" bestFit="1" customWidth="1"/>
    <col min="3" max="3" width="10.6640625" bestFit="1" customWidth="1"/>
    <col min="6" max="6" width="9.6640625" bestFit="1" customWidth="1"/>
    <col min="14" max="14" width="14.33203125" bestFit="1" customWidth="1"/>
    <col min="19" max="19" width="10.5546875" bestFit="1" customWidth="1"/>
    <col min="25" max="25" width="13.33203125" bestFit="1" customWidth="1"/>
    <col min="27" max="28" width="10.88671875" customWidth="1"/>
    <col min="32" max="32" width="12" customWidth="1"/>
    <col min="33" max="33" width="10.5546875" bestFit="1" customWidth="1"/>
    <col min="48" max="48" width="11" bestFit="1" customWidth="1"/>
    <col min="51" max="51" width="10" bestFit="1" customWidth="1"/>
  </cols>
  <sheetData>
    <row r="1" spans="2:51" x14ac:dyDescent="0.3">
      <c r="F1" s="12">
        <f>DATE(C7+G6-(C7-C6),MONTH(C10),DAY(C10))</f>
        <v>57119</v>
      </c>
      <c r="G1" s="12">
        <f>DATE(YEAR(F1),1,1)</f>
        <v>56980</v>
      </c>
      <c r="H1">
        <f>(F1-G1)/365</f>
        <v>0.38082191780821917</v>
      </c>
    </row>
    <row r="2" spans="2:51" x14ac:dyDescent="0.3">
      <c r="X2" s="13" t="s">
        <v>25</v>
      </c>
      <c r="Y2" s="15">
        <f>M8-X8</f>
        <v>7020610.2191056591</v>
      </c>
      <c r="AF2" s="13" t="s">
        <v>25</v>
      </c>
      <c r="AG2" s="15">
        <f>M8-AE8</f>
        <v>6675366.8899061233</v>
      </c>
    </row>
    <row r="3" spans="2:51" x14ac:dyDescent="0.3">
      <c r="B3" t="s">
        <v>0</v>
      </c>
      <c r="C3">
        <v>1.0249999999999999</v>
      </c>
      <c r="G3" t="s">
        <v>8</v>
      </c>
      <c r="H3" t="s">
        <v>11</v>
      </c>
      <c r="I3" t="s">
        <v>16</v>
      </c>
      <c r="R3" t="s">
        <v>8</v>
      </c>
      <c r="S3" t="s">
        <v>11</v>
      </c>
      <c r="T3" t="s">
        <v>16</v>
      </c>
      <c r="X3" s="13" t="s">
        <v>26</v>
      </c>
      <c r="Y3" s="15">
        <f>Y2-Z8</f>
        <v>5083992.3740002308</v>
      </c>
      <c r="AF3" s="13" t="s">
        <v>26</v>
      </c>
      <c r="AG3" s="15">
        <f>AG2-AG8</f>
        <v>4871738.2558239428</v>
      </c>
      <c r="AQ3" t="s">
        <v>8</v>
      </c>
      <c r="AR3" t="s">
        <v>11</v>
      </c>
      <c r="AS3" t="s">
        <v>16</v>
      </c>
    </row>
    <row r="4" spans="2:51" x14ac:dyDescent="0.3">
      <c r="B4" t="s">
        <v>4</v>
      </c>
      <c r="C4">
        <v>0.99</v>
      </c>
      <c r="F4" t="s">
        <v>13</v>
      </c>
      <c r="G4">
        <f>C7-C6</f>
        <v>19</v>
      </c>
      <c r="H4">
        <v>200000</v>
      </c>
      <c r="Q4" t="s">
        <v>13</v>
      </c>
      <c r="R4">
        <f>C7-C6</f>
        <v>19</v>
      </c>
      <c r="S4">
        <v>200000</v>
      </c>
      <c r="AC4" t="s">
        <v>16</v>
      </c>
      <c r="AP4" t="s">
        <v>27</v>
      </c>
      <c r="AQ4">
        <v>25</v>
      </c>
      <c r="AR4">
        <v>200000</v>
      </c>
    </row>
    <row r="5" spans="2:51" x14ac:dyDescent="0.3">
      <c r="B5" t="s">
        <v>5</v>
      </c>
      <c r="C5">
        <v>0.1</v>
      </c>
      <c r="F5" t="s">
        <v>9</v>
      </c>
      <c r="G5">
        <v>45</v>
      </c>
      <c r="H5">
        <v>700000</v>
      </c>
      <c r="I5">
        <f>(H5-H4)/(G5-G4)</f>
        <v>19230.76923076923</v>
      </c>
      <c r="Q5" t="s">
        <v>9</v>
      </c>
      <c r="R5">
        <v>45</v>
      </c>
      <c r="S5">
        <v>226000</v>
      </c>
      <c r="T5">
        <f>(S5-S4)/(R5-R4)</f>
        <v>1000</v>
      </c>
      <c r="AC5">
        <f>(S5-AC13)/(R5-R13)</f>
        <v>-1043.4782608695652</v>
      </c>
      <c r="AP5" t="s">
        <v>9</v>
      </c>
      <c r="AQ5">
        <v>45</v>
      </c>
      <c r="AR5">
        <v>700000</v>
      </c>
      <c r="AS5">
        <f>(AR5-AR4)/(AQ5-AQ4)</f>
        <v>25000</v>
      </c>
    </row>
    <row r="6" spans="2:51" x14ac:dyDescent="0.3">
      <c r="B6" t="s">
        <v>2</v>
      </c>
      <c r="C6">
        <f>YEAR(C10)</f>
        <v>1991</v>
      </c>
      <c r="F6" t="s">
        <v>10</v>
      </c>
      <c r="G6">
        <v>65</v>
      </c>
      <c r="M6" t="s">
        <v>22</v>
      </c>
      <c r="N6">
        <v>0.05</v>
      </c>
      <c r="Q6" t="s">
        <v>10</v>
      </c>
      <c r="R6">
        <v>65</v>
      </c>
      <c r="X6" t="s">
        <v>22</v>
      </c>
      <c r="Y6">
        <v>0.05</v>
      </c>
      <c r="AA6" s="17">
        <f>N9-Y9-Z8</f>
        <v>4270147.9893418811</v>
      </c>
      <c r="AF6" s="16"/>
      <c r="AP6" t="s">
        <v>10</v>
      </c>
      <c r="AQ6">
        <v>65</v>
      </c>
      <c r="AV6" t="str">
        <f>M6</f>
        <v>past</v>
      </c>
      <c r="AW6">
        <f>N6</f>
        <v>0.05</v>
      </c>
    </row>
    <row r="7" spans="2:51" x14ac:dyDescent="0.3">
      <c r="B7" t="s">
        <v>1</v>
      </c>
      <c r="C7">
        <v>2010</v>
      </c>
      <c r="M7" t="s">
        <v>23</v>
      </c>
      <c r="N7">
        <v>0.15</v>
      </c>
      <c r="X7" t="s">
        <v>23</v>
      </c>
      <c r="Y7">
        <v>0.2</v>
      </c>
      <c r="AV7" t="str">
        <f>M7</f>
        <v>future</v>
      </c>
      <c r="AW7">
        <f>N7</f>
        <v>0.15</v>
      </c>
    </row>
    <row r="8" spans="2:51" x14ac:dyDescent="0.3">
      <c r="B8" t="s">
        <v>3</v>
      </c>
      <c r="C8">
        <v>2013</v>
      </c>
      <c r="F8" s="1" t="s">
        <v>6</v>
      </c>
      <c r="G8" s="2"/>
      <c r="H8" s="2"/>
      <c r="I8" s="2"/>
      <c r="J8" s="2"/>
      <c r="K8" s="2"/>
      <c r="L8" s="2"/>
      <c r="M8" s="3">
        <f>SUM(M10:M75)</f>
        <v>12305553.215377698</v>
      </c>
      <c r="Q8" s="1" t="s">
        <v>17</v>
      </c>
      <c r="R8" s="2"/>
      <c r="S8" s="2"/>
      <c r="T8" s="2"/>
      <c r="U8" s="2"/>
      <c r="V8" s="2"/>
      <c r="W8" s="2"/>
      <c r="X8" s="3">
        <f>SUM(X10:X75)</f>
        <v>5284942.9962720387</v>
      </c>
      <c r="Z8">
        <f>SUM(Z10:Z75)</f>
        <v>1936617.845105428</v>
      </c>
      <c r="AA8">
        <f>SUM(AA10:AA75)</f>
        <v>1623700.8019742623</v>
      </c>
      <c r="AE8">
        <f>SUM(AE10:AE56)</f>
        <v>5630186.3254715744</v>
      </c>
      <c r="AG8">
        <f>SUM(AG10:AG56)</f>
        <v>1803628.6340821807</v>
      </c>
      <c r="AO8" s="1" t="str">
        <f>F8</f>
        <v>Pre</v>
      </c>
      <c r="AP8" s="2"/>
      <c r="AQ8" s="2"/>
      <c r="AR8" s="2"/>
      <c r="AS8" s="2"/>
      <c r="AT8" s="2"/>
      <c r="AU8" s="2"/>
      <c r="AV8" s="2">
        <f>SUM(AV10:AV75)</f>
        <v>10307175.759953681</v>
      </c>
      <c r="AW8" s="3"/>
      <c r="AY8" s="16">
        <f>AW9-Y9-AA8</f>
        <v>2807373.0423311023</v>
      </c>
    </row>
    <row r="9" spans="2:51" x14ac:dyDescent="0.3">
      <c r="F9" s="4" t="s">
        <v>7</v>
      </c>
      <c r="G9" t="s">
        <v>8</v>
      </c>
      <c r="H9" t="s">
        <v>12</v>
      </c>
      <c r="I9" t="s">
        <v>5</v>
      </c>
      <c r="J9" t="s">
        <v>4</v>
      </c>
      <c r="K9" t="s">
        <v>14</v>
      </c>
      <c r="L9" t="s">
        <v>14</v>
      </c>
      <c r="M9" s="5" t="s">
        <v>15</v>
      </c>
      <c r="N9" s="14">
        <f>SUM(N10:N75)</f>
        <v>10536791.386102574</v>
      </c>
      <c r="Q9" s="4" t="s">
        <v>7</v>
      </c>
      <c r="R9" t="s">
        <v>8</v>
      </c>
      <c r="S9" t="s">
        <v>12</v>
      </c>
      <c r="T9" t="s">
        <v>5</v>
      </c>
      <c r="U9" t="s">
        <v>4</v>
      </c>
      <c r="V9" t="s">
        <v>14</v>
      </c>
      <c r="W9" t="s">
        <v>14</v>
      </c>
      <c r="X9" s="5" t="s">
        <v>15</v>
      </c>
      <c r="Y9" s="14">
        <f>SUM(Y10:Y75)</f>
        <v>4330025.5516552646</v>
      </c>
      <c r="Z9" t="s">
        <v>24</v>
      </c>
      <c r="AF9" s="14">
        <f>SUM(AF10:AF75)</f>
        <v>4606200.0158543866</v>
      </c>
      <c r="AG9" t="s">
        <v>24</v>
      </c>
      <c r="AO9" s="4" t="str">
        <f t="shared" ref="AO9:AO72" si="0">F9</f>
        <v>year</v>
      </c>
      <c r="AP9" t="str">
        <f t="shared" ref="AP9:AP72" si="1">G9</f>
        <v>age</v>
      </c>
      <c r="AQ9" t="str">
        <f>H9</f>
        <v>income</v>
      </c>
      <c r="AR9" t="str">
        <f>I9</f>
        <v>tax</v>
      </c>
      <c r="AS9" t="str">
        <f t="shared" ref="AS9:AS72" si="2">J9</f>
        <v>survivorship</v>
      </c>
      <c r="AT9" t="str">
        <f t="shared" ref="AT9:AT72" si="3">K9</f>
        <v>discount factor</v>
      </c>
      <c r="AU9" t="str">
        <f t="shared" ref="AU9:AU72" si="4">L9</f>
        <v>discount factor</v>
      </c>
      <c r="AV9" t="str">
        <f>M9</f>
        <v>npv</v>
      </c>
      <c r="AW9" s="5">
        <f>SUM(AW10:AW75)</f>
        <v>8761099.395960629</v>
      </c>
    </row>
    <row r="10" spans="2:51" x14ac:dyDescent="0.3">
      <c r="B10" t="s">
        <v>18</v>
      </c>
      <c r="C10" s="11">
        <v>33377</v>
      </c>
      <c r="F10" s="4">
        <f>$C$7</f>
        <v>2010</v>
      </c>
      <c r="G10" s="6">
        <f>$G$4</f>
        <v>19</v>
      </c>
      <c r="H10">
        <f>IF(G10="","",$H$4)</f>
        <v>200000</v>
      </c>
      <c r="I10">
        <f>IF(H10="","",H10*$C$5)</f>
        <v>20000</v>
      </c>
      <c r="J10">
        <f>IF(I10="","",IF(F10&lt;$C$8,1,$C$4))</f>
        <v>1</v>
      </c>
      <c r="K10">
        <f>IF(J10="","",$C$3)</f>
        <v>1.0249999999999999</v>
      </c>
      <c r="L10">
        <f>IF(K10="","",J10/K10)</f>
        <v>0.97560975609756106</v>
      </c>
      <c r="M10" s="5">
        <f>IF(L10="","",(H10-I10)*L10)</f>
        <v>175609.75609756098</v>
      </c>
      <c r="N10">
        <f>IF(M10="","",IF(F10&lt;=$C$8,(1-$N$6)*M10,(1-$N$7)*M10))</f>
        <v>166829.26829268291</v>
      </c>
      <c r="Q10" s="4">
        <f>$C$7</f>
        <v>2010</v>
      </c>
      <c r="R10" s="6">
        <f>$R$4</f>
        <v>19</v>
      </c>
      <c r="S10">
        <f>IF(R10="","",$S$4)</f>
        <v>200000</v>
      </c>
      <c r="T10">
        <f>IF(S10="","",S10*$C$5)</f>
        <v>20000</v>
      </c>
      <c r="U10">
        <f>IF(T10="","",IF(Q10&lt;$C$8,1,$C$4))</f>
        <v>1</v>
      </c>
      <c r="V10">
        <f>IF(U10="","",$C$3)</f>
        <v>1.0249999999999999</v>
      </c>
      <c r="W10">
        <f>IF(V10="","",U10/V10)</f>
        <v>0.97560975609756106</v>
      </c>
      <c r="X10" s="5">
        <f>IF(W10="","",(S10-T10)*W10)</f>
        <v>175609.75609756098</v>
      </c>
      <c r="Y10">
        <f>IF(X10="","",IF(Q10&lt;=$C$8,(1-$Y$6)*X10,(1-$Y$7)*X10))</f>
        <v>166829.26829268291</v>
      </c>
      <c r="Z10">
        <f>IF(Y10="","",IF(N10-Y10&gt;$C$15,N10-Y10-$C$15,0))</f>
        <v>0</v>
      </c>
      <c r="AA10">
        <f>IF(Y10="","",IF(AW10-Y10&gt;$C$15,AW10-Y10-$C$15,0))</f>
        <v>0</v>
      </c>
      <c r="AC10">
        <v>150000</v>
      </c>
      <c r="AD10">
        <f>AC10*0.9</f>
        <v>135000</v>
      </c>
      <c r="AE10">
        <f>AD10*W10</f>
        <v>131707.31707317074</v>
      </c>
      <c r="AF10">
        <f>IF(AE10="","",IF(Q10&lt;=$C$8,(1-$Y$6)*AE10,(1-$Y$7)*AE10))</f>
        <v>125121.95121951219</v>
      </c>
      <c r="AG10">
        <f>IF(AF10="","",IF(N10-AF10&gt;$C$15,N10-AF10-$C$15,0))</f>
        <v>0</v>
      </c>
      <c r="AO10" s="4">
        <f t="shared" si="0"/>
        <v>2010</v>
      </c>
      <c r="AP10">
        <f t="shared" si="1"/>
        <v>19</v>
      </c>
      <c r="AQ10">
        <f>IF(AP10&lt;$AQ$4,0,$AR$4+$AS$5*(AP10-$AQ$4))</f>
        <v>0</v>
      </c>
      <c r="AR10">
        <f t="shared" ref="AR10:AR73" si="5">IF(AQ10="","",AQ10*$C$5)</f>
        <v>0</v>
      </c>
      <c r="AS10">
        <f t="shared" si="2"/>
        <v>1</v>
      </c>
      <c r="AT10">
        <f t="shared" si="3"/>
        <v>1.0249999999999999</v>
      </c>
      <c r="AU10">
        <f t="shared" si="4"/>
        <v>0.97560975609756106</v>
      </c>
      <c r="AV10" s="5">
        <f t="shared" ref="AV10:AV73" si="6">IF(AU10="","",(AQ10-AR10)*AU10)</f>
        <v>0</v>
      </c>
      <c r="AW10">
        <f>IF(AV10="","",IF(AO10&lt;=$C$8,(1-$N$6)*AV10,(1-$N$7)*AV10))</f>
        <v>0</v>
      </c>
    </row>
    <row r="11" spans="2:51" x14ac:dyDescent="0.3">
      <c r="B11" t="s">
        <v>19</v>
      </c>
      <c r="C11" s="11">
        <v>40179</v>
      </c>
      <c r="F11" s="4">
        <f>IF(G11="","",F10+1)</f>
        <v>2011</v>
      </c>
      <c r="G11" s="6">
        <f>IF(G10="","",IF(G10+1&gt;$G$6,"",G10+1))</f>
        <v>20</v>
      </c>
      <c r="H11">
        <f>IF(G11="","",IF(G11&gt;$G$5,H10,H$10+$I$5*(G11-$G$10)))</f>
        <v>219230.76923076922</v>
      </c>
      <c r="I11">
        <f t="shared" ref="I11:I74" si="7">IF(H11="","",H11*$C$5)</f>
        <v>21923.076923076922</v>
      </c>
      <c r="J11">
        <f t="shared" ref="J11:J74" si="8">IF(I11="","",IF(F11&lt;$C$8,1,$C$4))</f>
        <v>1</v>
      </c>
      <c r="K11">
        <f>IF(J11="","",$C$3*K10)</f>
        <v>1.0506249999999999</v>
      </c>
      <c r="L11">
        <f t="shared" ref="L11:L36" si="9">IF(K11="","",J11/K11)</f>
        <v>0.95181439619274244</v>
      </c>
      <c r="M11" s="5">
        <f t="shared" ref="M11:M36" si="10">IF(L11="","",(H11-I11)*L11)</f>
        <v>187800.30201802956</v>
      </c>
      <c r="N11">
        <f t="shared" ref="N11:N74" si="11">IF(M11="","",IF(F11&lt;=$C$8,(1-$N$6)*M11,(1-$N$7)*M11))</f>
        <v>178410.28691712808</v>
      </c>
      <c r="Q11" s="4">
        <f>IF(R11="","",Q10+1)</f>
        <v>2011</v>
      </c>
      <c r="R11" s="6">
        <f>IF(R10="","",IF(R10+1&gt;$R$6,"",R10+1))</f>
        <v>20</v>
      </c>
      <c r="S11">
        <f>IF(R11="","",IF(R11&gt;$R$5,S10,S$10+$T$5*(R11-$R$10)))</f>
        <v>201000</v>
      </c>
      <c r="T11">
        <f t="shared" ref="T11:T74" si="12">IF(S11="","",S11*$C$5)</f>
        <v>20100</v>
      </c>
      <c r="U11">
        <f t="shared" ref="U11:U74" si="13">IF(T11="","",IF(Q11&lt;$C$8,1,$C$4))</f>
        <v>1</v>
      </c>
      <c r="V11">
        <f>IF(U11="","",$C$3*V10)</f>
        <v>1.0506249999999999</v>
      </c>
      <c r="W11">
        <f t="shared" ref="W11" si="14">IF(V11="","",U11/V11)</f>
        <v>0.95181439619274244</v>
      </c>
      <c r="X11" s="5">
        <f t="shared" ref="X11" si="15">IF(W11="","",(S11-T11)*W11)</f>
        <v>172183.2242712671</v>
      </c>
      <c r="Y11">
        <f t="shared" ref="Y11:Y74" si="16">IF(X11="","",IF(Q11&lt;=$C$8,(1-$Y$6)*X11,(1-$Y$7)*X11))</f>
        <v>163574.06305770372</v>
      </c>
      <c r="Z11">
        <f t="shared" ref="Z11:Z74" si="17">IF(Y11="","",IF(N11-Y11&gt;$C$15,N11-Y11-$C$15,0))</f>
        <v>0</v>
      </c>
      <c r="AA11">
        <f t="shared" ref="AA11:AA74" si="18">IF(Y11="","",IF(AW11-Y11&gt;$C$15,AW11-Y11-$C$15,0))</f>
        <v>0</v>
      </c>
      <c r="AC11">
        <v>200000</v>
      </c>
      <c r="AD11">
        <f t="shared" ref="AD11:AD56" si="19">AC11*0.9</f>
        <v>180000</v>
      </c>
      <c r="AE11">
        <f t="shared" ref="AE11:AE56" si="20">AD11*W11</f>
        <v>171326.59131469365</v>
      </c>
      <c r="AF11">
        <f t="shared" ref="AF11:AF56" si="21">IF(AE11="","",IF(Q11&lt;=$C$8,(1-$Y$6)*AE11,(1-$Y$7)*AE11))</f>
        <v>162760.26174895896</v>
      </c>
      <c r="AG11">
        <f t="shared" ref="AG11:AG56" si="22">IF(AF11="","",IF(N11-AF11&gt;$C$15,N11-AF11-$C$15,0))</f>
        <v>0</v>
      </c>
      <c r="AO11" s="4">
        <f t="shared" si="0"/>
        <v>2011</v>
      </c>
      <c r="AP11">
        <f t="shared" si="1"/>
        <v>20</v>
      </c>
      <c r="AQ11">
        <f t="shared" ref="AQ11:AQ36" si="23">IF(AP11&lt;$AQ$4,0,$AR$4+$AS$5*(AP11-$AQ$4))</f>
        <v>0</v>
      </c>
      <c r="AR11">
        <f t="shared" si="5"/>
        <v>0</v>
      </c>
      <c r="AS11">
        <f t="shared" si="2"/>
        <v>1</v>
      </c>
      <c r="AT11">
        <f t="shared" si="3"/>
        <v>1.0506249999999999</v>
      </c>
      <c r="AU11">
        <f t="shared" si="4"/>
        <v>0.95181439619274244</v>
      </c>
      <c r="AV11" s="5">
        <f t="shared" si="6"/>
        <v>0</v>
      </c>
      <c r="AW11">
        <f t="shared" ref="AW11:AW74" si="24">IF(AV11="","",IF(AO11&lt;=$C$8,(1-$N$6)*AV11,(1-$N$7)*AV11))</f>
        <v>0</v>
      </c>
    </row>
    <row r="12" spans="2:51" x14ac:dyDescent="0.3">
      <c r="B12" t="s">
        <v>20</v>
      </c>
      <c r="C12" s="12">
        <f>DATE(YEAR(C11),12,31)</f>
        <v>40543</v>
      </c>
      <c r="F12" s="4">
        <f t="shared" ref="F12:F36" si="25">IF(G12="","",F11+1)</f>
        <v>2012</v>
      </c>
      <c r="G12" s="6">
        <f t="shared" ref="G12:G36" si="26">IF(G11="","",IF(G11+1&gt;$G$6,"",G11+1))</f>
        <v>21</v>
      </c>
      <c r="H12">
        <f t="shared" ref="H12:H36" si="27">IF(G12="","",IF(G12&gt;$G$5,H11,H$10+$I$5*(G12-$G$10)))</f>
        <v>238461.53846153847</v>
      </c>
      <c r="I12">
        <f t="shared" si="7"/>
        <v>23846.153846153848</v>
      </c>
      <c r="J12">
        <f t="shared" si="8"/>
        <v>1</v>
      </c>
      <c r="K12">
        <f t="shared" ref="K12:K75" si="28">IF(J12="","",$C$3*K11)</f>
        <v>1.0768906249999999</v>
      </c>
      <c r="L12">
        <f t="shared" si="9"/>
        <v>0.92859941091974885</v>
      </c>
      <c r="M12" s="5">
        <f t="shared" si="10"/>
        <v>199291.71972816149</v>
      </c>
      <c r="N12">
        <f t="shared" si="11"/>
        <v>189327.13374175341</v>
      </c>
      <c r="Q12" s="4">
        <f t="shared" ref="Q12:Q75" si="29">IF(R12="","",Q11+1)</f>
        <v>2012</v>
      </c>
      <c r="R12" s="6">
        <f t="shared" ref="R12:R75" si="30">IF(R11="","",IF(R11+1&gt;$R$6,"",R11+1))</f>
        <v>21</v>
      </c>
      <c r="S12">
        <f t="shared" ref="S12:S75" si="31">IF(R12="","",IF(R12&gt;$R$5,S11,S$10+$T$5*(R12-$R$10)))</f>
        <v>202000</v>
      </c>
      <c r="T12">
        <f t="shared" si="12"/>
        <v>20200</v>
      </c>
      <c r="U12">
        <f t="shared" si="13"/>
        <v>1</v>
      </c>
      <c r="V12">
        <f t="shared" ref="V12:V75" si="32">IF(U12="","",$C$3*V11)</f>
        <v>1.0768906249999999</v>
      </c>
      <c r="W12">
        <f t="shared" ref="W12:W75" si="33">IF(V12="","",U12/V12)</f>
        <v>0.92859941091974885</v>
      </c>
      <c r="X12" s="5">
        <f t="shared" ref="X12:X75" si="34">IF(W12="","",(S12-T12)*W12)</f>
        <v>168819.37290521033</v>
      </c>
      <c r="Y12">
        <f t="shared" si="16"/>
        <v>160378.40425994981</v>
      </c>
      <c r="Z12">
        <f t="shared" si="17"/>
        <v>0</v>
      </c>
      <c r="AA12">
        <f t="shared" si="18"/>
        <v>0</v>
      </c>
      <c r="AC12">
        <v>210000</v>
      </c>
      <c r="AD12">
        <f t="shared" si="19"/>
        <v>189000</v>
      </c>
      <c r="AE12">
        <f t="shared" si="20"/>
        <v>175505.28866383253</v>
      </c>
      <c r="AF12">
        <f t="shared" si="21"/>
        <v>166730.02423064091</v>
      </c>
      <c r="AG12">
        <f t="shared" si="22"/>
        <v>0</v>
      </c>
      <c r="AO12" s="4">
        <f t="shared" si="0"/>
        <v>2012</v>
      </c>
      <c r="AP12">
        <f t="shared" si="1"/>
        <v>21</v>
      </c>
      <c r="AQ12">
        <f t="shared" si="23"/>
        <v>0</v>
      </c>
      <c r="AR12">
        <f t="shared" si="5"/>
        <v>0</v>
      </c>
      <c r="AS12">
        <f t="shared" si="2"/>
        <v>1</v>
      </c>
      <c r="AT12">
        <f t="shared" si="3"/>
        <v>1.0768906249999999</v>
      </c>
      <c r="AU12">
        <f t="shared" si="4"/>
        <v>0.92859941091974885</v>
      </c>
      <c r="AV12" s="5">
        <f t="shared" si="6"/>
        <v>0</v>
      </c>
      <c r="AW12">
        <f t="shared" si="24"/>
        <v>0</v>
      </c>
    </row>
    <row r="13" spans="2:51" x14ac:dyDescent="0.3">
      <c r="C13">
        <f>(C12-C11)/365</f>
        <v>0.99726027397260275</v>
      </c>
      <c r="F13" s="4">
        <f t="shared" si="25"/>
        <v>2013</v>
      </c>
      <c r="G13" s="6">
        <f t="shared" si="26"/>
        <v>22</v>
      </c>
      <c r="H13">
        <f t="shared" si="27"/>
        <v>257692.30769230769</v>
      </c>
      <c r="I13">
        <f t="shared" si="7"/>
        <v>25769.23076923077</v>
      </c>
      <c r="J13">
        <f t="shared" si="8"/>
        <v>0.99</v>
      </c>
      <c r="K13">
        <f t="shared" si="28"/>
        <v>1.1038128906249998</v>
      </c>
      <c r="L13">
        <f t="shared" si="9"/>
        <v>0.89689113835175749</v>
      </c>
      <c r="M13" s="5">
        <f t="shared" si="10"/>
        <v>208009.75247158066</v>
      </c>
      <c r="N13">
        <f t="shared" si="11"/>
        <v>197609.26484800162</v>
      </c>
      <c r="Q13" s="4">
        <f t="shared" si="29"/>
        <v>2013</v>
      </c>
      <c r="R13" s="6">
        <f t="shared" si="30"/>
        <v>22</v>
      </c>
      <c r="S13">
        <f t="shared" si="31"/>
        <v>203000</v>
      </c>
      <c r="T13">
        <f t="shared" si="12"/>
        <v>20300</v>
      </c>
      <c r="U13">
        <f t="shared" si="13"/>
        <v>0.99</v>
      </c>
      <c r="V13">
        <f t="shared" si="32"/>
        <v>1.1038128906249998</v>
      </c>
      <c r="W13">
        <f t="shared" si="33"/>
        <v>0.89689113835175749</v>
      </c>
      <c r="X13" s="5">
        <f t="shared" si="34"/>
        <v>163862.01097686609</v>
      </c>
      <c r="Y13">
        <f t="shared" si="16"/>
        <v>155668.91042802279</v>
      </c>
      <c r="Z13">
        <f t="shared" si="17"/>
        <v>0</v>
      </c>
      <c r="AA13">
        <f t="shared" si="18"/>
        <v>0</v>
      </c>
      <c r="AC13">
        <v>250000</v>
      </c>
      <c r="AD13">
        <f t="shared" si="19"/>
        <v>225000</v>
      </c>
      <c r="AE13">
        <f t="shared" si="20"/>
        <v>201800.50612914545</v>
      </c>
      <c r="AF13">
        <f t="shared" si="21"/>
        <v>191710.48082268817</v>
      </c>
      <c r="AG13">
        <f t="shared" si="22"/>
        <v>0</v>
      </c>
      <c r="AO13" s="4">
        <f t="shared" si="0"/>
        <v>2013</v>
      </c>
      <c r="AP13">
        <f t="shared" si="1"/>
        <v>22</v>
      </c>
      <c r="AQ13">
        <f t="shared" si="23"/>
        <v>0</v>
      </c>
      <c r="AR13">
        <f t="shared" si="5"/>
        <v>0</v>
      </c>
      <c r="AS13">
        <f t="shared" si="2"/>
        <v>0.99</v>
      </c>
      <c r="AT13">
        <f t="shared" si="3"/>
        <v>1.1038128906249998</v>
      </c>
      <c r="AU13">
        <f t="shared" si="4"/>
        <v>0.89689113835175749</v>
      </c>
      <c r="AV13" s="5">
        <f t="shared" si="6"/>
        <v>0</v>
      </c>
      <c r="AW13">
        <f t="shared" si="24"/>
        <v>0</v>
      </c>
    </row>
    <row r="14" spans="2:51" x14ac:dyDescent="0.3">
      <c r="F14" s="4">
        <f t="shared" si="25"/>
        <v>2014</v>
      </c>
      <c r="G14" s="6">
        <f t="shared" si="26"/>
        <v>23</v>
      </c>
      <c r="H14">
        <f t="shared" si="27"/>
        <v>276923.07692307694</v>
      </c>
      <c r="I14">
        <f t="shared" si="7"/>
        <v>27692.307692307695</v>
      </c>
      <c r="J14">
        <f t="shared" si="8"/>
        <v>0.99</v>
      </c>
      <c r="K14">
        <f t="shared" si="28"/>
        <v>1.1314082128906247</v>
      </c>
      <c r="L14">
        <f t="shared" si="9"/>
        <v>0.87501574473342203</v>
      </c>
      <c r="M14" s="5">
        <f t="shared" si="10"/>
        <v>218080.84714894521</v>
      </c>
      <c r="N14">
        <f t="shared" si="11"/>
        <v>185368.72007660341</v>
      </c>
      <c r="Q14" s="4">
        <f t="shared" si="29"/>
        <v>2014</v>
      </c>
      <c r="R14" s="6">
        <f t="shared" si="30"/>
        <v>23</v>
      </c>
      <c r="S14">
        <f t="shared" si="31"/>
        <v>204000</v>
      </c>
      <c r="T14">
        <f t="shared" si="12"/>
        <v>20400</v>
      </c>
      <c r="U14">
        <f t="shared" si="13"/>
        <v>0.99</v>
      </c>
      <c r="V14">
        <f t="shared" si="32"/>
        <v>1.1314082128906247</v>
      </c>
      <c r="W14">
        <f t="shared" si="33"/>
        <v>0.87501574473342203</v>
      </c>
      <c r="X14" s="5">
        <f t="shared" si="34"/>
        <v>160652.89073305629</v>
      </c>
      <c r="Y14">
        <f t="shared" si="16"/>
        <v>128522.31258644504</v>
      </c>
      <c r="Z14">
        <f t="shared" si="17"/>
        <v>0</v>
      </c>
      <c r="AA14">
        <f t="shared" si="18"/>
        <v>0</v>
      </c>
      <c r="AC14">
        <f t="shared" ref="AC14:AC36" si="35">AC13+$AC$5</f>
        <v>248956.52173913043</v>
      </c>
      <c r="AD14">
        <f t="shared" si="19"/>
        <v>224060.86956521741</v>
      </c>
      <c r="AE14">
        <f t="shared" si="20"/>
        <v>196056.78864822685</v>
      </c>
      <c r="AF14">
        <f t="shared" si="21"/>
        <v>156845.43091858149</v>
      </c>
      <c r="AG14">
        <f t="shared" si="22"/>
        <v>0</v>
      </c>
      <c r="AO14" s="4">
        <f t="shared" si="0"/>
        <v>2014</v>
      </c>
      <c r="AP14">
        <f t="shared" si="1"/>
        <v>23</v>
      </c>
      <c r="AQ14">
        <f t="shared" si="23"/>
        <v>0</v>
      </c>
      <c r="AR14">
        <f t="shared" si="5"/>
        <v>0</v>
      </c>
      <c r="AS14">
        <f t="shared" si="2"/>
        <v>0.99</v>
      </c>
      <c r="AT14">
        <f t="shared" si="3"/>
        <v>1.1314082128906247</v>
      </c>
      <c r="AU14">
        <f t="shared" si="4"/>
        <v>0.87501574473342203</v>
      </c>
      <c r="AV14" s="5">
        <f t="shared" si="6"/>
        <v>0</v>
      </c>
      <c r="AW14">
        <f t="shared" si="24"/>
        <v>0</v>
      </c>
    </row>
    <row r="15" spans="2:51" x14ac:dyDescent="0.3">
      <c r="B15" t="s">
        <v>21</v>
      </c>
      <c r="C15">
        <v>100000</v>
      </c>
      <c r="F15" s="4">
        <f t="shared" si="25"/>
        <v>2015</v>
      </c>
      <c r="G15" s="6">
        <f t="shared" si="26"/>
        <v>24</v>
      </c>
      <c r="H15">
        <f t="shared" si="27"/>
        <v>296153.84615384613</v>
      </c>
      <c r="I15">
        <f t="shared" si="7"/>
        <v>29615.384615384613</v>
      </c>
      <c r="J15">
        <f t="shared" si="8"/>
        <v>0.99</v>
      </c>
      <c r="K15">
        <f t="shared" si="28"/>
        <v>1.1596934182128902</v>
      </c>
      <c r="L15">
        <f t="shared" si="9"/>
        <v>0.8536738973008996</v>
      </c>
      <c r="M15" s="5">
        <f t="shared" si="10"/>
        <v>227536.92724212437</v>
      </c>
      <c r="N15">
        <f t="shared" si="11"/>
        <v>193406.3881558057</v>
      </c>
      <c r="Q15" s="4">
        <f t="shared" si="29"/>
        <v>2015</v>
      </c>
      <c r="R15" s="6">
        <f t="shared" si="30"/>
        <v>24</v>
      </c>
      <c r="S15">
        <f t="shared" si="31"/>
        <v>205000</v>
      </c>
      <c r="T15">
        <f t="shared" si="12"/>
        <v>20500</v>
      </c>
      <c r="U15">
        <f t="shared" si="13"/>
        <v>0.99</v>
      </c>
      <c r="V15">
        <f t="shared" si="32"/>
        <v>1.1596934182128902</v>
      </c>
      <c r="W15">
        <f t="shared" si="33"/>
        <v>0.8536738973008996</v>
      </c>
      <c r="X15" s="5">
        <f t="shared" si="34"/>
        <v>157502.83405201597</v>
      </c>
      <c r="Y15">
        <f t="shared" si="16"/>
        <v>126002.26724161278</v>
      </c>
      <c r="Z15">
        <f t="shared" si="17"/>
        <v>0</v>
      </c>
      <c r="AA15">
        <f t="shared" si="18"/>
        <v>0</v>
      </c>
      <c r="AC15">
        <f t="shared" si="35"/>
        <v>247913.04347826086</v>
      </c>
      <c r="AD15">
        <f t="shared" si="19"/>
        <v>223121.73913043478</v>
      </c>
      <c r="AE15">
        <f t="shared" si="20"/>
        <v>190473.20461603289</v>
      </c>
      <c r="AF15">
        <f t="shared" si="21"/>
        <v>152378.56369282631</v>
      </c>
      <c r="AG15">
        <f t="shared" si="22"/>
        <v>0</v>
      </c>
      <c r="AO15" s="4">
        <f t="shared" si="0"/>
        <v>2015</v>
      </c>
      <c r="AP15">
        <f t="shared" si="1"/>
        <v>24</v>
      </c>
      <c r="AQ15">
        <f t="shared" si="23"/>
        <v>0</v>
      </c>
      <c r="AR15">
        <f t="shared" si="5"/>
        <v>0</v>
      </c>
      <c r="AS15">
        <f t="shared" si="2"/>
        <v>0.99</v>
      </c>
      <c r="AT15">
        <f t="shared" si="3"/>
        <v>1.1596934182128902</v>
      </c>
      <c r="AU15">
        <f t="shared" si="4"/>
        <v>0.8536738973008996</v>
      </c>
      <c r="AV15" s="5">
        <f t="shared" si="6"/>
        <v>0</v>
      </c>
      <c r="AW15">
        <f t="shared" si="24"/>
        <v>0</v>
      </c>
    </row>
    <row r="16" spans="2:51" x14ac:dyDescent="0.3">
      <c r="F16" s="4">
        <f t="shared" si="25"/>
        <v>2016</v>
      </c>
      <c r="G16" s="6">
        <f t="shared" si="26"/>
        <v>25</v>
      </c>
      <c r="H16">
        <f t="shared" si="27"/>
        <v>315384.61538461538</v>
      </c>
      <c r="I16">
        <f t="shared" si="7"/>
        <v>31538.461538461539</v>
      </c>
      <c r="J16">
        <f t="shared" si="8"/>
        <v>0.99</v>
      </c>
      <c r="K16">
        <f t="shared" si="28"/>
        <v>1.1886857536682123</v>
      </c>
      <c r="L16">
        <f t="shared" si="9"/>
        <v>0.83285258273258511</v>
      </c>
      <c r="M16" s="5">
        <f t="shared" si="10"/>
        <v>236402.0023294799</v>
      </c>
      <c r="N16">
        <f t="shared" si="11"/>
        <v>200941.7019800579</v>
      </c>
      <c r="Q16" s="4">
        <f t="shared" si="29"/>
        <v>2016</v>
      </c>
      <c r="R16" s="6">
        <f t="shared" si="30"/>
        <v>25</v>
      </c>
      <c r="S16">
        <f t="shared" si="31"/>
        <v>206000</v>
      </c>
      <c r="T16">
        <f t="shared" si="12"/>
        <v>20600</v>
      </c>
      <c r="U16">
        <f t="shared" si="13"/>
        <v>0.99</v>
      </c>
      <c r="V16">
        <f t="shared" si="32"/>
        <v>1.1886857536682123</v>
      </c>
      <c r="W16">
        <f t="shared" si="33"/>
        <v>0.83285258273258511</v>
      </c>
      <c r="X16" s="5">
        <f t="shared" si="34"/>
        <v>154410.86883862127</v>
      </c>
      <c r="Y16">
        <f t="shared" si="16"/>
        <v>123528.69507089703</v>
      </c>
      <c r="Z16">
        <f t="shared" si="17"/>
        <v>0</v>
      </c>
      <c r="AA16">
        <f t="shared" si="18"/>
        <v>0</v>
      </c>
      <c r="AC16">
        <f t="shared" si="35"/>
        <v>246869.5652173913</v>
      </c>
      <c r="AD16">
        <f t="shared" si="19"/>
        <v>222182.60869565216</v>
      </c>
      <c r="AE16">
        <f t="shared" si="20"/>
        <v>185045.35949043723</v>
      </c>
      <c r="AF16">
        <f t="shared" si="21"/>
        <v>148036.28759234978</v>
      </c>
      <c r="AG16">
        <f t="shared" si="22"/>
        <v>0</v>
      </c>
      <c r="AO16" s="4">
        <f t="shared" si="0"/>
        <v>2016</v>
      </c>
      <c r="AP16">
        <f t="shared" si="1"/>
        <v>25</v>
      </c>
      <c r="AQ16">
        <f t="shared" si="23"/>
        <v>200000</v>
      </c>
      <c r="AR16">
        <f t="shared" si="5"/>
        <v>20000</v>
      </c>
      <c r="AS16">
        <f t="shared" si="2"/>
        <v>0.99</v>
      </c>
      <c r="AT16">
        <f t="shared" si="3"/>
        <v>1.1886857536682123</v>
      </c>
      <c r="AU16">
        <f t="shared" si="4"/>
        <v>0.83285258273258511</v>
      </c>
      <c r="AV16" s="5">
        <f t="shared" si="6"/>
        <v>149913.46489186533</v>
      </c>
      <c r="AW16">
        <f t="shared" si="24"/>
        <v>127426.44515808552</v>
      </c>
    </row>
    <row r="17" spans="6:49" x14ac:dyDescent="0.3">
      <c r="F17" s="4">
        <f t="shared" si="25"/>
        <v>2017</v>
      </c>
      <c r="G17" s="6">
        <f t="shared" si="26"/>
        <v>26</v>
      </c>
      <c r="H17">
        <f t="shared" si="27"/>
        <v>334615.38461538462</v>
      </c>
      <c r="I17">
        <f t="shared" si="7"/>
        <v>33461.538461538461</v>
      </c>
      <c r="J17">
        <f t="shared" si="8"/>
        <v>0.99</v>
      </c>
      <c r="K17">
        <f t="shared" si="28"/>
        <v>1.2184028975099175</v>
      </c>
      <c r="L17">
        <f t="shared" si="9"/>
        <v>0.81253910510496108</v>
      </c>
      <c r="M17" s="5">
        <f t="shared" si="10"/>
        <v>244699.27665276331</v>
      </c>
      <c r="N17">
        <f t="shared" si="11"/>
        <v>207994.3851548488</v>
      </c>
      <c r="Q17" s="4">
        <f t="shared" si="29"/>
        <v>2017</v>
      </c>
      <c r="R17" s="6">
        <f t="shared" si="30"/>
        <v>26</v>
      </c>
      <c r="S17">
        <f t="shared" si="31"/>
        <v>207000</v>
      </c>
      <c r="T17">
        <f t="shared" si="12"/>
        <v>20700</v>
      </c>
      <c r="U17">
        <f t="shared" si="13"/>
        <v>0.99</v>
      </c>
      <c r="V17">
        <f t="shared" si="32"/>
        <v>1.2184028975099175</v>
      </c>
      <c r="W17">
        <f t="shared" si="33"/>
        <v>0.81253910510496108</v>
      </c>
      <c r="X17" s="5">
        <f t="shared" si="34"/>
        <v>151376.03528105424</v>
      </c>
      <c r="Y17">
        <f t="shared" si="16"/>
        <v>121100.8282248434</v>
      </c>
      <c r="Z17">
        <f t="shared" si="17"/>
        <v>0</v>
      </c>
      <c r="AA17">
        <f t="shared" si="18"/>
        <v>0</v>
      </c>
      <c r="AC17">
        <f t="shared" si="35"/>
        <v>245826.08695652173</v>
      </c>
      <c r="AD17">
        <f t="shared" si="19"/>
        <v>221243.47826086957</v>
      </c>
      <c r="AE17">
        <f t="shared" si="20"/>
        <v>179768.97783639588</v>
      </c>
      <c r="AF17">
        <f t="shared" si="21"/>
        <v>143815.18226911672</v>
      </c>
      <c r="AG17">
        <f t="shared" si="22"/>
        <v>0</v>
      </c>
      <c r="AO17" s="4">
        <f t="shared" si="0"/>
        <v>2017</v>
      </c>
      <c r="AP17">
        <f t="shared" si="1"/>
        <v>26</v>
      </c>
      <c r="AQ17">
        <f t="shared" si="23"/>
        <v>225000</v>
      </c>
      <c r="AR17">
        <f t="shared" si="5"/>
        <v>22500</v>
      </c>
      <c r="AS17">
        <f t="shared" si="2"/>
        <v>0.99</v>
      </c>
      <c r="AT17">
        <f t="shared" si="3"/>
        <v>1.2184028975099175</v>
      </c>
      <c r="AU17">
        <f t="shared" si="4"/>
        <v>0.81253910510496108</v>
      </c>
      <c r="AV17" s="5">
        <f t="shared" si="6"/>
        <v>164539.16878375461</v>
      </c>
      <c r="AW17">
        <f t="shared" si="24"/>
        <v>139858.29346619142</v>
      </c>
    </row>
    <row r="18" spans="6:49" x14ac:dyDescent="0.3">
      <c r="F18" s="4">
        <f t="shared" si="25"/>
        <v>2018</v>
      </c>
      <c r="G18" s="6">
        <f t="shared" si="26"/>
        <v>27</v>
      </c>
      <c r="H18">
        <f t="shared" si="27"/>
        <v>353846.15384615387</v>
      </c>
      <c r="I18">
        <f t="shared" si="7"/>
        <v>35384.61538461539</v>
      </c>
      <c r="J18">
        <f t="shared" si="8"/>
        <v>0.99</v>
      </c>
      <c r="K18">
        <f t="shared" si="28"/>
        <v>1.2488629699476652</v>
      </c>
      <c r="L18">
        <f t="shared" si="9"/>
        <v>0.79272107815118165</v>
      </c>
      <c r="M18" s="5">
        <f t="shared" si="10"/>
        <v>252451.17411891479</v>
      </c>
      <c r="N18">
        <f t="shared" si="11"/>
        <v>214583.49800107756</v>
      </c>
      <c r="Q18" s="4">
        <f t="shared" si="29"/>
        <v>2018</v>
      </c>
      <c r="R18" s="6">
        <f t="shared" si="30"/>
        <v>27</v>
      </c>
      <c r="S18">
        <f t="shared" si="31"/>
        <v>208000</v>
      </c>
      <c r="T18">
        <f t="shared" si="12"/>
        <v>20800</v>
      </c>
      <c r="U18">
        <f t="shared" si="13"/>
        <v>0.99</v>
      </c>
      <c r="V18">
        <f t="shared" si="32"/>
        <v>1.2488629699476652</v>
      </c>
      <c r="W18">
        <f t="shared" si="33"/>
        <v>0.79272107815118165</v>
      </c>
      <c r="X18" s="5">
        <f t="shared" si="34"/>
        <v>148397.38582990121</v>
      </c>
      <c r="Y18">
        <f t="shared" si="16"/>
        <v>118717.90866392097</v>
      </c>
      <c r="Z18">
        <f t="shared" si="17"/>
        <v>0</v>
      </c>
      <c r="AA18">
        <f t="shared" si="18"/>
        <v>0</v>
      </c>
      <c r="AC18">
        <f t="shared" si="35"/>
        <v>244782.60869565216</v>
      </c>
      <c r="AD18">
        <f t="shared" si="19"/>
        <v>220304.34782608695</v>
      </c>
      <c r="AE18">
        <f t="shared" si="20"/>
        <v>174639.90013008859</v>
      </c>
      <c r="AF18">
        <f t="shared" si="21"/>
        <v>139711.92010407089</v>
      </c>
      <c r="AG18">
        <f t="shared" si="22"/>
        <v>0</v>
      </c>
      <c r="AO18" s="4">
        <f t="shared" si="0"/>
        <v>2018</v>
      </c>
      <c r="AP18">
        <f t="shared" si="1"/>
        <v>27</v>
      </c>
      <c r="AQ18">
        <f t="shared" si="23"/>
        <v>250000</v>
      </c>
      <c r="AR18">
        <f t="shared" si="5"/>
        <v>25000</v>
      </c>
      <c r="AS18">
        <f t="shared" si="2"/>
        <v>0.99</v>
      </c>
      <c r="AT18">
        <f t="shared" si="3"/>
        <v>1.2488629699476652</v>
      </c>
      <c r="AU18">
        <f t="shared" si="4"/>
        <v>0.79272107815118165</v>
      </c>
      <c r="AV18" s="5">
        <f t="shared" si="6"/>
        <v>178362.24258401588</v>
      </c>
      <c r="AW18">
        <f t="shared" si="24"/>
        <v>151607.9061964135</v>
      </c>
    </row>
    <row r="19" spans="6:49" x14ac:dyDescent="0.3">
      <c r="F19" s="4">
        <f t="shared" si="25"/>
        <v>2019</v>
      </c>
      <c r="G19" s="6">
        <f t="shared" si="26"/>
        <v>28</v>
      </c>
      <c r="H19">
        <f t="shared" si="27"/>
        <v>373076.92307692306</v>
      </c>
      <c r="I19">
        <f t="shared" si="7"/>
        <v>37307.692307692305</v>
      </c>
      <c r="J19">
        <f t="shared" si="8"/>
        <v>0.99</v>
      </c>
      <c r="K19">
        <f t="shared" si="28"/>
        <v>1.2800845441963566</v>
      </c>
      <c r="L19">
        <f t="shared" si="9"/>
        <v>0.77338641770847005</v>
      </c>
      <c r="M19" s="5">
        <f t="shared" si="10"/>
        <v>259679.36256134397</v>
      </c>
      <c r="N19">
        <f t="shared" si="11"/>
        <v>220727.45817714237</v>
      </c>
      <c r="Q19" s="4">
        <f t="shared" si="29"/>
        <v>2019</v>
      </c>
      <c r="R19" s="6">
        <f t="shared" si="30"/>
        <v>28</v>
      </c>
      <c r="S19">
        <f t="shared" si="31"/>
        <v>209000</v>
      </c>
      <c r="T19">
        <f t="shared" si="12"/>
        <v>20900</v>
      </c>
      <c r="U19">
        <f t="shared" si="13"/>
        <v>0.99</v>
      </c>
      <c r="V19">
        <f t="shared" si="32"/>
        <v>1.2800845441963566</v>
      </c>
      <c r="W19">
        <f t="shared" si="33"/>
        <v>0.77338641770847005</v>
      </c>
      <c r="X19" s="5">
        <f t="shared" si="34"/>
        <v>145473.98517096322</v>
      </c>
      <c r="Y19">
        <f t="shared" si="16"/>
        <v>116379.18813677058</v>
      </c>
      <c r="Z19">
        <f t="shared" si="17"/>
        <v>4348.2700403717899</v>
      </c>
      <c r="AA19">
        <f t="shared" si="18"/>
        <v>0</v>
      </c>
      <c r="AC19">
        <f t="shared" si="35"/>
        <v>243739.13043478259</v>
      </c>
      <c r="AD19">
        <f t="shared" si="19"/>
        <v>219365.21739130435</v>
      </c>
      <c r="AE19">
        <f t="shared" si="20"/>
        <v>169654.07964810065</v>
      </c>
      <c r="AF19">
        <f t="shared" si="21"/>
        <v>135723.26371848054</v>
      </c>
      <c r="AG19">
        <f t="shared" si="22"/>
        <v>0</v>
      </c>
      <c r="AO19" s="4">
        <f t="shared" si="0"/>
        <v>2019</v>
      </c>
      <c r="AP19">
        <f t="shared" si="1"/>
        <v>28</v>
      </c>
      <c r="AQ19">
        <f t="shared" si="23"/>
        <v>275000</v>
      </c>
      <c r="AR19">
        <f t="shared" si="5"/>
        <v>27500</v>
      </c>
      <c r="AS19">
        <f t="shared" si="2"/>
        <v>0.99</v>
      </c>
      <c r="AT19">
        <f t="shared" si="3"/>
        <v>1.2800845441963566</v>
      </c>
      <c r="AU19">
        <f t="shared" si="4"/>
        <v>0.77338641770847005</v>
      </c>
      <c r="AV19" s="5">
        <f t="shared" si="6"/>
        <v>191413.13838284634</v>
      </c>
      <c r="AW19">
        <f t="shared" si="24"/>
        <v>162701.16762541939</v>
      </c>
    </row>
    <row r="20" spans="6:49" x14ac:dyDescent="0.3">
      <c r="F20" s="4">
        <f t="shared" si="25"/>
        <v>2020</v>
      </c>
      <c r="G20" s="6">
        <f t="shared" si="26"/>
        <v>29</v>
      </c>
      <c r="H20">
        <f t="shared" si="27"/>
        <v>392307.69230769231</v>
      </c>
      <c r="I20">
        <f t="shared" si="7"/>
        <v>39230.769230769234</v>
      </c>
      <c r="J20">
        <f t="shared" si="8"/>
        <v>0.99</v>
      </c>
      <c r="K20">
        <f t="shared" si="28"/>
        <v>1.3120866578012655</v>
      </c>
      <c r="L20">
        <f t="shared" si="9"/>
        <v>0.75452333434972685</v>
      </c>
      <c r="M20" s="5">
        <f t="shared" si="10"/>
        <v>266404.77728194202</v>
      </c>
      <c r="N20">
        <f t="shared" si="11"/>
        <v>226444.06068965071</v>
      </c>
      <c r="Q20" s="4">
        <f t="shared" si="29"/>
        <v>2020</v>
      </c>
      <c r="R20" s="6">
        <f t="shared" si="30"/>
        <v>29</v>
      </c>
      <c r="S20">
        <f t="shared" si="31"/>
        <v>210000</v>
      </c>
      <c r="T20">
        <f t="shared" si="12"/>
        <v>21000</v>
      </c>
      <c r="U20">
        <f t="shared" si="13"/>
        <v>0.99</v>
      </c>
      <c r="V20">
        <f t="shared" si="32"/>
        <v>1.3120866578012655</v>
      </c>
      <c r="W20">
        <f t="shared" si="33"/>
        <v>0.75452333434972685</v>
      </c>
      <c r="X20" s="5">
        <f t="shared" si="34"/>
        <v>142604.91019209838</v>
      </c>
      <c r="Y20">
        <f t="shared" si="16"/>
        <v>114083.92815367872</v>
      </c>
      <c r="Z20">
        <f t="shared" si="17"/>
        <v>12360.132535971992</v>
      </c>
      <c r="AA20">
        <f t="shared" si="18"/>
        <v>0</v>
      </c>
      <c r="AC20">
        <f t="shared" si="35"/>
        <v>242695.65217391303</v>
      </c>
      <c r="AD20">
        <f t="shared" si="19"/>
        <v>218426.08695652173</v>
      </c>
      <c r="AE20">
        <f t="shared" si="20"/>
        <v>164807.57943939816</v>
      </c>
      <c r="AF20">
        <f t="shared" si="21"/>
        <v>131846.06355151854</v>
      </c>
      <c r="AG20">
        <f t="shared" si="22"/>
        <v>0</v>
      </c>
      <c r="AO20" s="4">
        <f t="shared" si="0"/>
        <v>2020</v>
      </c>
      <c r="AP20">
        <f t="shared" si="1"/>
        <v>29</v>
      </c>
      <c r="AQ20">
        <f t="shared" si="23"/>
        <v>300000</v>
      </c>
      <c r="AR20">
        <f t="shared" si="5"/>
        <v>30000</v>
      </c>
      <c r="AS20">
        <f t="shared" si="2"/>
        <v>0.99</v>
      </c>
      <c r="AT20">
        <f t="shared" si="3"/>
        <v>1.3120866578012655</v>
      </c>
      <c r="AU20">
        <f t="shared" si="4"/>
        <v>0.75452333434972685</v>
      </c>
      <c r="AV20" s="5">
        <f t="shared" si="6"/>
        <v>203721.30027442626</v>
      </c>
      <c r="AW20">
        <f t="shared" si="24"/>
        <v>173163.10523326232</v>
      </c>
    </row>
    <row r="21" spans="6:49" x14ac:dyDescent="0.3">
      <c r="F21" s="4">
        <f t="shared" si="25"/>
        <v>2021</v>
      </c>
      <c r="G21" s="6">
        <f t="shared" si="26"/>
        <v>30</v>
      </c>
      <c r="H21">
        <f t="shared" si="27"/>
        <v>411538.4615384615</v>
      </c>
      <c r="I21">
        <f t="shared" si="7"/>
        <v>41153.846153846156</v>
      </c>
      <c r="J21">
        <f t="shared" si="8"/>
        <v>0.99</v>
      </c>
      <c r="K21">
        <f t="shared" si="28"/>
        <v>1.3448888242462971</v>
      </c>
      <c r="L21">
        <f t="shared" si="9"/>
        <v>0.73612032619485557</v>
      </c>
      <c r="M21" s="5">
        <f t="shared" si="10"/>
        <v>272647.6438944792</v>
      </c>
      <c r="N21">
        <f t="shared" si="11"/>
        <v>231750.49731030731</v>
      </c>
      <c r="Q21" s="4">
        <f t="shared" si="29"/>
        <v>2021</v>
      </c>
      <c r="R21" s="6">
        <f t="shared" si="30"/>
        <v>30</v>
      </c>
      <c r="S21">
        <f t="shared" si="31"/>
        <v>211000</v>
      </c>
      <c r="T21">
        <f t="shared" si="12"/>
        <v>21100</v>
      </c>
      <c r="U21">
        <f t="shared" si="13"/>
        <v>0.99</v>
      </c>
      <c r="V21">
        <f t="shared" si="32"/>
        <v>1.3448888242462971</v>
      </c>
      <c r="W21">
        <f t="shared" si="33"/>
        <v>0.73612032619485557</v>
      </c>
      <c r="X21" s="5">
        <f t="shared" si="34"/>
        <v>139789.24994440307</v>
      </c>
      <c r="Y21">
        <f t="shared" si="16"/>
        <v>111831.39995552246</v>
      </c>
      <c r="Z21">
        <f t="shared" si="17"/>
        <v>19919.097354784855</v>
      </c>
      <c r="AA21">
        <f t="shared" si="18"/>
        <v>0</v>
      </c>
      <c r="AC21">
        <f t="shared" si="35"/>
        <v>241652.17391304346</v>
      </c>
      <c r="AD21">
        <f t="shared" si="19"/>
        <v>217486.95652173911</v>
      </c>
      <c r="AE21">
        <f t="shared" si="20"/>
        <v>160096.56937790895</v>
      </c>
      <c r="AF21">
        <f t="shared" si="21"/>
        <v>128077.25550232717</v>
      </c>
      <c r="AG21">
        <f t="shared" si="22"/>
        <v>3673.2418079801428</v>
      </c>
      <c r="AO21" s="4">
        <f t="shared" si="0"/>
        <v>2021</v>
      </c>
      <c r="AP21">
        <f t="shared" si="1"/>
        <v>30</v>
      </c>
      <c r="AQ21">
        <f t="shared" si="23"/>
        <v>325000</v>
      </c>
      <c r="AR21">
        <f t="shared" si="5"/>
        <v>32500</v>
      </c>
      <c r="AS21">
        <f t="shared" si="2"/>
        <v>0.99</v>
      </c>
      <c r="AT21">
        <f t="shared" si="3"/>
        <v>1.3448888242462971</v>
      </c>
      <c r="AU21">
        <f t="shared" si="4"/>
        <v>0.73612032619485557</v>
      </c>
      <c r="AV21" s="5">
        <f t="shared" si="6"/>
        <v>215315.19541199526</v>
      </c>
      <c r="AW21">
        <f t="shared" si="24"/>
        <v>183017.91610019596</v>
      </c>
    </row>
    <row r="22" spans="6:49" x14ac:dyDescent="0.3">
      <c r="F22" s="4">
        <f t="shared" si="25"/>
        <v>2022</v>
      </c>
      <c r="G22" s="6">
        <f t="shared" si="26"/>
        <v>31</v>
      </c>
      <c r="H22">
        <f t="shared" si="27"/>
        <v>430769.23076923075</v>
      </c>
      <c r="I22">
        <f t="shared" si="7"/>
        <v>43076.923076923078</v>
      </c>
      <c r="J22">
        <f t="shared" si="8"/>
        <v>0.99</v>
      </c>
      <c r="K22">
        <f t="shared" si="28"/>
        <v>1.3785110448524545</v>
      </c>
      <c r="L22">
        <f t="shared" si="9"/>
        <v>0.71816617189742005</v>
      </c>
      <c r="M22" s="5">
        <f t="shared" si="10"/>
        <v>278427.50048946129</v>
      </c>
      <c r="N22">
        <f t="shared" si="11"/>
        <v>236663.37541604208</v>
      </c>
      <c r="Q22" s="4">
        <f t="shared" si="29"/>
        <v>2022</v>
      </c>
      <c r="R22" s="6">
        <f t="shared" si="30"/>
        <v>31</v>
      </c>
      <c r="S22">
        <f t="shared" si="31"/>
        <v>212000</v>
      </c>
      <c r="T22">
        <f t="shared" si="12"/>
        <v>21200</v>
      </c>
      <c r="U22">
        <f t="shared" si="13"/>
        <v>0.99</v>
      </c>
      <c r="V22">
        <f t="shared" si="32"/>
        <v>1.3785110448524545</v>
      </c>
      <c r="W22">
        <f t="shared" si="33"/>
        <v>0.71816617189742005</v>
      </c>
      <c r="X22" s="5">
        <f t="shared" si="34"/>
        <v>137026.10559802773</v>
      </c>
      <c r="Y22">
        <f t="shared" si="16"/>
        <v>109620.88447842219</v>
      </c>
      <c r="Z22">
        <f t="shared" si="17"/>
        <v>27042.490937619892</v>
      </c>
      <c r="AA22">
        <f t="shared" si="18"/>
        <v>0</v>
      </c>
      <c r="AC22">
        <f t="shared" si="35"/>
        <v>240608.69565217389</v>
      </c>
      <c r="AD22">
        <f t="shared" si="19"/>
        <v>216547.82608695651</v>
      </c>
      <c r="AE22">
        <f t="shared" si="20"/>
        <v>155517.32329357782</v>
      </c>
      <c r="AF22">
        <f t="shared" si="21"/>
        <v>124413.85863486226</v>
      </c>
      <c r="AG22">
        <f t="shared" si="22"/>
        <v>12249.516781179816</v>
      </c>
      <c r="AO22" s="4">
        <f t="shared" si="0"/>
        <v>2022</v>
      </c>
      <c r="AP22">
        <f t="shared" si="1"/>
        <v>31</v>
      </c>
      <c r="AQ22">
        <f t="shared" si="23"/>
        <v>350000</v>
      </c>
      <c r="AR22">
        <f t="shared" si="5"/>
        <v>35000</v>
      </c>
      <c r="AS22">
        <f t="shared" si="2"/>
        <v>0.99</v>
      </c>
      <c r="AT22">
        <f t="shared" si="3"/>
        <v>1.3785110448524545</v>
      </c>
      <c r="AU22">
        <f t="shared" si="4"/>
        <v>0.71816617189742005</v>
      </c>
      <c r="AV22" s="5">
        <f t="shared" si="6"/>
        <v>226222.34414768731</v>
      </c>
      <c r="AW22">
        <f t="shared" si="24"/>
        <v>192288.99252553421</v>
      </c>
    </row>
    <row r="23" spans="6:49" x14ac:dyDescent="0.3">
      <c r="F23" s="4">
        <f t="shared" si="25"/>
        <v>2023</v>
      </c>
      <c r="G23" s="6">
        <f t="shared" si="26"/>
        <v>32</v>
      </c>
      <c r="H23">
        <f t="shared" si="27"/>
        <v>450000</v>
      </c>
      <c r="I23">
        <f t="shared" si="7"/>
        <v>45000</v>
      </c>
      <c r="J23">
        <f t="shared" si="8"/>
        <v>0.99</v>
      </c>
      <c r="K23">
        <f t="shared" si="28"/>
        <v>1.4129738209737657</v>
      </c>
      <c r="L23">
        <f t="shared" si="9"/>
        <v>0.70064992380236113</v>
      </c>
      <c r="M23" s="5">
        <f t="shared" si="10"/>
        <v>283763.21913995623</v>
      </c>
      <c r="N23">
        <f t="shared" si="11"/>
        <v>241198.73626896279</v>
      </c>
      <c r="O23">
        <f>M23*(1-N7)-AE23*(1-Y7)</f>
        <v>120345.7633251051</v>
      </c>
      <c r="Q23" s="4">
        <f t="shared" si="29"/>
        <v>2023</v>
      </c>
      <c r="R23" s="6">
        <f t="shared" si="30"/>
        <v>32</v>
      </c>
      <c r="S23">
        <f t="shared" si="31"/>
        <v>213000</v>
      </c>
      <c r="T23">
        <f t="shared" si="12"/>
        <v>21300</v>
      </c>
      <c r="U23">
        <f t="shared" si="13"/>
        <v>0.99</v>
      </c>
      <c r="V23">
        <f t="shared" si="32"/>
        <v>1.4129738209737657</v>
      </c>
      <c r="W23">
        <f t="shared" si="33"/>
        <v>0.70064992380236113</v>
      </c>
      <c r="X23" s="5">
        <f t="shared" si="34"/>
        <v>134314.59039291262</v>
      </c>
      <c r="Y23">
        <f t="shared" si="16"/>
        <v>107451.67231433011</v>
      </c>
      <c r="Z23">
        <f t="shared" si="17"/>
        <v>33747.063954632671</v>
      </c>
      <c r="AA23">
        <f t="shared" si="18"/>
        <v>0</v>
      </c>
      <c r="AC23">
        <f t="shared" si="35"/>
        <v>239565.21739130432</v>
      </c>
      <c r="AD23">
        <f t="shared" si="19"/>
        <v>215608.69565217389</v>
      </c>
      <c r="AE23">
        <f t="shared" si="20"/>
        <v>151066.21617982211</v>
      </c>
      <c r="AF23">
        <f t="shared" si="21"/>
        <v>120852.97294385769</v>
      </c>
      <c r="AG23">
        <f t="shared" si="22"/>
        <v>20345.763325105101</v>
      </c>
      <c r="AO23" s="4">
        <f t="shared" si="0"/>
        <v>2023</v>
      </c>
      <c r="AP23">
        <f t="shared" si="1"/>
        <v>32</v>
      </c>
      <c r="AQ23">
        <f t="shared" si="23"/>
        <v>375000</v>
      </c>
      <c r="AR23">
        <f t="shared" si="5"/>
        <v>37500</v>
      </c>
      <c r="AS23">
        <f t="shared" si="2"/>
        <v>0.99</v>
      </c>
      <c r="AT23">
        <f t="shared" si="3"/>
        <v>1.4129738209737657</v>
      </c>
      <c r="AU23">
        <f t="shared" si="4"/>
        <v>0.70064992380236113</v>
      </c>
      <c r="AV23" s="5">
        <f t="shared" si="6"/>
        <v>236469.34928329688</v>
      </c>
      <c r="AW23">
        <f t="shared" si="24"/>
        <v>200998.94689080233</v>
      </c>
    </row>
    <row r="24" spans="6:49" x14ac:dyDescent="0.3">
      <c r="F24" s="4">
        <f t="shared" si="25"/>
        <v>2024</v>
      </c>
      <c r="G24" s="6">
        <f t="shared" si="26"/>
        <v>33</v>
      </c>
      <c r="H24">
        <f t="shared" si="27"/>
        <v>469230.76923076925</v>
      </c>
      <c r="I24">
        <f t="shared" si="7"/>
        <v>46923.076923076929</v>
      </c>
      <c r="J24">
        <f t="shared" si="8"/>
        <v>0.99</v>
      </c>
      <c r="K24">
        <f t="shared" si="28"/>
        <v>1.4482981664981096</v>
      </c>
      <c r="L24">
        <f t="shared" si="9"/>
        <v>0.68356090127059632</v>
      </c>
      <c r="M24" s="5">
        <f t="shared" si="10"/>
        <v>288673.02676735184</v>
      </c>
      <c r="N24">
        <f t="shared" si="11"/>
        <v>245372.07275224905</v>
      </c>
      <c r="Q24" s="4">
        <f t="shared" si="29"/>
        <v>2024</v>
      </c>
      <c r="R24" s="6">
        <f t="shared" si="30"/>
        <v>33</v>
      </c>
      <c r="S24">
        <f t="shared" si="31"/>
        <v>214000</v>
      </c>
      <c r="T24">
        <f t="shared" si="12"/>
        <v>21400</v>
      </c>
      <c r="U24">
        <f t="shared" si="13"/>
        <v>0.99</v>
      </c>
      <c r="V24">
        <f t="shared" si="32"/>
        <v>1.4482981664981096</v>
      </c>
      <c r="W24">
        <f t="shared" si="33"/>
        <v>0.68356090127059632</v>
      </c>
      <c r="X24" s="5">
        <f t="shared" si="34"/>
        <v>131653.82958471685</v>
      </c>
      <c r="Y24">
        <f t="shared" si="16"/>
        <v>105323.06366777349</v>
      </c>
      <c r="Z24">
        <f t="shared" si="17"/>
        <v>40049.009084475576</v>
      </c>
      <c r="AA24">
        <f t="shared" si="18"/>
        <v>3846.5721210289776</v>
      </c>
      <c r="AC24">
        <f t="shared" si="35"/>
        <v>238521.73913043475</v>
      </c>
      <c r="AD24">
        <f t="shared" si="19"/>
        <v>214669.5652173913</v>
      </c>
      <c r="AE24">
        <f t="shared" si="20"/>
        <v>146739.72147536706</v>
      </c>
      <c r="AF24">
        <f t="shared" si="21"/>
        <v>117391.77718029365</v>
      </c>
      <c r="AG24">
        <f t="shared" si="22"/>
        <v>27980.295571955401</v>
      </c>
      <c r="AO24" s="4">
        <f t="shared" si="0"/>
        <v>2024</v>
      </c>
      <c r="AP24">
        <f t="shared" si="1"/>
        <v>33</v>
      </c>
      <c r="AQ24">
        <f t="shared" si="23"/>
        <v>400000</v>
      </c>
      <c r="AR24">
        <f t="shared" si="5"/>
        <v>40000</v>
      </c>
      <c r="AS24">
        <f t="shared" si="2"/>
        <v>0.99</v>
      </c>
      <c r="AT24">
        <f t="shared" si="3"/>
        <v>1.4482981664981096</v>
      </c>
      <c r="AU24">
        <f t="shared" si="4"/>
        <v>0.68356090127059632</v>
      </c>
      <c r="AV24" s="5">
        <f t="shared" si="6"/>
        <v>246081.92445741469</v>
      </c>
      <c r="AW24">
        <f t="shared" si="24"/>
        <v>209169.63578880246</v>
      </c>
    </row>
    <row r="25" spans="6:49" x14ac:dyDescent="0.3">
      <c r="F25" s="4">
        <f t="shared" si="25"/>
        <v>2025</v>
      </c>
      <c r="G25" s="6">
        <f t="shared" si="26"/>
        <v>34</v>
      </c>
      <c r="H25">
        <f t="shared" si="27"/>
        <v>488461.53846153844</v>
      </c>
      <c r="I25">
        <f t="shared" si="7"/>
        <v>48846.153846153844</v>
      </c>
      <c r="J25">
        <f t="shared" si="8"/>
        <v>0.99</v>
      </c>
      <c r="K25">
        <f t="shared" si="28"/>
        <v>1.4845056206605622</v>
      </c>
      <c r="L25">
        <f t="shared" si="9"/>
        <v>0.66688868416643554</v>
      </c>
      <c r="M25" s="5">
        <f t="shared" si="10"/>
        <v>293174.52538547531</v>
      </c>
      <c r="N25">
        <f t="shared" si="11"/>
        <v>249198.34657765401</v>
      </c>
      <c r="Q25" s="4">
        <f t="shared" si="29"/>
        <v>2025</v>
      </c>
      <c r="R25" s="6">
        <f t="shared" si="30"/>
        <v>34</v>
      </c>
      <c r="S25">
        <f t="shared" si="31"/>
        <v>215000</v>
      </c>
      <c r="T25">
        <f t="shared" si="12"/>
        <v>21500</v>
      </c>
      <c r="U25">
        <f t="shared" si="13"/>
        <v>0.99</v>
      </c>
      <c r="V25">
        <f t="shared" si="32"/>
        <v>1.4845056206605622</v>
      </c>
      <c r="W25">
        <f t="shared" si="33"/>
        <v>0.66688868416643554</v>
      </c>
      <c r="X25" s="5">
        <f t="shared" si="34"/>
        <v>129042.96038620528</v>
      </c>
      <c r="Y25">
        <f t="shared" si="16"/>
        <v>103234.36830896423</v>
      </c>
      <c r="Z25">
        <f t="shared" si="17"/>
        <v>45963.978268689767</v>
      </c>
      <c r="AA25">
        <f t="shared" si="18"/>
        <v>13587.81513064813</v>
      </c>
      <c r="AC25">
        <f t="shared" si="35"/>
        <v>237478.26086956519</v>
      </c>
      <c r="AD25">
        <f t="shared" si="19"/>
        <v>213730.43478260867</v>
      </c>
      <c r="AE25">
        <f t="shared" si="20"/>
        <v>142534.40841849407</v>
      </c>
      <c r="AF25">
        <f t="shared" si="21"/>
        <v>114027.52673479526</v>
      </c>
      <c r="AG25">
        <f t="shared" si="22"/>
        <v>35170.819842858764</v>
      </c>
      <c r="AO25" s="4">
        <f t="shared" si="0"/>
        <v>2025</v>
      </c>
      <c r="AP25">
        <f t="shared" si="1"/>
        <v>34</v>
      </c>
      <c r="AQ25">
        <f t="shared" si="23"/>
        <v>425000</v>
      </c>
      <c r="AR25">
        <f t="shared" si="5"/>
        <v>42500</v>
      </c>
      <c r="AS25">
        <f t="shared" si="2"/>
        <v>0.99</v>
      </c>
      <c r="AT25">
        <f t="shared" si="3"/>
        <v>1.4845056206605622</v>
      </c>
      <c r="AU25">
        <f t="shared" si="4"/>
        <v>0.66688868416643554</v>
      </c>
      <c r="AV25" s="5">
        <f t="shared" si="6"/>
        <v>255084.9216936616</v>
      </c>
      <c r="AW25">
        <f t="shared" si="24"/>
        <v>216822.18343961236</v>
      </c>
    </row>
    <row r="26" spans="6:49" x14ac:dyDescent="0.3">
      <c r="F26" s="4">
        <f t="shared" si="25"/>
        <v>2026</v>
      </c>
      <c r="G26" s="6">
        <f t="shared" si="26"/>
        <v>35</v>
      </c>
      <c r="H26">
        <f t="shared" si="27"/>
        <v>507692.30769230769</v>
      </c>
      <c r="I26">
        <f t="shared" si="7"/>
        <v>50769.230769230773</v>
      </c>
      <c r="J26">
        <f t="shared" si="8"/>
        <v>0.99</v>
      </c>
      <c r="K26">
        <f t="shared" si="28"/>
        <v>1.5216182611770761</v>
      </c>
      <c r="L26">
        <f t="shared" si="9"/>
        <v>0.65062310650383959</v>
      </c>
      <c r="M26" s="5">
        <f t="shared" si="10"/>
        <v>297284.71174098516</v>
      </c>
      <c r="N26">
        <f t="shared" si="11"/>
        <v>252692.00497983739</v>
      </c>
      <c r="Q26" s="4">
        <f t="shared" si="29"/>
        <v>2026</v>
      </c>
      <c r="R26" s="6">
        <f t="shared" si="30"/>
        <v>35</v>
      </c>
      <c r="S26">
        <f t="shared" si="31"/>
        <v>216000</v>
      </c>
      <c r="T26">
        <f t="shared" si="12"/>
        <v>21600</v>
      </c>
      <c r="U26">
        <f t="shared" si="13"/>
        <v>0.99</v>
      </c>
      <c r="V26">
        <f t="shared" si="32"/>
        <v>1.5216182611770761</v>
      </c>
      <c r="W26">
        <f t="shared" si="33"/>
        <v>0.65062310650383959</v>
      </c>
      <c r="X26" s="5">
        <f t="shared" si="34"/>
        <v>126481.13190434642</v>
      </c>
      <c r="Y26">
        <f t="shared" si="16"/>
        <v>101184.90552347714</v>
      </c>
      <c r="Z26">
        <f t="shared" si="17"/>
        <v>51507.099456360273</v>
      </c>
      <c r="AA26">
        <f t="shared" si="18"/>
        <v>22792.098890469657</v>
      </c>
      <c r="AC26">
        <f t="shared" si="35"/>
        <v>236434.78260869562</v>
      </c>
      <c r="AD26">
        <f t="shared" si="19"/>
        <v>212791.30434782605</v>
      </c>
      <c r="AE26">
        <f t="shared" si="20"/>
        <v>138446.93947178658</v>
      </c>
      <c r="AF26">
        <f t="shared" si="21"/>
        <v>110757.55157742927</v>
      </c>
      <c r="AG26">
        <f t="shared" si="22"/>
        <v>41934.453402408108</v>
      </c>
      <c r="AO26" s="4">
        <f t="shared" si="0"/>
        <v>2026</v>
      </c>
      <c r="AP26">
        <f t="shared" si="1"/>
        <v>35</v>
      </c>
      <c r="AQ26">
        <f t="shared" si="23"/>
        <v>450000</v>
      </c>
      <c r="AR26">
        <f t="shared" si="5"/>
        <v>45000</v>
      </c>
      <c r="AS26">
        <f t="shared" si="2"/>
        <v>0.99</v>
      </c>
      <c r="AT26">
        <f t="shared" si="3"/>
        <v>1.5216182611770761</v>
      </c>
      <c r="AU26">
        <f t="shared" si="4"/>
        <v>0.65062310650383959</v>
      </c>
      <c r="AV26" s="5">
        <f t="shared" si="6"/>
        <v>263502.35813405504</v>
      </c>
      <c r="AW26">
        <f t="shared" si="24"/>
        <v>223977.00441394679</v>
      </c>
    </row>
    <row r="27" spans="6:49" x14ac:dyDescent="0.3">
      <c r="F27" s="4">
        <f t="shared" si="25"/>
        <v>2027</v>
      </c>
      <c r="G27" s="6">
        <f t="shared" si="26"/>
        <v>36</v>
      </c>
      <c r="H27">
        <f t="shared" si="27"/>
        <v>526923.07692307699</v>
      </c>
      <c r="I27">
        <f t="shared" si="7"/>
        <v>52692.307692307702</v>
      </c>
      <c r="J27">
        <f t="shared" si="8"/>
        <v>0.99</v>
      </c>
      <c r="K27">
        <f t="shared" si="28"/>
        <v>1.5596587177065029</v>
      </c>
      <c r="L27">
        <f t="shared" si="9"/>
        <v>0.63475425024764842</v>
      </c>
      <c r="M27" s="5">
        <f t="shared" si="10"/>
        <v>301019.99636744254</v>
      </c>
      <c r="N27">
        <f t="shared" si="11"/>
        <v>255866.99691232614</v>
      </c>
      <c r="Q27" s="4">
        <f t="shared" si="29"/>
        <v>2027</v>
      </c>
      <c r="R27" s="6">
        <f t="shared" si="30"/>
        <v>36</v>
      </c>
      <c r="S27">
        <f t="shared" si="31"/>
        <v>217000</v>
      </c>
      <c r="T27">
        <f t="shared" si="12"/>
        <v>21700</v>
      </c>
      <c r="U27">
        <f t="shared" si="13"/>
        <v>0.99</v>
      </c>
      <c r="V27">
        <f t="shared" si="32"/>
        <v>1.5596587177065029</v>
      </c>
      <c r="W27">
        <f t="shared" si="33"/>
        <v>0.63475425024764842</v>
      </c>
      <c r="X27" s="5">
        <f t="shared" si="34"/>
        <v>123967.50507336574</v>
      </c>
      <c r="Y27">
        <f t="shared" si="16"/>
        <v>99174.004058692604</v>
      </c>
      <c r="Z27">
        <f t="shared" si="17"/>
        <v>56692.992853633536</v>
      </c>
      <c r="AA27">
        <f t="shared" si="18"/>
        <v>31479.821625046607</v>
      </c>
      <c r="AC27">
        <f t="shared" si="35"/>
        <v>235391.30434782605</v>
      </c>
      <c r="AD27">
        <f t="shared" si="19"/>
        <v>211852.17391304346</v>
      </c>
      <c r="AE27">
        <f t="shared" si="20"/>
        <v>134474.06781550832</v>
      </c>
      <c r="AF27">
        <f t="shared" si="21"/>
        <v>107579.25425240665</v>
      </c>
      <c r="AG27">
        <f t="shared" si="22"/>
        <v>48287.742659919488</v>
      </c>
      <c r="AO27" s="4">
        <f t="shared" si="0"/>
        <v>2027</v>
      </c>
      <c r="AP27">
        <f t="shared" si="1"/>
        <v>36</v>
      </c>
      <c r="AQ27">
        <f t="shared" si="23"/>
        <v>475000</v>
      </c>
      <c r="AR27">
        <f t="shared" si="5"/>
        <v>47500</v>
      </c>
      <c r="AS27">
        <f t="shared" si="2"/>
        <v>0.99</v>
      </c>
      <c r="AT27">
        <f t="shared" si="3"/>
        <v>1.5596587177065029</v>
      </c>
      <c r="AU27">
        <f t="shared" si="4"/>
        <v>0.63475425024764842</v>
      </c>
      <c r="AV27" s="5">
        <f t="shared" si="6"/>
        <v>271357.44198086968</v>
      </c>
      <c r="AW27">
        <f t="shared" si="24"/>
        <v>230653.82568373921</v>
      </c>
    </row>
    <row r="28" spans="6:49" x14ac:dyDescent="0.3">
      <c r="F28" s="4">
        <f t="shared" si="25"/>
        <v>2028</v>
      </c>
      <c r="G28" s="6">
        <f t="shared" si="26"/>
        <v>37</v>
      </c>
      <c r="H28">
        <f t="shared" si="27"/>
        <v>546153.84615384613</v>
      </c>
      <c r="I28">
        <f t="shared" si="7"/>
        <v>54615.384615384617</v>
      </c>
      <c r="J28">
        <f t="shared" si="8"/>
        <v>0.99</v>
      </c>
      <c r="K28">
        <f t="shared" si="28"/>
        <v>1.5986501856491653</v>
      </c>
      <c r="L28">
        <f t="shared" si="9"/>
        <v>0.61927243926599851</v>
      </c>
      <c r="M28" s="5">
        <f t="shared" si="10"/>
        <v>304396.22206997924</v>
      </c>
      <c r="N28">
        <f t="shared" si="11"/>
        <v>258736.78875948236</v>
      </c>
      <c r="Q28" s="4">
        <f t="shared" si="29"/>
        <v>2028</v>
      </c>
      <c r="R28" s="6">
        <f t="shared" si="30"/>
        <v>37</v>
      </c>
      <c r="S28">
        <f t="shared" si="31"/>
        <v>218000</v>
      </c>
      <c r="T28">
        <f t="shared" si="12"/>
        <v>21800</v>
      </c>
      <c r="U28">
        <f t="shared" si="13"/>
        <v>0.99</v>
      </c>
      <c r="V28">
        <f t="shared" si="32"/>
        <v>1.5986501856491653</v>
      </c>
      <c r="W28">
        <f t="shared" si="33"/>
        <v>0.61927243926599851</v>
      </c>
      <c r="X28" s="5">
        <f t="shared" si="34"/>
        <v>121501.25258398891</v>
      </c>
      <c r="Y28">
        <f t="shared" si="16"/>
        <v>97201.002067191133</v>
      </c>
      <c r="Z28">
        <f t="shared" si="17"/>
        <v>61535.786692291207</v>
      </c>
      <c r="AA28">
        <f t="shared" si="18"/>
        <v>39670.705952053308</v>
      </c>
      <c r="AC28">
        <f t="shared" si="35"/>
        <v>234347.82608695648</v>
      </c>
      <c r="AD28">
        <f t="shared" si="19"/>
        <v>210913.04347826084</v>
      </c>
      <c r="AE28">
        <f t="shared" si="20"/>
        <v>130612.63490779819</v>
      </c>
      <c r="AF28">
        <f t="shared" si="21"/>
        <v>104490.10792623856</v>
      </c>
      <c r="AG28">
        <f t="shared" si="22"/>
        <v>54246.680833243794</v>
      </c>
      <c r="AO28" s="4">
        <f t="shared" si="0"/>
        <v>2028</v>
      </c>
      <c r="AP28">
        <f t="shared" si="1"/>
        <v>37</v>
      </c>
      <c r="AQ28">
        <f t="shared" si="23"/>
        <v>500000</v>
      </c>
      <c r="AR28">
        <f t="shared" si="5"/>
        <v>50000</v>
      </c>
      <c r="AS28">
        <f t="shared" si="2"/>
        <v>0.99</v>
      </c>
      <c r="AT28">
        <f t="shared" si="3"/>
        <v>1.5986501856491653</v>
      </c>
      <c r="AU28">
        <f t="shared" si="4"/>
        <v>0.61927243926599851</v>
      </c>
      <c r="AV28" s="5">
        <f t="shared" si="6"/>
        <v>278672.59766969935</v>
      </c>
      <c r="AW28">
        <f t="shared" si="24"/>
        <v>236871.70801924443</v>
      </c>
    </row>
    <row r="29" spans="6:49" x14ac:dyDescent="0.3">
      <c r="F29" s="4">
        <f t="shared" si="25"/>
        <v>2029</v>
      </c>
      <c r="G29" s="6">
        <f t="shared" si="26"/>
        <v>38</v>
      </c>
      <c r="H29">
        <f t="shared" si="27"/>
        <v>565384.61538461538</v>
      </c>
      <c r="I29">
        <f t="shared" si="7"/>
        <v>56538.461538461539</v>
      </c>
      <c r="J29">
        <f t="shared" si="8"/>
        <v>0.99</v>
      </c>
      <c r="K29">
        <f t="shared" si="28"/>
        <v>1.6386164402903942</v>
      </c>
      <c r="L29">
        <f t="shared" si="9"/>
        <v>0.60416823343024251</v>
      </c>
      <c r="M29" s="5">
        <f t="shared" si="10"/>
        <v>307428.68185700412</v>
      </c>
      <c r="N29">
        <f t="shared" si="11"/>
        <v>261314.37957845349</v>
      </c>
      <c r="Q29" s="4">
        <f t="shared" si="29"/>
        <v>2029</v>
      </c>
      <c r="R29" s="6">
        <f t="shared" si="30"/>
        <v>38</v>
      </c>
      <c r="S29">
        <f t="shared" si="31"/>
        <v>219000</v>
      </c>
      <c r="T29">
        <f t="shared" si="12"/>
        <v>21900</v>
      </c>
      <c r="U29">
        <f t="shared" si="13"/>
        <v>0.99</v>
      </c>
      <c r="V29">
        <f t="shared" si="32"/>
        <v>1.6386164402903942</v>
      </c>
      <c r="W29">
        <f t="shared" si="33"/>
        <v>0.60416823343024251</v>
      </c>
      <c r="X29" s="5">
        <f t="shared" si="34"/>
        <v>119081.5588091008</v>
      </c>
      <c r="Y29">
        <f t="shared" si="16"/>
        <v>95265.247047280645</v>
      </c>
      <c r="Z29">
        <f t="shared" si="17"/>
        <v>66049.132531172829</v>
      </c>
      <c r="AA29">
        <f t="shared" si="18"/>
        <v>47383.819704140536</v>
      </c>
      <c r="AC29">
        <f t="shared" si="35"/>
        <v>233304.34782608692</v>
      </c>
      <c r="AD29">
        <f t="shared" si="19"/>
        <v>209973.91304347824</v>
      </c>
      <c r="AE29">
        <f t="shared" si="20"/>
        <v>126859.5681099136</v>
      </c>
      <c r="AF29">
        <f t="shared" si="21"/>
        <v>101487.65448793088</v>
      </c>
      <c r="AG29">
        <f t="shared" si="22"/>
        <v>59826.72509052261</v>
      </c>
      <c r="AO29" s="4">
        <f t="shared" si="0"/>
        <v>2029</v>
      </c>
      <c r="AP29">
        <f t="shared" si="1"/>
        <v>38</v>
      </c>
      <c r="AQ29">
        <f t="shared" si="23"/>
        <v>525000</v>
      </c>
      <c r="AR29">
        <f t="shared" si="5"/>
        <v>52500</v>
      </c>
      <c r="AS29">
        <f t="shared" si="2"/>
        <v>0.99</v>
      </c>
      <c r="AT29">
        <f t="shared" si="3"/>
        <v>1.6386164402903942</v>
      </c>
      <c r="AU29">
        <f t="shared" si="4"/>
        <v>0.60416823343024251</v>
      </c>
      <c r="AV29" s="5">
        <f t="shared" si="6"/>
        <v>285469.49029578961</v>
      </c>
      <c r="AW29">
        <f t="shared" si="24"/>
        <v>242649.06675142117</v>
      </c>
    </row>
    <row r="30" spans="6:49" x14ac:dyDescent="0.3">
      <c r="F30" s="4">
        <f t="shared" si="25"/>
        <v>2030</v>
      </c>
      <c r="G30" s="6">
        <f t="shared" si="26"/>
        <v>39</v>
      </c>
      <c r="H30">
        <f t="shared" si="27"/>
        <v>584615.38461538462</v>
      </c>
      <c r="I30">
        <f t="shared" si="7"/>
        <v>58461.538461538468</v>
      </c>
      <c r="J30">
        <f t="shared" si="8"/>
        <v>0.99</v>
      </c>
      <c r="K30">
        <f t="shared" si="28"/>
        <v>1.6795818512976539</v>
      </c>
      <c r="L30">
        <f t="shared" si="9"/>
        <v>0.58943242285877329</v>
      </c>
      <c r="M30" s="5">
        <f t="shared" si="10"/>
        <v>310132.13633492379</v>
      </c>
      <c r="N30">
        <f t="shared" si="11"/>
        <v>263612.3158846852</v>
      </c>
      <c r="Q30" s="4">
        <f t="shared" si="29"/>
        <v>2030</v>
      </c>
      <c r="R30" s="6">
        <f t="shared" si="30"/>
        <v>39</v>
      </c>
      <c r="S30">
        <f t="shared" si="31"/>
        <v>220000</v>
      </c>
      <c r="T30">
        <f t="shared" si="12"/>
        <v>22000</v>
      </c>
      <c r="U30">
        <f t="shared" si="13"/>
        <v>0.99</v>
      </c>
      <c r="V30">
        <f t="shared" si="32"/>
        <v>1.6795818512976539</v>
      </c>
      <c r="W30">
        <f t="shared" si="33"/>
        <v>0.58943242285877329</v>
      </c>
      <c r="X30" s="5">
        <f t="shared" si="34"/>
        <v>116707.61972603711</v>
      </c>
      <c r="Y30">
        <f t="shared" si="16"/>
        <v>93366.095780829695</v>
      </c>
      <c r="Z30">
        <f t="shared" si="17"/>
        <v>70246.220103855507</v>
      </c>
      <c r="AA30">
        <f t="shared" si="18"/>
        <v>54637.596136999171</v>
      </c>
      <c r="AC30">
        <f t="shared" si="35"/>
        <v>232260.86956521735</v>
      </c>
      <c r="AD30">
        <f t="shared" si="19"/>
        <v>209034.78260869562</v>
      </c>
      <c r="AE30">
        <f t="shared" si="20"/>
        <v>123211.87837480042</v>
      </c>
      <c r="AF30">
        <f t="shared" si="21"/>
        <v>98569.502699840348</v>
      </c>
      <c r="AG30">
        <f t="shared" si="22"/>
        <v>65042.813184844854</v>
      </c>
      <c r="AO30" s="4">
        <f t="shared" si="0"/>
        <v>2030</v>
      </c>
      <c r="AP30">
        <f t="shared" si="1"/>
        <v>39</v>
      </c>
      <c r="AQ30">
        <f t="shared" si="23"/>
        <v>550000</v>
      </c>
      <c r="AR30">
        <f t="shared" si="5"/>
        <v>55000</v>
      </c>
      <c r="AS30">
        <f t="shared" si="2"/>
        <v>0.99</v>
      </c>
      <c r="AT30">
        <f t="shared" si="3"/>
        <v>1.6795818512976539</v>
      </c>
      <c r="AU30">
        <f t="shared" si="4"/>
        <v>0.58943242285877329</v>
      </c>
      <c r="AV30" s="5">
        <f t="shared" si="6"/>
        <v>291769.04931509279</v>
      </c>
      <c r="AW30">
        <f t="shared" si="24"/>
        <v>248003.69191782887</v>
      </c>
    </row>
    <row r="31" spans="6:49" x14ac:dyDescent="0.3">
      <c r="F31" s="4">
        <f t="shared" si="25"/>
        <v>2031</v>
      </c>
      <c r="G31" s="6">
        <f t="shared" si="26"/>
        <v>40</v>
      </c>
      <c r="H31">
        <f t="shared" si="27"/>
        <v>603846.15384615376</v>
      </c>
      <c r="I31">
        <f t="shared" si="7"/>
        <v>60384.615384615376</v>
      </c>
      <c r="J31">
        <f t="shared" si="8"/>
        <v>0.99</v>
      </c>
      <c r="K31">
        <f t="shared" si="28"/>
        <v>1.721571397580095</v>
      </c>
      <c r="L31">
        <f t="shared" si="9"/>
        <v>0.57505602230124231</v>
      </c>
      <c r="M31" s="5">
        <f t="shared" si="10"/>
        <v>312520.8305814059</v>
      </c>
      <c r="N31">
        <f t="shared" si="11"/>
        <v>265642.70599419501</v>
      </c>
      <c r="Q31" s="4">
        <f t="shared" si="29"/>
        <v>2031</v>
      </c>
      <c r="R31" s="6">
        <f t="shared" si="30"/>
        <v>40</v>
      </c>
      <c r="S31">
        <f t="shared" si="31"/>
        <v>221000</v>
      </c>
      <c r="T31">
        <f t="shared" si="12"/>
        <v>22100</v>
      </c>
      <c r="U31">
        <f t="shared" si="13"/>
        <v>0.99</v>
      </c>
      <c r="V31">
        <f t="shared" si="32"/>
        <v>1.721571397580095</v>
      </c>
      <c r="W31">
        <f t="shared" si="33"/>
        <v>0.57505602230124231</v>
      </c>
      <c r="X31" s="5">
        <f t="shared" si="34"/>
        <v>114378.6428357171</v>
      </c>
      <c r="Y31">
        <f t="shared" si="16"/>
        <v>91502.914268573688</v>
      </c>
      <c r="Z31">
        <f t="shared" si="17"/>
        <v>74139.791725621326</v>
      </c>
      <c r="AA31">
        <f t="shared" si="18"/>
        <v>61449.853541185294</v>
      </c>
      <c r="AC31">
        <f t="shared" si="35"/>
        <v>231217.39130434778</v>
      </c>
      <c r="AD31">
        <f t="shared" si="19"/>
        <v>208095.652173913</v>
      </c>
      <c r="AE31">
        <f t="shared" si="20"/>
        <v>119666.65799731328</v>
      </c>
      <c r="AF31">
        <f t="shared" si="21"/>
        <v>95733.326397850629</v>
      </c>
      <c r="AG31">
        <f t="shared" si="22"/>
        <v>69909.37959634437</v>
      </c>
      <c r="AO31" s="4">
        <f t="shared" si="0"/>
        <v>2031</v>
      </c>
      <c r="AP31">
        <f t="shared" si="1"/>
        <v>40</v>
      </c>
      <c r="AQ31">
        <f t="shared" si="23"/>
        <v>575000</v>
      </c>
      <c r="AR31">
        <f t="shared" si="5"/>
        <v>57500</v>
      </c>
      <c r="AS31">
        <f t="shared" si="2"/>
        <v>0.99</v>
      </c>
      <c r="AT31">
        <f t="shared" si="3"/>
        <v>1.721571397580095</v>
      </c>
      <c r="AU31">
        <f t="shared" si="4"/>
        <v>0.57505602230124231</v>
      </c>
      <c r="AV31" s="5">
        <f t="shared" si="6"/>
        <v>297591.49154089292</v>
      </c>
      <c r="AW31">
        <f t="shared" si="24"/>
        <v>252952.76780975898</v>
      </c>
    </row>
    <row r="32" spans="6:49" x14ac:dyDescent="0.3">
      <c r="F32" s="4">
        <f t="shared" si="25"/>
        <v>2032</v>
      </c>
      <c r="G32" s="6">
        <f t="shared" si="26"/>
        <v>41</v>
      </c>
      <c r="H32">
        <f t="shared" si="27"/>
        <v>623076.92307692301</v>
      </c>
      <c r="I32">
        <f t="shared" si="7"/>
        <v>62307.692307692305</v>
      </c>
      <c r="J32">
        <f t="shared" si="8"/>
        <v>0.99</v>
      </c>
      <c r="K32">
        <f t="shared" si="28"/>
        <v>1.7646106825195973</v>
      </c>
      <c r="L32">
        <f t="shared" si="9"/>
        <v>0.56103026565974856</v>
      </c>
      <c r="M32" s="5">
        <f t="shared" si="10"/>
        <v>314608.5105122744</v>
      </c>
      <c r="N32">
        <f t="shared" si="11"/>
        <v>267417.23393543321</v>
      </c>
      <c r="Q32" s="4">
        <f t="shared" si="29"/>
        <v>2032</v>
      </c>
      <c r="R32" s="6">
        <f t="shared" si="30"/>
        <v>41</v>
      </c>
      <c r="S32">
        <f t="shared" si="31"/>
        <v>222000</v>
      </c>
      <c r="T32">
        <f t="shared" si="12"/>
        <v>22200</v>
      </c>
      <c r="U32">
        <f t="shared" si="13"/>
        <v>0.99</v>
      </c>
      <c r="V32">
        <f t="shared" si="32"/>
        <v>1.7646106825195973</v>
      </c>
      <c r="W32">
        <f t="shared" si="33"/>
        <v>0.56103026565974856</v>
      </c>
      <c r="X32" s="5">
        <f t="shared" si="34"/>
        <v>112093.84707881777</v>
      </c>
      <c r="Y32">
        <f t="shared" si="16"/>
        <v>89675.077663054224</v>
      </c>
      <c r="Z32">
        <f t="shared" si="17"/>
        <v>77742.156272378983</v>
      </c>
      <c r="AA32">
        <f t="shared" si="18"/>
        <v>67837.814274770382</v>
      </c>
      <c r="AC32">
        <f t="shared" si="35"/>
        <v>230173.91304347821</v>
      </c>
      <c r="AD32">
        <f t="shared" si="19"/>
        <v>207156.5217391304</v>
      </c>
      <c r="AE32">
        <f t="shared" si="20"/>
        <v>116221.07842445381</v>
      </c>
      <c r="AF32">
        <f t="shared" si="21"/>
        <v>92976.862739563046</v>
      </c>
      <c r="AG32">
        <f t="shared" si="22"/>
        <v>74440.371195870161</v>
      </c>
      <c r="AO32" s="4">
        <f t="shared" si="0"/>
        <v>2032</v>
      </c>
      <c r="AP32">
        <f t="shared" si="1"/>
        <v>41</v>
      </c>
      <c r="AQ32">
        <f t="shared" si="23"/>
        <v>600000</v>
      </c>
      <c r="AR32">
        <f t="shared" si="5"/>
        <v>60000</v>
      </c>
      <c r="AS32">
        <f t="shared" si="2"/>
        <v>0.99</v>
      </c>
      <c r="AT32">
        <f t="shared" si="3"/>
        <v>1.7646106825195973</v>
      </c>
      <c r="AU32">
        <f t="shared" si="4"/>
        <v>0.56103026565974856</v>
      </c>
      <c r="AV32" s="5">
        <f t="shared" si="6"/>
        <v>302956.34345626424</v>
      </c>
      <c r="AW32">
        <f t="shared" si="24"/>
        <v>257512.89193782461</v>
      </c>
    </row>
    <row r="33" spans="6:49" x14ac:dyDescent="0.3">
      <c r="F33" s="4">
        <f t="shared" si="25"/>
        <v>2033</v>
      </c>
      <c r="G33" s="6">
        <f t="shared" si="26"/>
        <v>42</v>
      </c>
      <c r="H33">
        <f t="shared" si="27"/>
        <v>642307.69230769225</v>
      </c>
      <c r="I33">
        <f t="shared" si="7"/>
        <v>64230.769230769227</v>
      </c>
      <c r="J33">
        <f t="shared" si="8"/>
        <v>0.99</v>
      </c>
      <c r="K33">
        <f t="shared" si="28"/>
        <v>1.8087259495825871</v>
      </c>
      <c r="L33">
        <f t="shared" si="9"/>
        <v>0.54734660064365726</v>
      </c>
      <c r="M33" s="5">
        <f t="shared" si="10"/>
        <v>316408.43875669874</v>
      </c>
      <c r="N33">
        <f t="shared" si="11"/>
        <v>268947.17294319393</v>
      </c>
      <c r="Q33" s="4">
        <f t="shared" si="29"/>
        <v>2033</v>
      </c>
      <c r="R33" s="6">
        <f t="shared" si="30"/>
        <v>42</v>
      </c>
      <c r="S33">
        <f t="shared" si="31"/>
        <v>223000</v>
      </c>
      <c r="T33">
        <f t="shared" si="12"/>
        <v>22300</v>
      </c>
      <c r="U33">
        <f t="shared" si="13"/>
        <v>0.99</v>
      </c>
      <c r="V33">
        <f t="shared" si="32"/>
        <v>1.8087259495825871</v>
      </c>
      <c r="W33">
        <f t="shared" si="33"/>
        <v>0.54734660064365726</v>
      </c>
      <c r="X33" s="5">
        <f t="shared" si="34"/>
        <v>109852.46274918201</v>
      </c>
      <c r="Y33">
        <f t="shared" si="16"/>
        <v>87881.970199345611</v>
      </c>
      <c r="Z33">
        <f t="shared" si="17"/>
        <v>81065.20274384832</v>
      </c>
      <c r="AA33">
        <f t="shared" si="18"/>
        <v>73818.123233402992</v>
      </c>
      <c r="AC33">
        <f t="shared" si="35"/>
        <v>229130.43478260865</v>
      </c>
      <c r="AD33">
        <f t="shared" si="19"/>
        <v>206217.39130434778</v>
      </c>
      <c r="AE33">
        <f t="shared" si="20"/>
        <v>112872.38812403764</v>
      </c>
      <c r="AF33">
        <f t="shared" si="21"/>
        <v>90297.910499230115</v>
      </c>
      <c r="AG33">
        <f t="shared" si="22"/>
        <v>78649.262443963817</v>
      </c>
      <c r="AO33" s="4">
        <f t="shared" si="0"/>
        <v>2033</v>
      </c>
      <c r="AP33">
        <f t="shared" si="1"/>
        <v>42</v>
      </c>
      <c r="AQ33">
        <f t="shared" si="23"/>
        <v>625000</v>
      </c>
      <c r="AR33">
        <f t="shared" si="5"/>
        <v>62500</v>
      </c>
      <c r="AS33">
        <f t="shared" si="2"/>
        <v>0.99</v>
      </c>
      <c r="AT33">
        <f t="shared" si="3"/>
        <v>1.8087259495825871</v>
      </c>
      <c r="AU33">
        <f t="shared" si="4"/>
        <v>0.54734660064365726</v>
      </c>
      <c r="AV33" s="5">
        <f t="shared" si="6"/>
        <v>307882.4628620572</v>
      </c>
      <c r="AW33">
        <f t="shared" si="24"/>
        <v>261700.0934327486</v>
      </c>
    </row>
    <row r="34" spans="6:49" x14ac:dyDescent="0.3">
      <c r="F34" s="4">
        <f t="shared" si="25"/>
        <v>2034</v>
      </c>
      <c r="G34" s="6">
        <f t="shared" si="26"/>
        <v>43</v>
      </c>
      <c r="H34">
        <f t="shared" si="27"/>
        <v>661538.4615384615</v>
      </c>
      <c r="I34">
        <f t="shared" si="7"/>
        <v>66153.846153846156</v>
      </c>
      <c r="J34">
        <f t="shared" si="8"/>
        <v>0.99</v>
      </c>
      <c r="K34">
        <f t="shared" si="28"/>
        <v>1.8539440983221516</v>
      </c>
      <c r="L34">
        <f t="shared" si="9"/>
        <v>0.53399668355478758</v>
      </c>
      <c r="M34" s="5">
        <f t="shared" si="10"/>
        <v>317933.41005492734</v>
      </c>
      <c r="N34">
        <f t="shared" si="11"/>
        <v>270243.39854668826</v>
      </c>
      <c r="Q34" s="4">
        <f t="shared" si="29"/>
        <v>2034</v>
      </c>
      <c r="R34" s="6">
        <f t="shared" si="30"/>
        <v>43</v>
      </c>
      <c r="S34">
        <f t="shared" si="31"/>
        <v>224000</v>
      </c>
      <c r="T34">
        <f t="shared" si="12"/>
        <v>22400</v>
      </c>
      <c r="U34">
        <f t="shared" si="13"/>
        <v>0.99</v>
      </c>
      <c r="V34">
        <f t="shared" si="32"/>
        <v>1.8539440983221516</v>
      </c>
      <c r="W34">
        <f t="shared" si="33"/>
        <v>0.53399668355478758</v>
      </c>
      <c r="X34" s="5">
        <f t="shared" si="34"/>
        <v>107653.73140464518</v>
      </c>
      <c r="Y34">
        <f t="shared" si="16"/>
        <v>86122.985123716149</v>
      </c>
      <c r="Z34">
        <f t="shared" si="17"/>
        <v>84120.413422972109</v>
      </c>
      <c r="AA34">
        <f t="shared" si="18"/>
        <v>79406.865773901955</v>
      </c>
      <c r="AC34">
        <f t="shared" si="35"/>
        <v>228086.95652173908</v>
      </c>
      <c r="AD34">
        <f t="shared" si="19"/>
        <v>205278.26086956519</v>
      </c>
      <c r="AE34">
        <f t="shared" si="20"/>
        <v>109617.91051024233</v>
      </c>
      <c r="AF34">
        <f t="shared" si="21"/>
        <v>87694.328408193876</v>
      </c>
      <c r="AG34">
        <f t="shared" si="22"/>
        <v>82549.070138494368</v>
      </c>
      <c r="AO34" s="4">
        <f t="shared" si="0"/>
        <v>2034</v>
      </c>
      <c r="AP34">
        <f t="shared" si="1"/>
        <v>43</v>
      </c>
      <c r="AQ34">
        <f t="shared" si="23"/>
        <v>650000</v>
      </c>
      <c r="AR34">
        <f t="shared" si="5"/>
        <v>65000</v>
      </c>
      <c r="AS34">
        <f t="shared" si="2"/>
        <v>0.99</v>
      </c>
      <c r="AT34">
        <f t="shared" si="3"/>
        <v>1.8539440983221516</v>
      </c>
      <c r="AU34">
        <f t="shared" si="4"/>
        <v>0.53399668355478758</v>
      </c>
      <c r="AV34" s="5">
        <f t="shared" si="6"/>
        <v>312388.05987955071</v>
      </c>
      <c r="AW34">
        <f t="shared" si="24"/>
        <v>265529.8508976181</v>
      </c>
    </row>
    <row r="35" spans="6:49" x14ac:dyDescent="0.3">
      <c r="F35" s="4">
        <f t="shared" si="25"/>
        <v>2035</v>
      </c>
      <c r="G35" s="6">
        <f t="shared" si="26"/>
        <v>44</v>
      </c>
      <c r="H35">
        <f t="shared" si="27"/>
        <v>680769.23076923075</v>
      </c>
      <c r="I35">
        <f t="shared" si="7"/>
        <v>68076.923076923078</v>
      </c>
      <c r="J35">
        <f t="shared" si="8"/>
        <v>0.99</v>
      </c>
      <c r="K35">
        <f t="shared" si="28"/>
        <v>1.9002927007802053</v>
      </c>
      <c r="L35">
        <f t="shared" si="9"/>
        <v>0.52097237419979281</v>
      </c>
      <c r="M35" s="5">
        <f t="shared" si="10"/>
        <v>319195.76619241148</v>
      </c>
      <c r="N35">
        <f t="shared" si="11"/>
        <v>271316.40126354975</v>
      </c>
      <c r="Q35" s="4">
        <f t="shared" si="29"/>
        <v>2035</v>
      </c>
      <c r="R35" s="6">
        <f t="shared" si="30"/>
        <v>44</v>
      </c>
      <c r="S35">
        <f t="shared" si="31"/>
        <v>225000</v>
      </c>
      <c r="T35">
        <f t="shared" si="12"/>
        <v>22500</v>
      </c>
      <c r="U35">
        <f t="shared" si="13"/>
        <v>0.99</v>
      </c>
      <c r="V35">
        <f t="shared" si="32"/>
        <v>1.9002927007802053</v>
      </c>
      <c r="W35">
        <f t="shared" si="33"/>
        <v>0.52097237419979281</v>
      </c>
      <c r="X35" s="5">
        <f t="shared" si="34"/>
        <v>105496.90577545804</v>
      </c>
      <c r="Y35">
        <f t="shared" si="16"/>
        <v>84397.524620366443</v>
      </c>
      <c r="Z35">
        <f t="shared" si="17"/>
        <v>86918.876643183292</v>
      </c>
      <c r="AA35">
        <f t="shared" si="18"/>
        <v>84619.585107051535</v>
      </c>
      <c r="AC35">
        <f t="shared" si="35"/>
        <v>227043.47826086951</v>
      </c>
      <c r="AD35">
        <f t="shared" si="19"/>
        <v>204339.13043478256</v>
      </c>
      <c r="AE35">
        <f t="shared" si="20"/>
        <v>106455.04192452981</v>
      </c>
      <c r="AF35">
        <f t="shared" si="21"/>
        <v>85164.033539623852</v>
      </c>
      <c r="AG35">
        <f t="shared" si="22"/>
        <v>86152.367723925912</v>
      </c>
      <c r="AO35" s="4">
        <f t="shared" si="0"/>
        <v>2035</v>
      </c>
      <c r="AP35">
        <f t="shared" si="1"/>
        <v>44</v>
      </c>
      <c r="AQ35">
        <f t="shared" si="23"/>
        <v>675000</v>
      </c>
      <c r="AR35">
        <f t="shared" si="5"/>
        <v>67500</v>
      </c>
      <c r="AS35">
        <f t="shared" si="2"/>
        <v>0.99</v>
      </c>
      <c r="AT35">
        <f t="shared" si="3"/>
        <v>1.9002927007802053</v>
      </c>
      <c r="AU35">
        <f t="shared" si="4"/>
        <v>0.52097237419979281</v>
      </c>
      <c r="AV35" s="5">
        <f t="shared" si="6"/>
        <v>316490.71732637414</v>
      </c>
      <c r="AW35">
        <f t="shared" si="24"/>
        <v>269017.10972741799</v>
      </c>
    </row>
    <row r="36" spans="6:49" x14ac:dyDescent="0.3">
      <c r="F36" s="4">
        <f t="shared" si="25"/>
        <v>2036</v>
      </c>
      <c r="G36" s="6">
        <f t="shared" si="26"/>
        <v>45</v>
      </c>
      <c r="H36">
        <f t="shared" si="27"/>
        <v>700000</v>
      </c>
      <c r="I36">
        <f t="shared" si="7"/>
        <v>70000</v>
      </c>
      <c r="J36">
        <f t="shared" si="8"/>
        <v>0.99</v>
      </c>
      <c r="K36">
        <f t="shared" si="28"/>
        <v>1.9478000182997102</v>
      </c>
      <c r="L36">
        <f t="shared" si="9"/>
        <v>0.50826573092662719</v>
      </c>
      <c r="M36" s="5">
        <f t="shared" si="10"/>
        <v>320207.41048377514</v>
      </c>
      <c r="N36">
        <f t="shared" si="11"/>
        <v>272176.29891120887</v>
      </c>
      <c r="Q36" s="4">
        <f t="shared" si="29"/>
        <v>2036</v>
      </c>
      <c r="R36" s="6">
        <f t="shared" si="30"/>
        <v>45</v>
      </c>
      <c r="S36">
        <f t="shared" si="31"/>
        <v>226000</v>
      </c>
      <c r="T36">
        <f t="shared" si="12"/>
        <v>22600</v>
      </c>
      <c r="U36">
        <f t="shared" si="13"/>
        <v>0.99</v>
      </c>
      <c r="V36">
        <f t="shared" si="32"/>
        <v>1.9478000182997102</v>
      </c>
      <c r="W36">
        <f t="shared" si="33"/>
        <v>0.50826573092662719</v>
      </c>
      <c r="X36" s="5">
        <f t="shared" si="34"/>
        <v>103381.24967047597</v>
      </c>
      <c r="Y36">
        <f t="shared" si="16"/>
        <v>82704.999736380778</v>
      </c>
      <c r="Z36">
        <f t="shared" si="17"/>
        <v>89471.299174828106</v>
      </c>
      <c r="AA36">
        <f t="shared" si="18"/>
        <v>89471.299174828106</v>
      </c>
      <c r="AC36">
        <f t="shared" si="35"/>
        <v>225999.99999999994</v>
      </c>
      <c r="AD36">
        <f t="shared" si="19"/>
        <v>203399.99999999994</v>
      </c>
      <c r="AE36">
        <f t="shared" si="20"/>
        <v>103381.24967047594</v>
      </c>
      <c r="AF36">
        <f t="shared" si="21"/>
        <v>82704.999736380763</v>
      </c>
      <c r="AG36">
        <f t="shared" si="22"/>
        <v>89471.299174828106</v>
      </c>
      <c r="AO36" s="4">
        <f t="shared" si="0"/>
        <v>2036</v>
      </c>
      <c r="AP36">
        <f t="shared" si="1"/>
        <v>45</v>
      </c>
      <c r="AQ36">
        <f t="shared" si="23"/>
        <v>700000</v>
      </c>
      <c r="AR36">
        <f t="shared" si="5"/>
        <v>70000</v>
      </c>
      <c r="AS36">
        <f t="shared" si="2"/>
        <v>0.99</v>
      </c>
      <c r="AT36">
        <f t="shared" si="3"/>
        <v>1.9478000182997102</v>
      </c>
      <c r="AU36">
        <f t="shared" si="4"/>
        <v>0.50826573092662719</v>
      </c>
      <c r="AV36" s="5">
        <f t="shared" si="6"/>
        <v>320207.41048377514</v>
      </c>
      <c r="AW36">
        <f t="shared" si="24"/>
        <v>272176.29891120887</v>
      </c>
    </row>
    <row r="37" spans="6:49" x14ac:dyDescent="0.3">
      <c r="F37" s="4">
        <f t="shared" ref="F37:F75" si="36">IF(G37="","",F36+1)</f>
        <v>2037</v>
      </c>
      <c r="G37" s="6">
        <f t="shared" ref="G37:G75" si="37">IF(G36="","",IF(G36+1&gt;$G$6,"",G36+1))</f>
        <v>46</v>
      </c>
      <c r="H37">
        <f t="shared" ref="H37:H75" si="38">IF(G37="","",IF(G37&gt;$G$5,H36,H$10+$I$5*(G37-$G$10)))</f>
        <v>700000</v>
      </c>
      <c r="I37">
        <f t="shared" si="7"/>
        <v>70000</v>
      </c>
      <c r="J37">
        <f t="shared" si="8"/>
        <v>0.99</v>
      </c>
      <c r="K37">
        <f t="shared" si="28"/>
        <v>1.9964950187572028</v>
      </c>
      <c r="L37">
        <f t="shared" ref="L37:L75" si="39">IF(K37="","",J37/K37)</f>
        <v>0.49586900578207532</v>
      </c>
      <c r="M37" s="5">
        <f t="shared" ref="M37:M75" si="40">IF(L37="","",(H37-I37)*L37)</f>
        <v>312397.47364270745</v>
      </c>
      <c r="N37">
        <f t="shared" si="11"/>
        <v>265537.85259630135</v>
      </c>
      <c r="Q37" s="4">
        <f t="shared" si="29"/>
        <v>2037</v>
      </c>
      <c r="R37" s="6">
        <f t="shared" si="30"/>
        <v>46</v>
      </c>
      <c r="S37">
        <f t="shared" si="31"/>
        <v>226000</v>
      </c>
      <c r="T37">
        <f t="shared" si="12"/>
        <v>22600</v>
      </c>
      <c r="U37">
        <f t="shared" si="13"/>
        <v>0.99</v>
      </c>
      <c r="V37">
        <f t="shared" si="32"/>
        <v>1.9964950187572028</v>
      </c>
      <c r="W37">
        <f t="shared" si="33"/>
        <v>0.49586900578207532</v>
      </c>
      <c r="X37" s="5">
        <f t="shared" si="34"/>
        <v>100859.75577607412</v>
      </c>
      <c r="Y37">
        <f t="shared" si="16"/>
        <v>80687.8046208593</v>
      </c>
      <c r="Z37">
        <f t="shared" si="17"/>
        <v>84850.047975442052</v>
      </c>
      <c r="AA37">
        <f t="shared" si="18"/>
        <v>84850.047975442052</v>
      </c>
      <c r="AC37">
        <f>AC36</f>
        <v>225999.99999999994</v>
      </c>
      <c r="AD37">
        <f t="shared" si="19"/>
        <v>203399.99999999994</v>
      </c>
      <c r="AE37">
        <f t="shared" si="20"/>
        <v>100859.75577607409</v>
      </c>
      <c r="AF37">
        <f t="shared" si="21"/>
        <v>80687.804620859271</v>
      </c>
      <c r="AG37">
        <f t="shared" si="22"/>
        <v>84850.047975442081</v>
      </c>
      <c r="AO37" s="4">
        <f t="shared" si="0"/>
        <v>2037</v>
      </c>
      <c r="AP37">
        <f t="shared" si="1"/>
        <v>46</v>
      </c>
      <c r="AQ37">
        <f>AQ36</f>
        <v>700000</v>
      </c>
      <c r="AR37">
        <f t="shared" si="5"/>
        <v>70000</v>
      </c>
      <c r="AS37">
        <f t="shared" si="2"/>
        <v>0.99</v>
      </c>
      <c r="AT37">
        <f t="shared" si="3"/>
        <v>1.9964950187572028</v>
      </c>
      <c r="AU37">
        <f t="shared" si="4"/>
        <v>0.49586900578207532</v>
      </c>
      <c r="AV37" s="5">
        <f t="shared" si="6"/>
        <v>312397.47364270745</v>
      </c>
      <c r="AW37">
        <f t="shared" si="24"/>
        <v>265537.85259630135</v>
      </c>
    </row>
    <row r="38" spans="6:49" x14ac:dyDescent="0.3">
      <c r="F38" s="4">
        <f t="shared" si="36"/>
        <v>2038</v>
      </c>
      <c r="G38" s="6">
        <f t="shared" si="37"/>
        <v>47</v>
      </c>
      <c r="H38">
        <f t="shared" si="38"/>
        <v>700000</v>
      </c>
      <c r="I38">
        <f t="shared" si="7"/>
        <v>70000</v>
      </c>
      <c r="J38">
        <f t="shared" si="8"/>
        <v>0.99</v>
      </c>
      <c r="K38">
        <f t="shared" si="28"/>
        <v>2.0464073942261325</v>
      </c>
      <c r="L38">
        <f t="shared" si="39"/>
        <v>0.48377463978739066</v>
      </c>
      <c r="M38" s="5">
        <f t="shared" si="40"/>
        <v>304778.02306605614</v>
      </c>
      <c r="N38">
        <f t="shared" si="11"/>
        <v>259061.31960614771</v>
      </c>
      <c r="Q38" s="4">
        <f t="shared" si="29"/>
        <v>2038</v>
      </c>
      <c r="R38" s="6">
        <f t="shared" si="30"/>
        <v>47</v>
      </c>
      <c r="S38">
        <f t="shared" si="31"/>
        <v>226000</v>
      </c>
      <c r="T38">
        <f t="shared" si="12"/>
        <v>22600</v>
      </c>
      <c r="U38">
        <f t="shared" si="13"/>
        <v>0.99</v>
      </c>
      <c r="V38">
        <f t="shared" si="32"/>
        <v>2.0464073942261325</v>
      </c>
      <c r="W38">
        <f t="shared" si="33"/>
        <v>0.48377463978739066</v>
      </c>
      <c r="X38" s="5">
        <f t="shared" si="34"/>
        <v>98399.761732755258</v>
      </c>
      <c r="Y38">
        <f t="shared" si="16"/>
        <v>78719.809386204215</v>
      </c>
      <c r="Z38">
        <f t="shared" si="17"/>
        <v>80341.510219943477</v>
      </c>
      <c r="AA38">
        <f t="shared" si="18"/>
        <v>80341.510219943477</v>
      </c>
      <c r="AC38">
        <f t="shared" ref="AC38:AC56" si="41">AC37</f>
        <v>225999.99999999994</v>
      </c>
      <c r="AD38">
        <f t="shared" si="19"/>
        <v>203399.99999999994</v>
      </c>
      <c r="AE38">
        <f t="shared" si="20"/>
        <v>98399.761732755229</v>
      </c>
      <c r="AF38">
        <f t="shared" si="21"/>
        <v>78719.809386204186</v>
      </c>
      <c r="AG38">
        <f t="shared" si="22"/>
        <v>80341.510219943535</v>
      </c>
      <c r="AO38" s="4">
        <f t="shared" si="0"/>
        <v>2038</v>
      </c>
      <c r="AP38">
        <f t="shared" si="1"/>
        <v>47</v>
      </c>
      <c r="AQ38">
        <f t="shared" ref="AQ38:AQ56" si="42">AQ37</f>
        <v>700000</v>
      </c>
      <c r="AR38">
        <f t="shared" si="5"/>
        <v>70000</v>
      </c>
      <c r="AS38">
        <f t="shared" si="2"/>
        <v>0.99</v>
      </c>
      <c r="AT38">
        <f t="shared" si="3"/>
        <v>2.0464073942261325</v>
      </c>
      <c r="AU38">
        <f t="shared" si="4"/>
        <v>0.48377463978739066</v>
      </c>
      <c r="AV38" s="5">
        <f t="shared" si="6"/>
        <v>304778.02306605614</v>
      </c>
      <c r="AW38">
        <f t="shared" si="24"/>
        <v>259061.31960614771</v>
      </c>
    </row>
    <row r="39" spans="6:49" x14ac:dyDescent="0.3">
      <c r="F39" s="4">
        <f t="shared" si="36"/>
        <v>2039</v>
      </c>
      <c r="G39" s="6">
        <f t="shared" si="37"/>
        <v>48</v>
      </c>
      <c r="H39">
        <f t="shared" si="38"/>
        <v>700000</v>
      </c>
      <c r="I39">
        <f t="shared" si="7"/>
        <v>70000</v>
      </c>
      <c r="J39">
        <f t="shared" si="8"/>
        <v>0.99</v>
      </c>
      <c r="K39">
        <f t="shared" si="28"/>
        <v>2.0975675790817858</v>
      </c>
      <c r="L39">
        <f t="shared" si="39"/>
        <v>0.4719752583291616</v>
      </c>
      <c r="M39" s="5">
        <f t="shared" si="40"/>
        <v>297344.41274737183</v>
      </c>
      <c r="N39">
        <f t="shared" si="11"/>
        <v>252742.75083526605</v>
      </c>
      <c r="Q39" s="4">
        <f t="shared" si="29"/>
        <v>2039</v>
      </c>
      <c r="R39" s="6">
        <f t="shared" si="30"/>
        <v>48</v>
      </c>
      <c r="S39">
        <f t="shared" si="31"/>
        <v>226000</v>
      </c>
      <c r="T39">
        <f t="shared" si="12"/>
        <v>22600</v>
      </c>
      <c r="U39">
        <f t="shared" si="13"/>
        <v>0.99</v>
      </c>
      <c r="V39">
        <f t="shared" si="32"/>
        <v>2.0975675790817858</v>
      </c>
      <c r="W39">
        <f t="shared" si="33"/>
        <v>0.4719752583291616</v>
      </c>
      <c r="X39" s="5">
        <f t="shared" si="34"/>
        <v>95999.767544151473</v>
      </c>
      <c r="Y39">
        <f t="shared" si="16"/>
        <v>76799.814035321178</v>
      </c>
      <c r="Z39">
        <f t="shared" si="17"/>
        <v>75942.936799944873</v>
      </c>
      <c r="AA39">
        <f t="shared" si="18"/>
        <v>75942.936799944873</v>
      </c>
      <c r="AC39">
        <f t="shared" si="41"/>
        <v>225999.99999999994</v>
      </c>
      <c r="AD39">
        <f t="shared" si="19"/>
        <v>203399.99999999994</v>
      </c>
      <c r="AE39">
        <f t="shared" si="20"/>
        <v>95999.767544151444</v>
      </c>
      <c r="AF39">
        <f t="shared" si="21"/>
        <v>76799.814035321164</v>
      </c>
      <c r="AG39">
        <f t="shared" si="22"/>
        <v>75942.936799944902</v>
      </c>
      <c r="AO39" s="4">
        <f t="shared" si="0"/>
        <v>2039</v>
      </c>
      <c r="AP39">
        <f t="shared" si="1"/>
        <v>48</v>
      </c>
      <c r="AQ39">
        <f t="shared" si="42"/>
        <v>700000</v>
      </c>
      <c r="AR39">
        <f t="shared" si="5"/>
        <v>70000</v>
      </c>
      <c r="AS39">
        <f t="shared" si="2"/>
        <v>0.99</v>
      </c>
      <c r="AT39">
        <f t="shared" si="3"/>
        <v>2.0975675790817858</v>
      </c>
      <c r="AU39">
        <f t="shared" si="4"/>
        <v>0.4719752583291616</v>
      </c>
      <c r="AV39" s="5">
        <f t="shared" si="6"/>
        <v>297344.41274737183</v>
      </c>
      <c r="AW39">
        <f t="shared" si="24"/>
        <v>252742.75083526605</v>
      </c>
    </row>
    <row r="40" spans="6:49" x14ac:dyDescent="0.3">
      <c r="F40" s="4">
        <f t="shared" si="36"/>
        <v>2040</v>
      </c>
      <c r="G40" s="6">
        <f t="shared" si="37"/>
        <v>49</v>
      </c>
      <c r="H40">
        <f t="shared" si="38"/>
        <v>700000</v>
      </c>
      <c r="I40">
        <f t="shared" si="7"/>
        <v>70000</v>
      </c>
      <c r="J40">
        <f t="shared" si="8"/>
        <v>0.99</v>
      </c>
      <c r="K40">
        <f t="shared" si="28"/>
        <v>2.1500067685588302</v>
      </c>
      <c r="L40">
        <f t="shared" si="39"/>
        <v>0.46046366666259675</v>
      </c>
      <c r="M40" s="5">
        <f t="shared" si="40"/>
        <v>290092.10999743594</v>
      </c>
      <c r="N40">
        <f t="shared" si="11"/>
        <v>246578.29349782053</v>
      </c>
      <c r="Q40" s="4">
        <f t="shared" si="29"/>
        <v>2040</v>
      </c>
      <c r="R40" s="6">
        <f t="shared" si="30"/>
        <v>49</v>
      </c>
      <c r="S40">
        <f t="shared" si="31"/>
        <v>226000</v>
      </c>
      <c r="T40">
        <f t="shared" si="12"/>
        <v>22600</v>
      </c>
      <c r="U40">
        <f t="shared" si="13"/>
        <v>0.99</v>
      </c>
      <c r="V40">
        <f t="shared" si="32"/>
        <v>2.1500067685588302</v>
      </c>
      <c r="W40">
        <f t="shared" si="33"/>
        <v>0.46046366666259675</v>
      </c>
      <c r="X40" s="5">
        <f t="shared" si="34"/>
        <v>93658.309799172173</v>
      </c>
      <c r="Y40">
        <f t="shared" si="16"/>
        <v>74926.647839337747</v>
      </c>
      <c r="Z40">
        <f t="shared" si="17"/>
        <v>71651.645658482797</v>
      </c>
      <c r="AA40">
        <f t="shared" si="18"/>
        <v>71651.645658482797</v>
      </c>
      <c r="AC40">
        <f t="shared" si="41"/>
        <v>225999.99999999994</v>
      </c>
      <c r="AD40">
        <f t="shared" si="19"/>
        <v>203399.99999999994</v>
      </c>
      <c r="AE40">
        <f t="shared" si="20"/>
        <v>93658.309799172159</v>
      </c>
      <c r="AF40">
        <f t="shared" si="21"/>
        <v>74926.647839337733</v>
      </c>
      <c r="AG40">
        <f t="shared" si="22"/>
        <v>71651.645658482797</v>
      </c>
      <c r="AO40" s="4">
        <f t="shared" si="0"/>
        <v>2040</v>
      </c>
      <c r="AP40">
        <f t="shared" si="1"/>
        <v>49</v>
      </c>
      <c r="AQ40">
        <f t="shared" si="42"/>
        <v>700000</v>
      </c>
      <c r="AR40">
        <f t="shared" si="5"/>
        <v>70000</v>
      </c>
      <c r="AS40">
        <f t="shared" si="2"/>
        <v>0.99</v>
      </c>
      <c r="AT40">
        <f t="shared" si="3"/>
        <v>2.1500067685588302</v>
      </c>
      <c r="AU40">
        <f t="shared" si="4"/>
        <v>0.46046366666259675</v>
      </c>
      <c r="AV40" s="5">
        <f t="shared" si="6"/>
        <v>290092.10999743594</v>
      </c>
      <c r="AW40">
        <f t="shared" si="24"/>
        <v>246578.29349782053</v>
      </c>
    </row>
    <row r="41" spans="6:49" x14ac:dyDescent="0.3">
      <c r="F41" s="4">
        <f t="shared" si="36"/>
        <v>2041</v>
      </c>
      <c r="G41" s="6">
        <f t="shared" si="37"/>
        <v>50</v>
      </c>
      <c r="H41">
        <f t="shared" si="38"/>
        <v>700000</v>
      </c>
      <c r="I41">
        <f t="shared" si="7"/>
        <v>70000</v>
      </c>
      <c r="J41">
        <f t="shared" si="8"/>
        <v>0.99</v>
      </c>
      <c r="K41">
        <f t="shared" si="28"/>
        <v>2.2037569377728006</v>
      </c>
      <c r="L41">
        <f t="shared" si="39"/>
        <v>0.44923284552448473</v>
      </c>
      <c r="M41" s="5">
        <f t="shared" si="40"/>
        <v>283016.69268042536</v>
      </c>
      <c r="N41">
        <f t="shared" si="11"/>
        <v>240564.18877836154</v>
      </c>
      <c r="Q41" s="4">
        <f t="shared" si="29"/>
        <v>2041</v>
      </c>
      <c r="R41" s="6">
        <f t="shared" si="30"/>
        <v>50</v>
      </c>
      <c r="S41">
        <f t="shared" si="31"/>
        <v>226000</v>
      </c>
      <c r="T41">
        <f t="shared" si="12"/>
        <v>22600</v>
      </c>
      <c r="U41">
        <f t="shared" si="13"/>
        <v>0.99</v>
      </c>
      <c r="V41">
        <f t="shared" si="32"/>
        <v>2.2037569377728006</v>
      </c>
      <c r="W41">
        <f t="shared" si="33"/>
        <v>0.44923284552448473</v>
      </c>
      <c r="X41" s="5">
        <f t="shared" si="34"/>
        <v>91373.960779680187</v>
      </c>
      <c r="Y41">
        <f t="shared" si="16"/>
        <v>73099.168623744146</v>
      </c>
      <c r="Z41">
        <f t="shared" si="17"/>
        <v>67465.020154617378</v>
      </c>
      <c r="AA41">
        <f t="shared" si="18"/>
        <v>67465.020154617378</v>
      </c>
      <c r="AC41">
        <f t="shared" si="41"/>
        <v>225999.99999999994</v>
      </c>
      <c r="AD41">
        <f t="shared" si="19"/>
        <v>203399.99999999994</v>
      </c>
      <c r="AE41">
        <f t="shared" si="20"/>
        <v>91373.960779680172</v>
      </c>
      <c r="AF41">
        <f t="shared" si="21"/>
        <v>73099.168623744146</v>
      </c>
      <c r="AG41">
        <f t="shared" si="22"/>
        <v>67465.020154617378</v>
      </c>
      <c r="AO41" s="4">
        <f t="shared" si="0"/>
        <v>2041</v>
      </c>
      <c r="AP41">
        <f t="shared" si="1"/>
        <v>50</v>
      </c>
      <c r="AQ41">
        <f t="shared" si="42"/>
        <v>700000</v>
      </c>
      <c r="AR41">
        <f t="shared" si="5"/>
        <v>70000</v>
      </c>
      <c r="AS41">
        <f t="shared" si="2"/>
        <v>0.99</v>
      </c>
      <c r="AT41">
        <f t="shared" si="3"/>
        <v>2.2037569377728006</v>
      </c>
      <c r="AU41">
        <f t="shared" si="4"/>
        <v>0.44923284552448473</v>
      </c>
      <c r="AV41" s="5">
        <f t="shared" si="6"/>
        <v>283016.69268042536</v>
      </c>
      <c r="AW41">
        <f t="shared" si="24"/>
        <v>240564.18877836154</v>
      </c>
    </row>
    <row r="42" spans="6:49" x14ac:dyDescent="0.3">
      <c r="F42" s="4">
        <f t="shared" si="36"/>
        <v>2042</v>
      </c>
      <c r="G42" s="6">
        <f t="shared" si="37"/>
        <v>51</v>
      </c>
      <c r="H42">
        <f t="shared" si="38"/>
        <v>700000</v>
      </c>
      <c r="I42">
        <f t="shared" si="7"/>
        <v>70000</v>
      </c>
      <c r="J42">
        <f t="shared" si="8"/>
        <v>0.99</v>
      </c>
      <c r="K42">
        <f t="shared" si="28"/>
        <v>2.2588508612171205</v>
      </c>
      <c r="L42">
        <f t="shared" si="39"/>
        <v>0.43827594685315585</v>
      </c>
      <c r="M42" s="5">
        <f t="shared" si="40"/>
        <v>276113.84651748819</v>
      </c>
      <c r="N42">
        <f t="shared" si="11"/>
        <v>234696.76953986494</v>
      </c>
      <c r="Q42" s="4">
        <f t="shared" si="29"/>
        <v>2042</v>
      </c>
      <c r="R42" s="6">
        <f t="shared" si="30"/>
        <v>51</v>
      </c>
      <c r="S42">
        <f t="shared" si="31"/>
        <v>226000</v>
      </c>
      <c r="T42">
        <f t="shared" si="12"/>
        <v>22600</v>
      </c>
      <c r="U42">
        <f t="shared" si="13"/>
        <v>0.99</v>
      </c>
      <c r="V42">
        <f t="shared" si="32"/>
        <v>2.2588508612171205</v>
      </c>
      <c r="W42">
        <f t="shared" si="33"/>
        <v>0.43827594685315585</v>
      </c>
      <c r="X42" s="5">
        <f t="shared" si="34"/>
        <v>89145.327589931898</v>
      </c>
      <c r="Y42">
        <f t="shared" si="16"/>
        <v>71316.262071945515</v>
      </c>
      <c r="Z42">
        <f t="shared" si="17"/>
        <v>63380.507467919437</v>
      </c>
      <c r="AA42">
        <f t="shared" si="18"/>
        <v>63380.507467919437</v>
      </c>
      <c r="AC42">
        <f t="shared" si="41"/>
        <v>225999.99999999994</v>
      </c>
      <c r="AD42">
        <f t="shared" si="19"/>
        <v>203399.99999999994</v>
      </c>
      <c r="AE42">
        <f t="shared" si="20"/>
        <v>89145.327589931869</v>
      </c>
      <c r="AF42">
        <f t="shared" si="21"/>
        <v>71316.262071945501</v>
      </c>
      <c r="AG42">
        <f t="shared" si="22"/>
        <v>63380.507467919437</v>
      </c>
      <c r="AO42" s="4">
        <f t="shared" si="0"/>
        <v>2042</v>
      </c>
      <c r="AP42">
        <f t="shared" si="1"/>
        <v>51</v>
      </c>
      <c r="AQ42">
        <f t="shared" si="42"/>
        <v>700000</v>
      </c>
      <c r="AR42">
        <f t="shared" si="5"/>
        <v>70000</v>
      </c>
      <c r="AS42">
        <f t="shared" si="2"/>
        <v>0.99</v>
      </c>
      <c r="AT42">
        <f t="shared" si="3"/>
        <v>2.2588508612171205</v>
      </c>
      <c r="AU42">
        <f t="shared" si="4"/>
        <v>0.43827594685315585</v>
      </c>
      <c r="AV42" s="5">
        <f t="shared" si="6"/>
        <v>276113.84651748819</v>
      </c>
      <c r="AW42">
        <f t="shared" si="24"/>
        <v>234696.76953986494</v>
      </c>
    </row>
    <row r="43" spans="6:49" x14ac:dyDescent="0.3">
      <c r="F43" s="4">
        <f t="shared" si="36"/>
        <v>2043</v>
      </c>
      <c r="G43" s="6">
        <f t="shared" si="37"/>
        <v>52</v>
      </c>
      <c r="H43">
        <f t="shared" si="38"/>
        <v>700000</v>
      </c>
      <c r="I43">
        <f t="shared" si="7"/>
        <v>70000</v>
      </c>
      <c r="J43">
        <f t="shared" si="8"/>
        <v>0.99</v>
      </c>
      <c r="K43">
        <f t="shared" si="28"/>
        <v>2.3153221327475482</v>
      </c>
      <c r="L43">
        <f t="shared" si="39"/>
        <v>0.42758628961283501</v>
      </c>
      <c r="M43" s="5">
        <f t="shared" si="40"/>
        <v>269379.36245608603</v>
      </c>
      <c r="N43">
        <f t="shared" si="11"/>
        <v>228972.45808767312</v>
      </c>
      <c r="Q43" s="4">
        <f t="shared" si="29"/>
        <v>2043</v>
      </c>
      <c r="R43" s="6">
        <f t="shared" si="30"/>
        <v>52</v>
      </c>
      <c r="S43">
        <f t="shared" si="31"/>
        <v>226000</v>
      </c>
      <c r="T43">
        <f t="shared" si="12"/>
        <v>22600</v>
      </c>
      <c r="U43">
        <f t="shared" si="13"/>
        <v>0.99</v>
      </c>
      <c r="V43">
        <f t="shared" si="32"/>
        <v>2.3153221327475482</v>
      </c>
      <c r="W43">
        <f t="shared" si="33"/>
        <v>0.42758628961283501</v>
      </c>
      <c r="X43" s="5">
        <f t="shared" si="34"/>
        <v>86971.051307250644</v>
      </c>
      <c r="Y43">
        <f t="shared" si="16"/>
        <v>69576.841045800524</v>
      </c>
      <c r="Z43">
        <f t="shared" si="17"/>
        <v>59395.617041872581</v>
      </c>
      <c r="AA43">
        <f t="shared" si="18"/>
        <v>59395.617041872581</v>
      </c>
      <c r="AC43">
        <f t="shared" si="41"/>
        <v>225999.99999999994</v>
      </c>
      <c r="AD43">
        <f t="shared" si="19"/>
        <v>203399.99999999994</v>
      </c>
      <c r="AE43">
        <f t="shared" si="20"/>
        <v>86971.051307250615</v>
      </c>
      <c r="AF43">
        <f t="shared" si="21"/>
        <v>69576.841045800495</v>
      </c>
      <c r="AG43">
        <f t="shared" si="22"/>
        <v>59395.61704187264</v>
      </c>
      <c r="AO43" s="4">
        <f t="shared" si="0"/>
        <v>2043</v>
      </c>
      <c r="AP43">
        <f t="shared" si="1"/>
        <v>52</v>
      </c>
      <c r="AQ43">
        <f t="shared" si="42"/>
        <v>700000</v>
      </c>
      <c r="AR43">
        <f t="shared" si="5"/>
        <v>70000</v>
      </c>
      <c r="AS43">
        <f t="shared" si="2"/>
        <v>0.99</v>
      </c>
      <c r="AT43">
        <f t="shared" si="3"/>
        <v>2.3153221327475482</v>
      </c>
      <c r="AU43">
        <f t="shared" si="4"/>
        <v>0.42758628961283501</v>
      </c>
      <c r="AV43" s="5">
        <f t="shared" si="6"/>
        <v>269379.36245608603</v>
      </c>
      <c r="AW43">
        <f t="shared" si="24"/>
        <v>228972.45808767312</v>
      </c>
    </row>
    <row r="44" spans="6:49" x14ac:dyDescent="0.3">
      <c r="F44" s="4">
        <f t="shared" si="36"/>
        <v>2044</v>
      </c>
      <c r="G44" s="6">
        <f t="shared" si="37"/>
        <v>53</v>
      </c>
      <c r="H44">
        <f t="shared" si="38"/>
        <v>700000</v>
      </c>
      <c r="I44">
        <f t="shared" si="7"/>
        <v>70000</v>
      </c>
      <c r="J44">
        <f t="shared" si="8"/>
        <v>0.99</v>
      </c>
      <c r="K44">
        <f t="shared" si="28"/>
        <v>2.3732051860662366</v>
      </c>
      <c r="L44">
        <f t="shared" si="39"/>
        <v>0.41715735571983908</v>
      </c>
      <c r="M44" s="5">
        <f t="shared" si="40"/>
        <v>262809.1341034986</v>
      </c>
      <c r="N44">
        <f t="shared" si="11"/>
        <v>223387.7639879738</v>
      </c>
      <c r="Q44" s="4">
        <f t="shared" si="29"/>
        <v>2044</v>
      </c>
      <c r="R44" s="6">
        <f t="shared" si="30"/>
        <v>53</v>
      </c>
      <c r="S44">
        <f t="shared" si="31"/>
        <v>226000</v>
      </c>
      <c r="T44">
        <f t="shared" si="12"/>
        <v>22600</v>
      </c>
      <c r="U44">
        <f t="shared" si="13"/>
        <v>0.99</v>
      </c>
      <c r="V44">
        <f t="shared" si="32"/>
        <v>2.3732051860662366</v>
      </c>
      <c r="W44">
        <f t="shared" si="33"/>
        <v>0.41715735571983908</v>
      </c>
      <c r="X44" s="5">
        <f t="shared" si="34"/>
        <v>84849.806153415266</v>
      </c>
      <c r="Y44">
        <f t="shared" si="16"/>
        <v>67879.844922732213</v>
      </c>
      <c r="Z44">
        <f t="shared" si="17"/>
        <v>55507.919065241585</v>
      </c>
      <c r="AA44">
        <f t="shared" si="18"/>
        <v>55507.919065241585</v>
      </c>
      <c r="AC44">
        <f t="shared" si="41"/>
        <v>225999.99999999994</v>
      </c>
      <c r="AD44">
        <f t="shared" si="19"/>
        <v>203399.99999999994</v>
      </c>
      <c r="AE44">
        <f t="shared" si="20"/>
        <v>84849.806153415251</v>
      </c>
      <c r="AF44">
        <f t="shared" si="21"/>
        <v>67879.844922732198</v>
      </c>
      <c r="AG44">
        <f t="shared" si="22"/>
        <v>55507.919065241585</v>
      </c>
      <c r="AO44" s="4">
        <f t="shared" si="0"/>
        <v>2044</v>
      </c>
      <c r="AP44">
        <f t="shared" si="1"/>
        <v>53</v>
      </c>
      <c r="AQ44">
        <f t="shared" si="42"/>
        <v>700000</v>
      </c>
      <c r="AR44">
        <f t="shared" si="5"/>
        <v>70000</v>
      </c>
      <c r="AS44">
        <f t="shared" si="2"/>
        <v>0.99</v>
      </c>
      <c r="AT44">
        <f t="shared" si="3"/>
        <v>2.3732051860662366</v>
      </c>
      <c r="AU44">
        <f t="shared" si="4"/>
        <v>0.41715735571983908</v>
      </c>
      <c r="AV44" s="5">
        <f t="shared" si="6"/>
        <v>262809.1341034986</v>
      </c>
      <c r="AW44">
        <f t="shared" si="24"/>
        <v>223387.7639879738</v>
      </c>
    </row>
    <row r="45" spans="6:49" x14ac:dyDescent="0.3">
      <c r="F45" s="4">
        <f t="shared" si="36"/>
        <v>2045</v>
      </c>
      <c r="G45" s="6">
        <f t="shared" si="37"/>
        <v>54</v>
      </c>
      <c r="H45">
        <f t="shared" si="38"/>
        <v>700000</v>
      </c>
      <c r="I45">
        <f t="shared" si="7"/>
        <v>70000</v>
      </c>
      <c r="J45">
        <f t="shared" si="8"/>
        <v>0.99</v>
      </c>
      <c r="K45">
        <f t="shared" si="28"/>
        <v>2.4325353157178924</v>
      </c>
      <c r="L45">
        <f t="shared" si="39"/>
        <v>0.4069827860681357</v>
      </c>
      <c r="M45" s="5">
        <f t="shared" si="40"/>
        <v>256399.1552229255</v>
      </c>
      <c r="N45">
        <f t="shared" si="11"/>
        <v>217939.28193948668</v>
      </c>
      <c r="Q45" s="4">
        <f t="shared" si="29"/>
        <v>2045</v>
      </c>
      <c r="R45" s="6">
        <f t="shared" si="30"/>
        <v>54</v>
      </c>
      <c r="S45">
        <f t="shared" si="31"/>
        <v>226000</v>
      </c>
      <c r="T45">
        <f t="shared" si="12"/>
        <v>22600</v>
      </c>
      <c r="U45">
        <f t="shared" si="13"/>
        <v>0.99</v>
      </c>
      <c r="V45">
        <f t="shared" si="32"/>
        <v>2.4325353157178924</v>
      </c>
      <c r="W45">
        <f t="shared" si="33"/>
        <v>0.4069827860681357</v>
      </c>
      <c r="X45" s="5">
        <f t="shared" si="34"/>
        <v>82780.2986862588</v>
      </c>
      <c r="Y45">
        <f t="shared" si="16"/>
        <v>66224.238949007049</v>
      </c>
      <c r="Z45">
        <f t="shared" si="17"/>
        <v>51715.042990479618</v>
      </c>
      <c r="AA45">
        <f t="shared" si="18"/>
        <v>51715.042990479618</v>
      </c>
      <c r="AC45">
        <f t="shared" si="41"/>
        <v>225999.99999999994</v>
      </c>
      <c r="AD45">
        <f t="shared" si="19"/>
        <v>203399.99999999994</v>
      </c>
      <c r="AE45">
        <f t="shared" si="20"/>
        <v>82780.298686258786</v>
      </c>
      <c r="AF45">
        <f t="shared" si="21"/>
        <v>66224.238949007035</v>
      </c>
      <c r="AG45">
        <f t="shared" si="22"/>
        <v>51715.042990479647</v>
      </c>
      <c r="AO45" s="4">
        <f t="shared" si="0"/>
        <v>2045</v>
      </c>
      <c r="AP45">
        <f t="shared" si="1"/>
        <v>54</v>
      </c>
      <c r="AQ45">
        <f t="shared" si="42"/>
        <v>700000</v>
      </c>
      <c r="AR45">
        <f t="shared" si="5"/>
        <v>70000</v>
      </c>
      <c r="AS45">
        <f t="shared" si="2"/>
        <v>0.99</v>
      </c>
      <c r="AT45">
        <f t="shared" si="3"/>
        <v>2.4325353157178924</v>
      </c>
      <c r="AU45">
        <f t="shared" si="4"/>
        <v>0.4069827860681357</v>
      </c>
      <c r="AV45" s="5">
        <f t="shared" si="6"/>
        <v>256399.1552229255</v>
      </c>
      <c r="AW45">
        <f t="shared" si="24"/>
        <v>217939.28193948668</v>
      </c>
    </row>
    <row r="46" spans="6:49" x14ac:dyDescent="0.3">
      <c r="F46" s="4">
        <f t="shared" si="36"/>
        <v>2046</v>
      </c>
      <c r="G46" s="6">
        <f t="shared" si="37"/>
        <v>55</v>
      </c>
      <c r="H46">
        <f t="shared" si="38"/>
        <v>700000</v>
      </c>
      <c r="I46">
        <f t="shared" si="7"/>
        <v>70000</v>
      </c>
      <c r="J46">
        <f t="shared" si="8"/>
        <v>0.99</v>
      </c>
      <c r="K46">
        <f t="shared" si="28"/>
        <v>2.4933486986108395</v>
      </c>
      <c r="L46">
        <f t="shared" si="39"/>
        <v>0.39705637665183974</v>
      </c>
      <c r="M46" s="5">
        <f t="shared" si="40"/>
        <v>250145.51729065905</v>
      </c>
      <c r="N46">
        <f t="shared" si="11"/>
        <v>212623.68969706018</v>
      </c>
      <c r="Q46" s="4">
        <f t="shared" si="29"/>
        <v>2046</v>
      </c>
      <c r="R46" s="6">
        <f t="shared" si="30"/>
        <v>55</v>
      </c>
      <c r="S46">
        <f t="shared" si="31"/>
        <v>226000</v>
      </c>
      <c r="T46">
        <f t="shared" si="12"/>
        <v>22600</v>
      </c>
      <c r="U46">
        <f t="shared" si="13"/>
        <v>0.99</v>
      </c>
      <c r="V46">
        <f t="shared" si="32"/>
        <v>2.4933486986108395</v>
      </c>
      <c r="W46">
        <f t="shared" si="33"/>
        <v>0.39705637665183974</v>
      </c>
      <c r="X46" s="5">
        <f t="shared" si="34"/>
        <v>80761.2670109842</v>
      </c>
      <c r="Y46">
        <f t="shared" si="16"/>
        <v>64609.013608787362</v>
      </c>
      <c r="Z46">
        <f t="shared" si="17"/>
        <v>48014.676088272827</v>
      </c>
      <c r="AA46">
        <f t="shared" si="18"/>
        <v>48014.676088272827</v>
      </c>
      <c r="AC46">
        <f t="shared" si="41"/>
        <v>225999.99999999994</v>
      </c>
      <c r="AD46">
        <f t="shared" si="19"/>
        <v>203399.99999999994</v>
      </c>
      <c r="AE46">
        <f t="shared" si="20"/>
        <v>80761.267010984186</v>
      </c>
      <c r="AF46">
        <f t="shared" si="21"/>
        <v>64609.013608787354</v>
      </c>
      <c r="AG46">
        <f t="shared" si="22"/>
        <v>48014.676088272827</v>
      </c>
      <c r="AO46" s="4">
        <f t="shared" si="0"/>
        <v>2046</v>
      </c>
      <c r="AP46">
        <f t="shared" si="1"/>
        <v>55</v>
      </c>
      <c r="AQ46">
        <f t="shared" si="42"/>
        <v>700000</v>
      </c>
      <c r="AR46">
        <f t="shared" si="5"/>
        <v>70000</v>
      </c>
      <c r="AS46">
        <f t="shared" si="2"/>
        <v>0.99</v>
      </c>
      <c r="AT46">
        <f t="shared" si="3"/>
        <v>2.4933486986108395</v>
      </c>
      <c r="AU46">
        <f t="shared" si="4"/>
        <v>0.39705637665183974</v>
      </c>
      <c r="AV46" s="5">
        <f t="shared" si="6"/>
        <v>250145.51729065905</v>
      </c>
      <c r="AW46">
        <f t="shared" si="24"/>
        <v>212623.68969706018</v>
      </c>
    </row>
    <row r="47" spans="6:49" x14ac:dyDescent="0.3">
      <c r="F47" s="4">
        <f t="shared" si="36"/>
        <v>2047</v>
      </c>
      <c r="G47" s="6">
        <f t="shared" si="37"/>
        <v>56</v>
      </c>
      <c r="H47">
        <f t="shared" si="38"/>
        <v>700000</v>
      </c>
      <c r="I47">
        <f t="shared" si="7"/>
        <v>70000</v>
      </c>
      <c r="J47">
        <f t="shared" si="8"/>
        <v>0.99</v>
      </c>
      <c r="K47">
        <f t="shared" si="28"/>
        <v>2.5556824160761105</v>
      </c>
      <c r="L47">
        <f t="shared" si="39"/>
        <v>0.38737207478228269</v>
      </c>
      <c r="M47" s="5">
        <f t="shared" si="40"/>
        <v>244044.40711283809</v>
      </c>
      <c r="N47">
        <f t="shared" si="11"/>
        <v>207437.74604591238</v>
      </c>
      <c r="Q47" s="4">
        <f t="shared" si="29"/>
        <v>2047</v>
      </c>
      <c r="R47" s="6">
        <f t="shared" si="30"/>
        <v>56</v>
      </c>
      <c r="S47">
        <f t="shared" si="31"/>
        <v>226000</v>
      </c>
      <c r="T47">
        <f t="shared" si="12"/>
        <v>22600</v>
      </c>
      <c r="U47">
        <f t="shared" si="13"/>
        <v>0.99</v>
      </c>
      <c r="V47">
        <f t="shared" si="32"/>
        <v>2.5556824160761105</v>
      </c>
      <c r="W47">
        <f t="shared" si="33"/>
        <v>0.38737207478228269</v>
      </c>
      <c r="X47" s="5">
        <f t="shared" si="34"/>
        <v>78791.480010716303</v>
      </c>
      <c r="Y47">
        <f t="shared" si="16"/>
        <v>63033.184008573044</v>
      </c>
      <c r="Z47">
        <f t="shared" si="17"/>
        <v>44404.562037339347</v>
      </c>
      <c r="AA47">
        <f t="shared" si="18"/>
        <v>44404.562037339347</v>
      </c>
      <c r="AC47">
        <f t="shared" si="41"/>
        <v>225999.99999999994</v>
      </c>
      <c r="AD47">
        <f t="shared" si="19"/>
        <v>203399.99999999994</v>
      </c>
      <c r="AE47">
        <f t="shared" si="20"/>
        <v>78791.480010716274</v>
      </c>
      <c r="AF47">
        <f t="shared" si="21"/>
        <v>63033.184008573022</v>
      </c>
      <c r="AG47">
        <f t="shared" si="22"/>
        <v>44404.562037339376</v>
      </c>
      <c r="AO47" s="4">
        <f t="shared" si="0"/>
        <v>2047</v>
      </c>
      <c r="AP47">
        <f t="shared" si="1"/>
        <v>56</v>
      </c>
      <c r="AQ47">
        <f t="shared" si="42"/>
        <v>700000</v>
      </c>
      <c r="AR47">
        <f t="shared" si="5"/>
        <v>70000</v>
      </c>
      <c r="AS47">
        <f t="shared" si="2"/>
        <v>0.99</v>
      </c>
      <c r="AT47">
        <f t="shared" si="3"/>
        <v>2.5556824160761105</v>
      </c>
      <c r="AU47">
        <f t="shared" si="4"/>
        <v>0.38737207478228269</v>
      </c>
      <c r="AV47" s="5">
        <f t="shared" si="6"/>
        <v>244044.40711283809</v>
      </c>
      <c r="AW47">
        <f t="shared" si="24"/>
        <v>207437.74604591238</v>
      </c>
    </row>
    <row r="48" spans="6:49" x14ac:dyDescent="0.3">
      <c r="F48" s="4">
        <f t="shared" si="36"/>
        <v>2048</v>
      </c>
      <c r="G48" s="6">
        <f t="shared" si="37"/>
        <v>57</v>
      </c>
      <c r="H48">
        <f t="shared" si="38"/>
        <v>700000</v>
      </c>
      <c r="I48">
        <f t="shared" si="7"/>
        <v>70000</v>
      </c>
      <c r="J48">
        <f t="shared" si="8"/>
        <v>0.99</v>
      </c>
      <c r="K48">
        <f t="shared" si="28"/>
        <v>2.6195744764780131</v>
      </c>
      <c r="L48">
        <f t="shared" si="39"/>
        <v>0.37792397539734901</v>
      </c>
      <c r="M48" s="5">
        <f t="shared" si="40"/>
        <v>238092.10450032988</v>
      </c>
      <c r="N48">
        <f t="shared" si="11"/>
        <v>202378.28882528038</v>
      </c>
      <c r="Q48" s="4">
        <f t="shared" si="29"/>
        <v>2048</v>
      </c>
      <c r="R48" s="6">
        <f t="shared" si="30"/>
        <v>57</v>
      </c>
      <c r="S48">
        <f t="shared" si="31"/>
        <v>226000</v>
      </c>
      <c r="T48">
        <f t="shared" si="12"/>
        <v>22600</v>
      </c>
      <c r="U48">
        <f t="shared" si="13"/>
        <v>0.99</v>
      </c>
      <c r="V48">
        <f t="shared" si="32"/>
        <v>2.6195744764780131</v>
      </c>
      <c r="W48">
        <f t="shared" si="33"/>
        <v>0.37792397539734901</v>
      </c>
      <c r="X48" s="5">
        <f t="shared" si="34"/>
        <v>76869.736595820796</v>
      </c>
      <c r="Y48">
        <f t="shared" si="16"/>
        <v>61495.789276656637</v>
      </c>
      <c r="Z48">
        <f t="shared" si="17"/>
        <v>40882.499548623746</v>
      </c>
      <c r="AA48">
        <f t="shared" si="18"/>
        <v>40882.499548623746</v>
      </c>
      <c r="AC48">
        <f t="shared" si="41"/>
        <v>225999.99999999994</v>
      </c>
      <c r="AD48">
        <f t="shared" si="19"/>
        <v>203399.99999999994</v>
      </c>
      <c r="AE48">
        <f t="shared" si="20"/>
        <v>76869.736595820767</v>
      </c>
      <c r="AF48">
        <f t="shared" si="21"/>
        <v>61495.789276656615</v>
      </c>
      <c r="AG48">
        <f t="shared" si="22"/>
        <v>40882.499548623775</v>
      </c>
      <c r="AO48" s="4">
        <f t="shared" si="0"/>
        <v>2048</v>
      </c>
      <c r="AP48">
        <f t="shared" si="1"/>
        <v>57</v>
      </c>
      <c r="AQ48">
        <f t="shared" si="42"/>
        <v>700000</v>
      </c>
      <c r="AR48">
        <f t="shared" si="5"/>
        <v>70000</v>
      </c>
      <c r="AS48">
        <f t="shared" si="2"/>
        <v>0.99</v>
      </c>
      <c r="AT48">
        <f t="shared" si="3"/>
        <v>2.6195744764780131</v>
      </c>
      <c r="AU48">
        <f t="shared" si="4"/>
        <v>0.37792397539734901</v>
      </c>
      <c r="AV48" s="5">
        <f t="shared" si="6"/>
        <v>238092.10450032988</v>
      </c>
      <c r="AW48">
        <f t="shared" si="24"/>
        <v>202378.28882528038</v>
      </c>
    </row>
    <row r="49" spans="6:49" x14ac:dyDescent="0.3">
      <c r="F49" s="4">
        <f t="shared" si="36"/>
        <v>2049</v>
      </c>
      <c r="G49" s="6">
        <f t="shared" si="37"/>
        <v>58</v>
      </c>
      <c r="H49">
        <f t="shared" si="38"/>
        <v>700000</v>
      </c>
      <c r="I49">
        <f t="shared" si="7"/>
        <v>70000</v>
      </c>
      <c r="J49">
        <f t="shared" si="8"/>
        <v>0.99</v>
      </c>
      <c r="K49">
        <f t="shared" si="28"/>
        <v>2.6850638383899632</v>
      </c>
      <c r="L49">
        <f t="shared" si="39"/>
        <v>0.36870631746082833</v>
      </c>
      <c r="M49" s="5">
        <f t="shared" si="40"/>
        <v>232284.98000032184</v>
      </c>
      <c r="N49">
        <f t="shared" si="11"/>
        <v>197442.23300027355</v>
      </c>
      <c r="Q49" s="4">
        <f t="shared" si="29"/>
        <v>2049</v>
      </c>
      <c r="R49" s="6">
        <f t="shared" si="30"/>
        <v>58</v>
      </c>
      <c r="S49">
        <f t="shared" si="31"/>
        <v>226000</v>
      </c>
      <c r="T49">
        <f t="shared" si="12"/>
        <v>22600</v>
      </c>
      <c r="U49">
        <f t="shared" si="13"/>
        <v>0.99</v>
      </c>
      <c r="V49">
        <f t="shared" si="32"/>
        <v>2.6850638383899632</v>
      </c>
      <c r="W49">
        <f t="shared" si="33"/>
        <v>0.36870631746082833</v>
      </c>
      <c r="X49" s="5">
        <f t="shared" si="34"/>
        <v>74994.864971532486</v>
      </c>
      <c r="Y49">
        <f t="shared" si="16"/>
        <v>59995.891977225991</v>
      </c>
      <c r="Z49">
        <f t="shared" si="17"/>
        <v>37446.341023047571</v>
      </c>
      <c r="AA49">
        <f t="shared" si="18"/>
        <v>37446.341023047571</v>
      </c>
      <c r="AC49">
        <f t="shared" si="41"/>
        <v>225999.99999999994</v>
      </c>
      <c r="AD49">
        <f t="shared" si="19"/>
        <v>203399.99999999994</v>
      </c>
      <c r="AE49">
        <f t="shared" si="20"/>
        <v>74994.864971532457</v>
      </c>
      <c r="AF49">
        <f t="shared" si="21"/>
        <v>59995.891977225969</v>
      </c>
      <c r="AG49">
        <f t="shared" si="22"/>
        <v>37446.341023047571</v>
      </c>
      <c r="AO49" s="4">
        <f t="shared" si="0"/>
        <v>2049</v>
      </c>
      <c r="AP49">
        <f t="shared" si="1"/>
        <v>58</v>
      </c>
      <c r="AQ49">
        <f t="shared" si="42"/>
        <v>700000</v>
      </c>
      <c r="AR49">
        <f t="shared" si="5"/>
        <v>70000</v>
      </c>
      <c r="AS49">
        <f t="shared" si="2"/>
        <v>0.99</v>
      </c>
      <c r="AT49">
        <f t="shared" si="3"/>
        <v>2.6850638383899632</v>
      </c>
      <c r="AU49">
        <f t="shared" si="4"/>
        <v>0.36870631746082833</v>
      </c>
      <c r="AV49" s="5">
        <f t="shared" si="6"/>
        <v>232284.98000032184</v>
      </c>
      <c r="AW49">
        <f t="shared" si="24"/>
        <v>197442.23300027355</v>
      </c>
    </row>
    <row r="50" spans="6:49" x14ac:dyDescent="0.3">
      <c r="F50" s="4">
        <f t="shared" si="36"/>
        <v>2050</v>
      </c>
      <c r="G50" s="6">
        <f t="shared" si="37"/>
        <v>59</v>
      </c>
      <c r="H50">
        <f t="shared" si="38"/>
        <v>700000</v>
      </c>
      <c r="I50">
        <f t="shared" si="7"/>
        <v>70000</v>
      </c>
      <c r="J50">
        <f t="shared" si="8"/>
        <v>0.99</v>
      </c>
      <c r="K50">
        <f t="shared" si="28"/>
        <v>2.7521904343497119</v>
      </c>
      <c r="L50">
        <f t="shared" si="39"/>
        <v>0.35971348044958867</v>
      </c>
      <c r="M50" s="5">
        <f t="shared" si="40"/>
        <v>226619.49268324085</v>
      </c>
      <c r="N50">
        <f t="shared" si="11"/>
        <v>192626.56878075472</v>
      </c>
      <c r="Q50" s="4">
        <f t="shared" si="29"/>
        <v>2050</v>
      </c>
      <c r="R50" s="6">
        <f t="shared" si="30"/>
        <v>59</v>
      </c>
      <c r="S50">
        <f t="shared" si="31"/>
        <v>226000</v>
      </c>
      <c r="T50">
        <f t="shared" si="12"/>
        <v>22600</v>
      </c>
      <c r="U50">
        <f t="shared" si="13"/>
        <v>0.99</v>
      </c>
      <c r="V50">
        <f t="shared" si="32"/>
        <v>2.7521904343497119</v>
      </c>
      <c r="W50">
        <f t="shared" si="33"/>
        <v>0.35971348044958867</v>
      </c>
      <c r="X50" s="5">
        <f t="shared" si="34"/>
        <v>73165.721923446341</v>
      </c>
      <c r="Y50">
        <f t="shared" si="16"/>
        <v>58532.577538757076</v>
      </c>
      <c r="Z50">
        <f t="shared" si="17"/>
        <v>34093.991241997632</v>
      </c>
      <c r="AA50">
        <f t="shared" si="18"/>
        <v>34093.991241997632</v>
      </c>
      <c r="AC50">
        <f t="shared" si="41"/>
        <v>225999.99999999994</v>
      </c>
      <c r="AD50">
        <f t="shared" si="19"/>
        <v>203399.99999999994</v>
      </c>
      <c r="AE50">
        <f t="shared" si="20"/>
        <v>73165.721923446312</v>
      </c>
      <c r="AF50">
        <f t="shared" si="21"/>
        <v>58532.577538757054</v>
      </c>
      <c r="AG50">
        <f t="shared" si="22"/>
        <v>34093.991241997661</v>
      </c>
      <c r="AO50" s="4">
        <f t="shared" si="0"/>
        <v>2050</v>
      </c>
      <c r="AP50">
        <f t="shared" si="1"/>
        <v>59</v>
      </c>
      <c r="AQ50">
        <f t="shared" si="42"/>
        <v>700000</v>
      </c>
      <c r="AR50">
        <f t="shared" si="5"/>
        <v>70000</v>
      </c>
      <c r="AS50">
        <f t="shared" si="2"/>
        <v>0.99</v>
      </c>
      <c r="AT50">
        <f t="shared" si="3"/>
        <v>2.7521904343497119</v>
      </c>
      <c r="AU50">
        <f t="shared" si="4"/>
        <v>0.35971348044958867</v>
      </c>
      <c r="AV50" s="5">
        <f t="shared" si="6"/>
        <v>226619.49268324085</v>
      </c>
      <c r="AW50">
        <f t="shared" si="24"/>
        <v>192626.56878075472</v>
      </c>
    </row>
    <row r="51" spans="6:49" x14ac:dyDescent="0.3">
      <c r="F51" s="4">
        <f t="shared" si="36"/>
        <v>2051</v>
      </c>
      <c r="G51" s="6">
        <f t="shared" si="37"/>
        <v>60</v>
      </c>
      <c r="H51">
        <f t="shared" si="38"/>
        <v>700000</v>
      </c>
      <c r="I51">
        <f t="shared" si="7"/>
        <v>70000</v>
      </c>
      <c r="J51">
        <f t="shared" si="8"/>
        <v>0.99</v>
      </c>
      <c r="K51">
        <f t="shared" si="28"/>
        <v>2.8209951952084547</v>
      </c>
      <c r="L51">
        <f t="shared" si="39"/>
        <v>0.35093998092642797</v>
      </c>
      <c r="M51" s="5">
        <f t="shared" si="40"/>
        <v>221092.18798364964</v>
      </c>
      <c r="N51">
        <f t="shared" si="11"/>
        <v>187928.3597861022</v>
      </c>
      <c r="Q51" s="4">
        <f t="shared" si="29"/>
        <v>2051</v>
      </c>
      <c r="R51" s="6">
        <f t="shared" si="30"/>
        <v>60</v>
      </c>
      <c r="S51">
        <f t="shared" si="31"/>
        <v>226000</v>
      </c>
      <c r="T51">
        <f t="shared" si="12"/>
        <v>22600</v>
      </c>
      <c r="U51">
        <f t="shared" si="13"/>
        <v>0.99</v>
      </c>
      <c r="V51">
        <f t="shared" si="32"/>
        <v>2.8209951952084547</v>
      </c>
      <c r="W51">
        <f t="shared" si="33"/>
        <v>0.35093998092642797</v>
      </c>
      <c r="X51" s="5">
        <f t="shared" si="34"/>
        <v>71381.192120435444</v>
      </c>
      <c r="Y51">
        <f t="shared" si="16"/>
        <v>57104.953696348355</v>
      </c>
      <c r="Z51">
        <f t="shared" si="17"/>
        <v>30823.406089753844</v>
      </c>
      <c r="AA51">
        <f t="shared" si="18"/>
        <v>30823.406089753844</v>
      </c>
      <c r="AC51">
        <f t="shared" si="41"/>
        <v>225999.99999999994</v>
      </c>
      <c r="AD51">
        <f t="shared" si="19"/>
        <v>203399.99999999994</v>
      </c>
      <c r="AE51">
        <f t="shared" si="20"/>
        <v>71381.192120435429</v>
      </c>
      <c r="AF51">
        <f t="shared" si="21"/>
        <v>57104.953696348348</v>
      </c>
      <c r="AG51">
        <f t="shared" si="22"/>
        <v>30823.406089753844</v>
      </c>
      <c r="AO51" s="4">
        <f t="shared" si="0"/>
        <v>2051</v>
      </c>
      <c r="AP51">
        <f t="shared" si="1"/>
        <v>60</v>
      </c>
      <c r="AQ51">
        <f t="shared" si="42"/>
        <v>700000</v>
      </c>
      <c r="AR51">
        <f t="shared" si="5"/>
        <v>70000</v>
      </c>
      <c r="AS51">
        <f t="shared" si="2"/>
        <v>0.99</v>
      </c>
      <c r="AT51">
        <f t="shared" si="3"/>
        <v>2.8209951952084547</v>
      </c>
      <c r="AU51">
        <f t="shared" si="4"/>
        <v>0.35093998092642797</v>
      </c>
      <c r="AV51" s="5">
        <f t="shared" si="6"/>
        <v>221092.18798364964</v>
      </c>
      <c r="AW51">
        <f t="shared" si="24"/>
        <v>187928.3597861022</v>
      </c>
    </row>
    <row r="52" spans="6:49" x14ac:dyDescent="0.3">
      <c r="F52" s="4">
        <f t="shared" si="36"/>
        <v>2052</v>
      </c>
      <c r="G52" s="6">
        <f t="shared" si="37"/>
        <v>61</v>
      </c>
      <c r="H52">
        <f t="shared" si="38"/>
        <v>700000</v>
      </c>
      <c r="I52">
        <f t="shared" si="7"/>
        <v>70000</v>
      </c>
      <c r="J52">
        <f t="shared" si="8"/>
        <v>0.99</v>
      </c>
      <c r="K52">
        <f t="shared" si="28"/>
        <v>2.8915200750886658</v>
      </c>
      <c r="L52">
        <f t="shared" si="39"/>
        <v>0.3423804691965151</v>
      </c>
      <c r="M52" s="5">
        <f t="shared" si="40"/>
        <v>215699.69559380453</v>
      </c>
      <c r="N52">
        <f t="shared" si="11"/>
        <v>183344.74125473385</v>
      </c>
      <c r="Q52" s="4">
        <f t="shared" si="29"/>
        <v>2052</v>
      </c>
      <c r="R52" s="6">
        <f t="shared" si="30"/>
        <v>61</v>
      </c>
      <c r="S52">
        <f t="shared" si="31"/>
        <v>226000</v>
      </c>
      <c r="T52">
        <f t="shared" si="12"/>
        <v>22600</v>
      </c>
      <c r="U52">
        <f t="shared" si="13"/>
        <v>0.99</v>
      </c>
      <c r="V52">
        <f t="shared" si="32"/>
        <v>2.8915200750886658</v>
      </c>
      <c r="W52">
        <f t="shared" si="33"/>
        <v>0.3423804691965151</v>
      </c>
      <c r="X52" s="5">
        <f t="shared" si="34"/>
        <v>69640.187434571169</v>
      </c>
      <c r="Y52">
        <f t="shared" si="16"/>
        <v>55712.149947656937</v>
      </c>
      <c r="Z52">
        <f t="shared" si="17"/>
        <v>27632.591307076917</v>
      </c>
      <c r="AA52">
        <f t="shared" si="18"/>
        <v>27632.591307076917</v>
      </c>
      <c r="AC52">
        <f t="shared" si="41"/>
        <v>225999.99999999994</v>
      </c>
      <c r="AD52">
        <f t="shared" si="19"/>
        <v>203399.99999999994</v>
      </c>
      <c r="AE52">
        <f t="shared" si="20"/>
        <v>69640.187434571155</v>
      </c>
      <c r="AF52">
        <f t="shared" si="21"/>
        <v>55712.14994765693</v>
      </c>
      <c r="AG52">
        <f t="shared" si="22"/>
        <v>27632.591307076917</v>
      </c>
      <c r="AO52" s="4">
        <f t="shared" si="0"/>
        <v>2052</v>
      </c>
      <c r="AP52">
        <f t="shared" si="1"/>
        <v>61</v>
      </c>
      <c r="AQ52">
        <f t="shared" si="42"/>
        <v>700000</v>
      </c>
      <c r="AR52">
        <f t="shared" si="5"/>
        <v>70000</v>
      </c>
      <c r="AS52">
        <f t="shared" si="2"/>
        <v>0.99</v>
      </c>
      <c r="AT52">
        <f t="shared" si="3"/>
        <v>2.8915200750886658</v>
      </c>
      <c r="AU52">
        <f t="shared" si="4"/>
        <v>0.3423804691965151</v>
      </c>
      <c r="AV52" s="5">
        <f t="shared" si="6"/>
        <v>215699.69559380453</v>
      </c>
      <c r="AW52">
        <f t="shared" si="24"/>
        <v>183344.74125473385</v>
      </c>
    </row>
    <row r="53" spans="6:49" x14ac:dyDescent="0.3">
      <c r="F53" s="4">
        <f t="shared" si="36"/>
        <v>2053</v>
      </c>
      <c r="G53" s="6">
        <f t="shared" si="37"/>
        <v>62</v>
      </c>
      <c r="H53">
        <f t="shared" si="38"/>
        <v>700000</v>
      </c>
      <c r="I53">
        <f t="shared" si="7"/>
        <v>70000</v>
      </c>
      <c r="J53">
        <f t="shared" si="8"/>
        <v>0.99</v>
      </c>
      <c r="K53">
        <f t="shared" si="28"/>
        <v>2.9638080769658823</v>
      </c>
      <c r="L53">
        <f t="shared" si="39"/>
        <v>0.33402972604538061</v>
      </c>
      <c r="M53" s="5">
        <f t="shared" si="40"/>
        <v>210438.7274085898</v>
      </c>
      <c r="N53">
        <f t="shared" si="11"/>
        <v>178872.91829730131</v>
      </c>
      <c r="Q53" s="4">
        <f t="shared" si="29"/>
        <v>2053</v>
      </c>
      <c r="R53" s="6">
        <f t="shared" si="30"/>
        <v>62</v>
      </c>
      <c r="S53">
        <f t="shared" si="31"/>
        <v>226000</v>
      </c>
      <c r="T53">
        <f t="shared" si="12"/>
        <v>22600</v>
      </c>
      <c r="U53">
        <f t="shared" si="13"/>
        <v>0.99</v>
      </c>
      <c r="V53">
        <f t="shared" si="32"/>
        <v>2.9638080769658823</v>
      </c>
      <c r="W53">
        <f t="shared" si="33"/>
        <v>0.33402972604538061</v>
      </c>
      <c r="X53" s="5">
        <f t="shared" si="34"/>
        <v>67941.646277630411</v>
      </c>
      <c r="Y53">
        <f t="shared" si="16"/>
        <v>54353.317022104333</v>
      </c>
      <c r="Z53">
        <f t="shared" si="17"/>
        <v>24519.601275196968</v>
      </c>
      <c r="AA53">
        <f t="shared" si="18"/>
        <v>24519.601275196968</v>
      </c>
      <c r="AC53">
        <f t="shared" si="41"/>
        <v>225999.99999999994</v>
      </c>
      <c r="AD53">
        <f t="shared" si="19"/>
        <v>203399.99999999994</v>
      </c>
      <c r="AE53">
        <f t="shared" si="20"/>
        <v>67941.646277630396</v>
      </c>
      <c r="AF53">
        <f t="shared" si="21"/>
        <v>54353.317022104318</v>
      </c>
      <c r="AG53">
        <f t="shared" si="22"/>
        <v>24519.601275196997</v>
      </c>
      <c r="AO53" s="4">
        <f t="shared" si="0"/>
        <v>2053</v>
      </c>
      <c r="AP53">
        <f t="shared" si="1"/>
        <v>62</v>
      </c>
      <c r="AQ53">
        <f t="shared" si="42"/>
        <v>700000</v>
      </c>
      <c r="AR53">
        <f t="shared" si="5"/>
        <v>70000</v>
      </c>
      <c r="AS53">
        <f t="shared" si="2"/>
        <v>0.99</v>
      </c>
      <c r="AT53">
        <f t="shared" si="3"/>
        <v>2.9638080769658823</v>
      </c>
      <c r="AU53">
        <f t="shared" si="4"/>
        <v>0.33402972604538061</v>
      </c>
      <c r="AV53" s="5">
        <f t="shared" si="6"/>
        <v>210438.7274085898</v>
      </c>
      <c r="AW53">
        <f t="shared" si="24"/>
        <v>178872.91829730131</v>
      </c>
    </row>
    <row r="54" spans="6:49" x14ac:dyDescent="0.3">
      <c r="F54" s="4">
        <f t="shared" si="36"/>
        <v>2054</v>
      </c>
      <c r="G54" s="6">
        <f t="shared" si="37"/>
        <v>63</v>
      </c>
      <c r="H54">
        <f t="shared" si="38"/>
        <v>700000</v>
      </c>
      <c r="I54">
        <f t="shared" si="7"/>
        <v>70000</v>
      </c>
      <c r="J54">
        <f t="shared" si="8"/>
        <v>0.99</v>
      </c>
      <c r="K54">
        <f t="shared" si="28"/>
        <v>3.0379032788900293</v>
      </c>
      <c r="L54">
        <f t="shared" si="39"/>
        <v>0.32588265955646889</v>
      </c>
      <c r="M54" s="5">
        <f t="shared" si="40"/>
        <v>205306.0755205754</v>
      </c>
      <c r="N54">
        <f t="shared" si="11"/>
        <v>174510.16419248909</v>
      </c>
      <c r="Q54" s="4">
        <f t="shared" si="29"/>
        <v>2054</v>
      </c>
      <c r="R54" s="6">
        <f t="shared" si="30"/>
        <v>63</v>
      </c>
      <c r="S54">
        <f t="shared" si="31"/>
        <v>226000</v>
      </c>
      <c r="T54">
        <f t="shared" si="12"/>
        <v>22600</v>
      </c>
      <c r="U54">
        <f t="shared" si="13"/>
        <v>0.99</v>
      </c>
      <c r="V54">
        <f t="shared" si="32"/>
        <v>3.0379032788900293</v>
      </c>
      <c r="W54">
        <f t="shared" si="33"/>
        <v>0.32588265955646889</v>
      </c>
      <c r="X54" s="5">
        <f t="shared" si="34"/>
        <v>66284.532953785776</v>
      </c>
      <c r="Y54">
        <f t="shared" si="16"/>
        <v>53027.626363028627</v>
      </c>
      <c r="Z54">
        <f t="shared" si="17"/>
        <v>21482.53782946046</v>
      </c>
      <c r="AA54">
        <f t="shared" si="18"/>
        <v>21482.53782946046</v>
      </c>
      <c r="AC54">
        <f t="shared" si="41"/>
        <v>225999.99999999994</v>
      </c>
      <c r="AD54">
        <f t="shared" si="19"/>
        <v>203399.99999999994</v>
      </c>
      <c r="AE54">
        <f t="shared" si="20"/>
        <v>66284.532953785747</v>
      </c>
      <c r="AF54">
        <f t="shared" si="21"/>
        <v>53027.626363028598</v>
      </c>
      <c r="AG54">
        <f t="shared" si="22"/>
        <v>21482.537829460489</v>
      </c>
      <c r="AO54" s="4">
        <f t="shared" si="0"/>
        <v>2054</v>
      </c>
      <c r="AP54">
        <f t="shared" si="1"/>
        <v>63</v>
      </c>
      <c r="AQ54">
        <f t="shared" si="42"/>
        <v>700000</v>
      </c>
      <c r="AR54">
        <f t="shared" si="5"/>
        <v>70000</v>
      </c>
      <c r="AS54">
        <f t="shared" si="2"/>
        <v>0.99</v>
      </c>
      <c r="AT54">
        <f t="shared" si="3"/>
        <v>3.0379032788900293</v>
      </c>
      <c r="AU54">
        <f t="shared" si="4"/>
        <v>0.32588265955646889</v>
      </c>
      <c r="AV54" s="5">
        <f t="shared" si="6"/>
        <v>205306.0755205754</v>
      </c>
      <c r="AW54">
        <f t="shared" si="24"/>
        <v>174510.16419248909</v>
      </c>
    </row>
    <row r="55" spans="6:49" x14ac:dyDescent="0.3">
      <c r="F55" s="4">
        <f t="shared" si="36"/>
        <v>2055</v>
      </c>
      <c r="G55" s="6">
        <f t="shared" si="37"/>
        <v>64</v>
      </c>
      <c r="H55">
        <f t="shared" si="38"/>
        <v>700000</v>
      </c>
      <c r="I55">
        <f t="shared" si="7"/>
        <v>70000</v>
      </c>
      <c r="J55">
        <f t="shared" si="8"/>
        <v>0.99</v>
      </c>
      <c r="K55">
        <f t="shared" si="28"/>
        <v>3.1138508608622799</v>
      </c>
      <c r="L55">
        <f t="shared" si="39"/>
        <v>0.31793430200631112</v>
      </c>
      <c r="M55" s="5">
        <f t="shared" si="40"/>
        <v>200298.61026397601</v>
      </c>
      <c r="N55">
        <f t="shared" si="11"/>
        <v>170253.81872437961</v>
      </c>
      <c r="Q55" s="4">
        <f t="shared" si="29"/>
        <v>2055</v>
      </c>
      <c r="R55" s="6">
        <f t="shared" si="30"/>
        <v>64</v>
      </c>
      <c r="S55">
        <f t="shared" si="31"/>
        <v>226000</v>
      </c>
      <c r="T55">
        <f t="shared" si="12"/>
        <v>22600</v>
      </c>
      <c r="U55">
        <f t="shared" si="13"/>
        <v>0.99</v>
      </c>
      <c r="V55">
        <f t="shared" si="32"/>
        <v>3.1138508608622799</v>
      </c>
      <c r="W55">
        <f t="shared" si="33"/>
        <v>0.31793430200631112</v>
      </c>
      <c r="X55" s="5">
        <f t="shared" si="34"/>
        <v>64667.837028083683</v>
      </c>
      <c r="Y55">
        <f t="shared" si="16"/>
        <v>51734.269622466949</v>
      </c>
      <c r="Z55">
        <f t="shared" si="17"/>
        <v>18519.549101912664</v>
      </c>
      <c r="AA55">
        <f t="shared" si="18"/>
        <v>18519.549101912664</v>
      </c>
      <c r="AC55">
        <f t="shared" si="41"/>
        <v>225999.99999999994</v>
      </c>
      <c r="AD55">
        <f t="shared" si="19"/>
        <v>203399.99999999994</v>
      </c>
      <c r="AE55">
        <f t="shared" si="20"/>
        <v>64667.837028083661</v>
      </c>
      <c r="AF55">
        <f t="shared" si="21"/>
        <v>51734.269622466934</v>
      </c>
      <c r="AG55">
        <f t="shared" si="22"/>
        <v>18519.549101912678</v>
      </c>
      <c r="AO55" s="4">
        <f t="shared" si="0"/>
        <v>2055</v>
      </c>
      <c r="AP55">
        <f t="shared" si="1"/>
        <v>64</v>
      </c>
      <c r="AQ55">
        <f t="shared" si="42"/>
        <v>700000</v>
      </c>
      <c r="AR55">
        <f t="shared" si="5"/>
        <v>70000</v>
      </c>
      <c r="AS55">
        <f t="shared" si="2"/>
        <v>0.99</v>
      </c>
      <c r="AT55">
        <f t="shared" si="3"/>
        <v>3.1138508608622799</v>
      </c>
      <c r="AU55">
        <f t="shared" si="4"/>
        <v>0.31793430200631112</v>
      </c>
      <c r="AV55" s="5">
        <f t="shared" si="6"/>
        <v>200298.61026397601</v>
      </c>
      <c r="AW55">
        <f t="shared" si="24"/>
        <v>170253.81872437961</v>
      </c>
    </row>
    <row r="56" spans="6:49" x14ac:dyDescent="0.3">
      <c r="F56" s="4">
        <f t="shared" si="36"/>
        <v>2056</v>
      </c>
      <c r="G56" s="6">
        <f t="shared" si="37"/>
        <v>65</v>
      </c>
      <c r="H56">
        <f t="shared" si="38"/>
        <v>700000</v>
      </c>
      <c r="I56">
        <f t="shared" si="7"/>
        <v>70000</v>
      </c>
      <c r="J56">
        <f t="shared" si="8"/>
        <v>0.99</v>
      </c>
      <c r="K56">
        <f t="shared" si="28"/>
        <v>3.1916971323838368</v>
      </c>
      <c r="L56">
        <f t="shared" si="39"/>
        <v>0.31017980683542551</v>
      </c>
      <c r="M56" s="5">
        <f t="shared" si="40"/>
        <v>195413.27830631807</v>
      </c>
      <c r="N56">
        <f t="shared" si="11"/>
        <v>166101.28656037035</v>
      </c>
      <c r="Q56" s="4">
        <f t="shared" si="29"/>
        <v>2056</v>
      </c>
      <c r="R56" s="6">
        <f t="shared" si="30"/>
        <v>65</v>
      </c>
      <c r="S56">
        <f t="shared" si="31"/>
        <v>226000</v>
      </c>
      <c r="T56">
        <f t="shared" si="12"/>
        <v>22600</v>
      </c>
      <c r="U56">
        <f t="shared" si="13"/>
        <v>0.99</v>
      </c>
      <c r="V56">
        <f t="shared" si="32"/>
        <v>3.1916971323838368</v>
      </c>
      <c r="W56">
        <f t="shared" si="33"/>
        <v>0.31017980683542551</v>
      </c>
      <c r="X56" s="5">
        <f t="shared" si="34"/>
        <v>63090.572710325549</v>
      </c>
      <c r="Y56">
        <f t="shared" si="16"/>
        <v>50472.45816826044</v>
      </c>
      <c r="Z56">
        <f t="shared" si="17"/>
        <v>15628.828392109921</v>
      </c>
      <c r="AA56">
        <f t="shared" si="18"/>
        <v>15628.828392109921</v>
      </c>
      <c r="AC56">
        <f t="shared" si="41"/>
        <v>225999.99999999994</v>
      </c>
      <c r="AD56">
        <f t="shared" si="19"/>
        <v>203399.99999999994</v>
      </c>
      <c r="AE56">
        <f t="shared" si="20"/>
        <v>63090.572710325534</v>
      </c>
      <c r="AF56">
        <f t="shared" si="21"/>
        <v>50472.458168260433</v>
      </c>
      <c r="AG56">
        <f t="shared" si="22"/>
        <v>15628.828392109921</v>
      </c>
      <c r="AO56" s="4">
        <f t="shared" si="0"/>
        <v>2056</v>
      </c>
      <c r="AP56">
        <f t="shared" si="1"/>
        <v>65</v>
      </c>
      <c r="AQ56">
        <f t="shared" si="42"/>
        <v>700000</v>
      </c>
      <c r="AR56">
        <f t="shared" si="5"/>
        <v>70000</v>
      </c>
      <c r="AS56">
        <f t="shared" si="2"/>
        <v>0.99</v>
      </c>
      <c r="AT56">
        <f t="shared" si="3"/>
        <v>3.1916971323838368</v>
      </c>
      <c r="AU56">
        <f t="shared" si="4"/>
        <v>0.31017980683542551</v>
      </c>
      <c r="AV56" s="5">
        <f t="shared" si="6"/>
        <v>195413.27830631807</v>
      </c>
      <c r="AW56">
        <f t="shared" si="24"/>
        <v>166101.28656037035</v>
      </c>
    </row>
    <row r="57" spans="6:49" x14ac:dyDescent="0.3">
      <c r="F57" s="4" t="str">
        <f t="shared" si="36"/>
        <v/>
      </c>
      <c r="G57" s="6" t="str">
        <f t="shared" si="37"/>
        <v/>
      </c>
      <c r="H57" t="str">
        <f t="shared" si="38"/>
        <v/>
      </c>
      <c r="I57" t="str">
        <f t="shared" si="7"/>
        <v/>
      </c>
      <c r="J57" t="str">
        <f t="shared" si="8"/>
        <v/>
      </c>
      <c r="K57" t="str">
        <f t="shared" si="28"/>
        <v/>
      </c>
      <c r="L57" t="str">
        <f t="shared" si="39"/>
        <v/>
      </c>
      <c r="M57" s="5" t="str">
        <f t="shared" si="40"/>
        <v/>
      </c>
      <c r="N57" t="str">
        <f t="shared" si="11"/>
        <v/>
      </c>
      <c r="Q57" s="4" t="str">
        <f t="shared" si="29"/>
        <v/>
      </c>
      <c r="R57" s="6" t="str">
        <f t="shared" si="30"/>
        <v/>
      </c>
      <c r="S57" t="str">
        <f t="shared" si="31"/>
        <v/>
      </c>
      <c r="T57" t="str">
        <f t="shared" si="12"/>
        <v/>
      </c>
      <c r="U57" t="str">
        <f t="shared" si="13"/>
        <v/>
      </c>
      <c r="V57" t="str">
        <f t="shared" si="32"/>
        <v/>
      </c>
      <c r="W57" t="str">
        <f t="shared" si="33"/>
        <v/>
      </c>
      <c r="X57" s="5" t="str">
        <f t="shared" si="34"/>
        <v/>
      </c>
      <c r="Y57" t="str">
        <f t="shared" si="16"/>
        <v/>
      </c>
      <c r="Z57" t="str">
        <f t="shared" si="17"/>
        <v/>
      </c>
      <c r="AA57" t="str">
        <f t="shared" si="18"/>
        <v/>
      </c>
      <c r="AO57" s="4" t="str">
        <f t="shared" si="0"/>
        <v/>
      </c>
      <c r="AP57" t="str">
        <f t="shared" si="1"/>
        <v/>
      </c>
      <c r="AQ57" t="str">
        <f>H57</f>
        <v/>
      </c>
      <c r="AR57" t="str">
        <f t="shared" si="5"/>
        <v/>
      </c>
      <c r="AS57" t="str">
        <f t="shared" si="2"/>
        <v/>
      </c>
      <c r="AT57" t="str">
        <f t="shared" si="3"/>
        <v/>
      </c>
      <c r="AU57" t="str">
        <f t="shared" si="4"/>
        <v/>
      </c>
      <c r="AV57" s="5" t="str">
        <f t="shared" si="6"/>
        <v/>
      </c>
      <c r="AW57" t="str">
        <f t="shared" si="24"/>
        <v/>
      </c>
    </row>
    <row r="58" spans="6:49" x14ac:dyDescent="0.3">
      <c r="F58" s="4" t="str">
        <f t="shared" si="36"/>
        <v/>
      </c>
      <c r="G58" s="6" t="str">
        <f t="shared" si="37"/>
        <v/>
      </c>
      <c r="H58" t="str">
        <f t="shared" si="38"/>
        <v/>
      </c>
      <c r="I58" t="str">
        <f t="shared" si="7"/>
        <v/>
      </c>
      <c r="J58" t="str">
        <f t="shared" si="8"/>
        <v/>
      </c>
      <c r="K58" t="str">
        <f t="shared" si="28"/>
        <v/>
      </c>
      <c r="L58" t="str">
        <f t="shared" si="39"/>
        <v/>
      </c>
      <c r="M58" s="5" t="str">
        <f t="shared" si="40"/>
        <v/>
      </c>
      <c r="N58" t="str">
        <f t="shared" si="11"/>
        <v/>
      </c>
      <c r="Q58" s="4" t="str">
        <f t="shared" si="29"/>
        <v/>
      </c>
      <c r="R58" s="6" t="str">
        <f t="shared" si="30"/>
        <v/>
      </c>
      <c r="S58" t="str">
        <f t="shared" si="31"/>
        <v/>
      </c>
      <c r="T58" t="str">
        <f t="shared" si="12"/>
        <v/>
      </c>
      <c r="U58" t="str">
        <f t="shared" si="13"/>
        <v/>
      </c>
      <c r="V58" t="str">
        <f t="shared" si="32"/>
        <v/>
      </c>
      <c r="W58" t="str">
        <f t="shared" si="33"/>
        <v/>
      </c>
      <c r="X58" s="5" t="str">
        <f t="shared" si="34"/>
        <v/>
      </c>
      <c r="Y58" t="str">
        <f t="shared" si="16"/>
        <v/>
      </c>
      <c r="Z58" t="str">
        <f t="shared" si="17"/>
        <v/>
      </c>
      <c r="AA58" t="str">
        <f t="shared" si="18"/>
        <v/>
      </c>
      <c r="AO58" s="4" t="str">
        <f t="shared" si="0"/>
        <v/>
      </c>
      <c r="AP58" t="str">
        <f t="shared" si="1"/>
        <v/>
      </c>
      <c r="AQ58" t="str">
        <f>H58</f>
        <v/>
      </c>
      <c r="AR58" t="str">
        <f t="shared" si="5"/>
        <v/>
      </c>
      <c r="AS58" t="str">
        <f t="shared" si="2"/>
        <v/>
      </c>
      <c r="AT58" t="str">
        <f t="shared" si="3"/>
        <v/>
      </c>
      <c r="AU58" t="str">
        <f t="shared" si="4"/>
        <v/>
      </c>
      <c r="AV58" s="5" t="str">
        <f t="shared" si="6"/>
        <v/>
      </c>
      <c r="AW58" t="str">
        <f t="shared" si="24"/>
        <v/>
      </c>
    </row>
    <row r="59" spans="6:49" x14ac:dyDescent="0.3">
      <c r="F59" s="4" t="str">
        <f t="shared" si="36"/>
        <v/>
      </c>
      <c r="G59" s="6" t="str">
        <f t="shared" si="37"/>
        <v/>
      </c>
      <c r="H59" t="str">
        <f t="shared" si="38"/>
        <v/>
      </c>
      <c r="I59" t="str">
        <f t="shared" si="7"/>
        <v/>
      </c>
      <c r="J59" t="str">
        <f t="shared" si="8"/>
        <v/>
      </c>
      <c r="K59" t="str">
        <f t="shared" si="28"/>
        <v/>
      </c>
      <c r="L59" t="str">
        <f t="shared" si="39"/>
        <v/>
      </c>
      <c r="M59" s="5" t="str">
        <f t="shared" si="40"/>
        <v/>
      </c>
      <c r="N59" t="str">
        <f t="shared" si="11"/>
        <v/>
      </c>
      <c r="Q59" s="4" t="str">
        <f t="shared" si="29"/>
        <v/>
      </c>
      <c r="R59" s="6" t="str">
        <f t="shared" si="30"/>
        <v/>
      </c>
      <c r="S59" t="str">
        <f t="shared" si="31"/>
        <v/>
      </c>
      <c r="T59" t="str">
        <f t="shared" si="12"/>
        <v/>
      </c>
      <c r="U59" t="str">
        <f t="shared" si="13"/>
        <v/>
      </c>
      <c r="V59" t="str">
        <f t="shared" si="32"/>
        <v/>
      </c>
      <c r="W59" t="str">
        <f t="shared" si="33"/>
        <v/>
      </c>
      <c r="X59" s="5" t="str">
        <f t="shared" si="34"/>
        <v/>
      </c>
      <c r="Y59" t="str">
        <f t="shared" si="16"/>
        <v/>
      </c>
      <c r="Z59" t="str">
        <f t="shared" si="17"/>
        <v/>
      </c>
      <c r="AA59" t="str">
        <f t="shared" si="18"/>
        <v/>
      </c>
      <c r="AO59" s="4" t="str">
        <f t="shared" si="0"/>
        <v/>
      </c>
      <c r="AP59" t="str">
        <f t="shared" si="1"/>
        <v/>
      </c>
      <c r="AQ59" t="str">
        <f>H59</f>
        <v/>
      </c>
      <c r="AR59" t="str">
        <f t="shared" si="5"/>
        <v/>
      </c>
      <c r="AS59" t="str">
        <f t="shared" si="2"/>
        <v/>
      </c>
      <c r="AT59" t="str">
        <f t="shared" si="3"/>
        <v/>
      </c>
      <c r="AU59" t="str">
        <f t="shared" si="4"/>
        <v/>
      </c>
      <c r="AV59" s="5" t="str">
        <f t="shared" si="6"/>
        <v/>
      </c>
      <c r="AW59" t="str">
        <f t="shared" si="24"/>
        <v/>
      </c>
    </row>
    <row r="60" spans="6:49" x14ac:dyDescent="0.3">
      <c r="F60" s="4" t="str">
        <f t="shared" si="36"/>
        <v/>
      </c>
      <c r="G60" s="6" t="str">
        <f t="shared" si="37"/>
        <v/>
      </c>
      <c r="H60" t="str">
        <f t="shared" si="38"/>
        <v/>
      </c>
      <c r="I60" t="str">
        <f t="shared" si="7"/>
        <v/>
      </c>
      <c r="J60" t="str">
        <f t="shared" si="8"/>
        <v/>
      </c>
      <c r="K60" t="str">
        <f t="shared" si="28"/>
        <v/>
      </c>
      <c r="L60" t="str">
        <f t="shared" si="39"/>
        <v/>
      </c>
      <c r="M60" s="5" t="str">
        <f t="shared" si="40"/>
        <v/>
      </c>
      <c r="N60" t="str">
        <f t="shared" si="11"/>
        <v/>
      </c>
      <c r="Q60" s="4" t="str">
        <f t="shared" si="29"/>
        <v/>
      </c>
      <c r="R60" s="6" t="str">
        <f t="shared" si="30"/>
        <v/>
      </c>
      <c r="S60" t="str">
        <f t="shared" si="31"/>
        <v/>
      </c>
      <c r="T60" t="str">
        <f t="shared" si="12"/>
        <v/>
      </c>
      <c r="U60" t="str">
        <f t="shared" si="13"/>
        <v/>
      </c>
      <c r="V60" t="str">
        <f t="shared" si="32"/>
        <v/>
      </c>
      <c r="W60" t="str">
        <f t="shared" si="33"/>
        <v/>
      </c>
      <c r="X60" s="5" t="str">
        <f t="shared" si="34"/>
        <v/>
      </c>
      <c r="Y60" t="str">
        <f t="shared" si="16"/>
        <v/>
      </c>
      <c r="Z60" t="str">
        <f t="shared" si="17"/>
        <v/>
      </c>
      <c r="AA60" t="str">
        <f t="shared" si="18"/>
        <v/>
      </c>
      <c r="AO60" s="4" t="str">
        <f t="shared" si="0"/>
        <v/>
      </c>
      <c r="AP60" t="str">
        <f t="shared" si="1"/>
        <v/>
      </c>
      <c r="AQ60" t="str">
        <f>H60</f>
        <v/>
      </c>
      <c r="AR60" t="str">
        <f t="shared" si="5"/>
        <v/>
      </c>
      <c r="AS60" t="str">
        <f t="shared" si="2"/>
        <v/>
      </c>
      <c r="AT60" t="str">
        <f t="shared" si="3"/>
        <v/>
      </c>
      <c r="AU60" t="str">
        <f t="shared" si="4"/>
        <v/>
      </c>
      <c r="AV60" s="5" t="str">
        <f t="shared" si="6"/>
        <v/>
      </c>
      <c r="AW60" t="str">
        <f t="shared" si="24"/>
        <v/>
      </c>
    </row>
    <row r="61" spans="6:49" x14ac:dyDescent="0.3">
      <c r="F61" s="4" t="str">
        <f t="shared" si="36"/>
        <v/>
      </c>
      <c r="G61" s="6" t="str">
        <f t="shared" si="37"/>
        <v/>
      </c>
      <c r="H61" t="str">
        <f t="shared" si="38"/>
        <v/>
      </c>
      <c r="I61" t="str">
        <f t="shared" si="7"/>
        <v/>
      </c>
      <c r="J61" t="str">
        <f t="shared" si="8"/>
        <v/>
      </c>
      <c r="K61" t="str">
        <f t="shared" si="28"/>
        <v/>
      </c>
      <c r="L61" t="str">
        <f t="shared" si="39"/>
        <v/>
      </c>
      <c r="M61" s="5" t="str">
        <f t="shared" si="40"/>
        <v/>
      </c>
      <c r="N61" t="str">
        <f t="shared" si="11"/>
        <v/>
      </c>
      <c r="Q61" s="4" t="str">
        <f t="shared" si="29"/>
        <v/>
      </c>
      <c r="R61" s="6" t="str">
        <f t="shared" si="30"/>
        <v/>
      </c>
      <c r="S61" t="str">
        <f t="shared" si="31"/>
        <v/>
      </c>
      <c r="T61" t="str">
        <f t="shared" si="12"/>
        <v/>
      </c>
      <c r="U61" t="str">
        <f t="shared" si="13"/>
        <v/>
      </c>
      <c r="V61" t="str">
        <f t="shared" si="32"/>
        <v/>
      </c>
      <c r="W61" t="str">
        <f t="shared" si="33"/>
        <v/>
      </c>
      <c r="X61" s="5" t="str">
        <f t="shared" si="34"/>
        <v/>
      </c>
      <c r="Y61" t="str">
        <f t="shared" si="16"/>
        <v/>
      </c>
      <c r="Z61" t="str">
        <f t="shared" si="17"/>
        <v/>
      </c>
      <c r="AA61" t="str">
        <f t="shared" si="18"/>
        <v/>
      </c>
      <c r="AO61" s="4" t="str">
        <f t="shared" si="0"/>
        <v/>
      </c>
      <c r="AP61" t="str">
        <f t="shared" si="1"/>
        <v/>
      </c>
      <c r="AQ61" t="str">
        <f>H61</f>
        <v/>
      </c>
      <c r="AR61" t="str">
        <f t="shared" si="5"/>
        <v/>
      </c>
      <c r="AS61" t="str">
        <f t="shared" si="2"/>
        <v/>
      </c>
      <c r="AT61" t="str">
        <f t="shared" si="3"/>
        <v/>
      </c>
      <c r="AU61" t="str">
        <f t="shared" si="4"/>
        <v/>
      </c>
      <c r="AV61" s="5" t="str">
        <f t="shared" si="6"/>
        <v/>
      </c>
      <c r="AW61" t="str">
        <f t="shared" si="24"/>
        <v/>
      </c>
    </row>
    <row r="62" spans="6:49" x14ac:dyDescent="0.3">
      <c r="F62" s="4" t="str">
        <f t="shared" si="36"/>
        <v/>
      </c>
      <c r="G62" s="6" t="str">
        <f t="shared" si="37"/>
        <v/>
      </c>
      <c r="H62" t="str">
        <f t="shared" si="38"/>
        <v/>
      </c>
      <c r="I62" t="str">
        <f t="shared" si="7"/>
        <v/>
      </c>
      <c r="J62" t="str">
        <f t="shared" si="8"/>
        <v/>
      </c>
      <c r="K62" t="str">
        <f t="shared" si="28"/>
        <v/>
      </c>
      <c r="L62" t="str">
        <f t="shared" si="39"/>
        <v/>
      </c>
      <c r="M62" s="5" t="str">
        <f t="shared" si="40"/>
        <v/>
      </c>
      <c r="N62" t="str">
        <f t="shared" si="11"/>
        <v/>
      </c>
      <c r="Q62" s="4" t="str">
        <f t="shared" si="29"/>
        <v/>
      </c>
      <c r="R62" s="6" t="str">
        <f t="shared" si="30"/>
        <v/>
      </c>
      <c r="S62" t="str">
        <f t="shared" si="31"/>
        <v/>
      </c>
      <c r="T62" t="str">
        <f t="shared" si="12"/>
        <v/>
      </c>
      <c r="U62" t="str">
        <f t="shared" si="13"/>
        <v/>
      </c>
      <c r="V62" t="str">
        <f t="shared" si="32"/>
        <v/>
      </c>
      <c r="W62" t="str">
        <f t="shared" si="33"/>
        <v/>
      </c>
      <c r="X62" s="5" t="str">
        <f t="shared" si="34"/>
        <v/>
      </c>
      <c r="Y62" t="str">
        <f t="shared" si="16"/>
        <v/>
      </c>
      <c r="Z62" t="str">
        <f t="shared" si="17"/>
        <v/>
      </c>
      <c r="AA62" t="str">
        <f t="shared" si="18"/>
        <v/>
      </c>
      <c r="AO62" s="4" t="str">
        <f t="shared" si="0"/>
        <v/>
      </c>
      <c r="AP62" t="str">
        <f t="shared" si="1"/>
        <v/>
      </c>
      <c r="AQ62" t="str">
        <f>H62</f>
        <v/>
      </c>
      <c r="AR62" t="str">
        <f t="shared" si="5"/>
        <v/>
      </c>
      <c r="AS62" t="str">
        <f t="shared" si="2"/>
        <v/>
      </c>
      <c r="AT62" t="str">
        <f t="shared" si="3"/>
        <v/>
      </c>
      <c r="AU62" t="str">
        <f t="shared" si="4"/>
        <v/>
      </c>
      <c r="AV62" s="5" t="str">
        <f t="shared" si="6"/>
        <v/>
      </c>
      <c r="AW62" t="str">
        <f t="shared" si="24"/>
        <v/>
      </c>
    </row>
    <row r="63" spans="6:49" x14ac:dyDescent="0.3">
      <c r="F63" s="4" t="str">
        <f t="shared" si="36"/>
        <v/>
      </c>
      <c r="G63" s="6" t="str">
        <f t="shared" si="37"/>
        <v/>
      </c>
      <c r="H63" t="str">
        <f t="shared" si="38"/>
        <v/>
      </c>
      <c r="I63" t="str">
        <f t="shared" si="7"/>
        <v/>
      </c>
      <c r="J63" t="str">
        <f t="shared" si="8"/>
        <v/>
      </c>
      <c r="K63" t="str">
        <f t="shared" si="28"/>
        <v/>
      </c>
      <c r="L63" t="str">
        <f t="shared" si="39"/>
        <v/>
      </c>
      <c r="M63" s="5" t="str">
        <f t="shared" si="40"/>
        <v/>
      </c>
      <c r="N63" t="str">
        <f t="shared" si="11"/>
        <v/>
      </c>
      <c r="Q63" s="4" t="str">
        <f t="shared" si="29"/>
        <v/>
      </c>
      <c r="R63" s="6" t="str">
        <f t="shared" si="30"/>
        <v/>
      </c>
      <c r="S63" t="str">
        <f t="shared" si="31"/>
        <v/>
      </c>
      <c r="T63" t="str">
        <f t="shared" si="12"/>
        <v/>
      </c>
      <c r="U63" t="str">
        <f t="shared" si="13"/>
        <v/>
      </c>
      <c r="V63" t="str">
        <f t="shared" si="32"/>
        <v/>
      </c>
      <c r="W63" t="str">
        <f t="shared" si="33"/>
        <v/>
      </c>
      <c r="X63" s="5" t="str">
        <f t="shared" si="34"/>
        <v/>
      </c>
      <c r="Y63" t="str">
        <f t="shared" si="16"/>
        <v/>
      </c>
      <c r="Z63" t="str">
        <f t="shared" si="17"/>
        <v/>
      </c>
      <c r="AA63" t="str">
        <f t="shared" si="18"/>
        <v/>
      </c>
      <c r="AO63" s="4" t="str">
        <f t="shared" si="0"/>
        <v/>
      </c>
      <c r="AP63" t="str">
        <f t="shared" si="1"/>
        <v/>
      </c>
      <c r="AQ63" t="str">
        <f>H63</f>
        <v/>
      </c>
      <c r="AR63" t="str">
        <f t="shared" si="5"/>
        <v/>
      </c>
      <c r="AS63" t="str">
        <f t="shared" si="2"/>
        <v/>
      </c>
      <c r="AT63" t="str">
        <f t="shared" si="3"/>
        <v/>
      </c>
      <c r="AU63" t="str">
        <f t="shared" si="4"/>
        <v/>
      </c>
      <c r="AV63" s="5" t="str">
        <f t="shared" si="6"/>
        <v/>
      </c>
      <c r="AW63" t="str">
        <f t="shared" si="24"/>
        <v/>
      </c>
    </row>
    <row r="64" spans="6:49" x14ac:dyDescent="0.3">
      <c r="F64" s="4" t="str">
        <f t="shared" si="36"/>
        <v/>
      </c>
      <c r="G64" s="6" t="str">
        <f t="shared" si="37"/>
        <v/>
      </c>
      <c r="H64" t="str">
        <f t="shared" si="38"/>
        <v/>
      </c>
      <c r="I64" t="str">
        <f t="shared" si="7"/>
        <v/>
      </c>
      <c r="J64" t="str">
        <f t="shared" si="8"/>
        <v/>
      </c>
      <c r="K64" t="str">
        <f t="shared" si="28"/>
        <v/>
      </c>
      <c r="L64" t="str">
        <f t="shared" si="39"/>
        <v/>
      </c>
      <c r="M64" s="5" t="str">
        <f t="shared" si="40"/>
        <v/>
      </c>
      <c r="N64" t="str">
        <f t="shared" si="11"/>
        <v/>
      </c>
      <c r="Q64" s="4" t="str">
        <f t="shared" si="29"/>
        <v/>
      </c>
      <c r="R64" s="6" t="str">
        <f t="shared" si="30"/>
        <v/>
      </c>
      <c r="S64" t="str">
        <f t="shared" si="31"/>
        <v/>
      </c>
      <c r="T64" t="str">
        <f t="shared" si="12"/>
        <v/>
      </c>
      <c r="U64" t="str">
        <f t="shared" si="13"/>
        <v/>
      </c>
      <c r="V64" t="str">
        <f t="shared" si="32"/>
        <v/>
      </c>
      <c r="W64" t="str">
        <f t="shared" si="33"/>
        <v/>
      </c>
      <c r="X64" s="5" t="str">
        <f t="shared" si="34"/>
        <v/>
      </c>
      <c r="Y64" t="str">
        <f t="shared" si="16"/>
        <v/>
      </c>
      <c r="Z64" t="str">
        <f t="shared" si="17"/>
        <v/>
      </c>
      <c r="AA64" t="str">
        <f t="shared" si="18"/>
        <v/>
      </c>
      <c r="AO64" s="4" t="str">
        <f t="shared" si="0"/>
        <v/>
      </c>
      <c r="AP64" t="str">
        <f t="shared" si="1"/>
        <v/>
      </c>
      <c r="AQ64" t="str">
        <f>H64</f>
        <v/>
      </c>
      <c r="AR64" t="str">
        <f t="shared" si="5"/>
        <v/>
      </c>
      <c r="AS64" t="str">
        <f t="shared" si="2"/>
        <v/>
      </c>
      <c r="AT64" t="str">
        <f t="shared" si="3"/>
        <v/>
      </c>
      <c r="AU64" t="str">
        <f t="shared" si="4"/>
        <v/>
      </c>
      <c r="AV64" s="5" t="str">
        <f t="shared" si="6"/>
        <v/>
      </c>
      <c r="AW64" t="str">
        <f t="shared" si="24"/>
        <v/>
      </c>
    </row>
    <row r="65" spans="6:49" x14ac:dyDescent="0.3">
      <c r="F65" s="4" t="str">
        <f t="shared" si="36"/>
        <v/>
      </c>
      <c r="G65" s="6" t="str">
        <f t="shared" si="37"/>
        <v/>
      </c>
      <c r="H65" t="str">
        <f t="shared" si="38"/>
        <v/>
      </c>
      <c r="I65" t="str">
        <f t="shared" si="7"/>
        <v/>
      </c>
      <c r="J65" t="str">
        <f t="shared" si="8"/>
        <v/>
      </c>
      <c r="K65" t="str">
        <f t="shared" si="28"/>
        <v/>
      </c>
      <c r="L65" t="str">
        <f t="shared" si="39"/>
        <v/>
      </c>
      <c r="M65" s="5" t="str">
        <f t="shared" si="40"/>
        <v/>
      </c>
      <c r="N65" t="str">
        <f t="shared" si="11"/>
        <v/>
      </c>
      <c r="Q65" s="4" t="str">
        <f t="shared" si="29"/>
        <v/>
      </c>
      <c r="R65" s="6" t="str">
        <f t="shared" si="30"/>
        <v/>
      </c>
      <c r="S65" t="str">
        <f t="shared" si="31"/>
        <v/>
      </c>
      <c r="T65" t="str">
        <f t="shared" si="12"/>
        <v/>
      </c>
      <c r="U65" t="str">
        <f t="shared" si="13"/>
        <v/>
      </c>
      <c r="V65" t="str">
        <f t="shared" si="32"/>
        <v/>
      </c>
      <c r="W65" t="str">
        <f t="shared" si="33"/>
        <v/>
      </c>
      <c r="X65" s="5" t="str">
        <f t="shared" si="34"/>
        <v/>
      </c>
      <c r="Y65" t="str">
        <f t="shared" si="16"/>
        <v/>
      </c>
      <c r="Z65" t="str">
        <f t="shared" si="17"/>
        <v/>
      </c>
      <c r="AA65" t="str">
        <f t="shared" si="18"/>
        <v/>
      </c>
      <c r="AO65" s="4" t="str">
        <f t="shared" si="0"/>
        <v/>
      </c>
      <c r="AP65" t="str">
        <f t="shared" si="1"/>
        <v/>
      </c>
      <c r="AQ65" t="str">
        <f>H65</f>
        <v/>
      </c>
      <c r="AR65" t="str">
        <f t="shared" si="5"/>
        <v/>
      </c>
      <c r="AS65" t="str">
        <f t="shared" si="2"/>
        <v/>
      </c>
      <c r="AT65" t="str">
        <f t="shared" si="3"/>
        <v/>
      </c>
      <c r="AU65" t="str">
        <f t="shared" si="4"/>
        <v/>
      </c>
      <c r="AV65" s="5" t="str">
        <f t="shared" si="6"/>
        <v/>
      </c>
      <c r="AW65" t="str">
        <f t="shared" si="24"/>
        <v/>
      </c>
    </row>
    <row r="66" spans="6:49" x14ac:dyDescent="0.3">
      <c r="F66" s="4" t="str">
        <f t="shared" si="36"/>
        <v/>
      </c>
      <c r="G66" s="6" t="str">
        <f t="shared" si="37"/>
        <v/>
      </c>
      <c r="H66" t="str">
        <f t="shared" si="38"/>
        <v/>
      </c>
      <c r="I66" t="str">
        <f t="shared" si="7"/>
        <v/>
      </c>
      <c r="J66" t="str">
        <f t="shared" si="8"/>
        <v/>
      </c>
      <c r="K66" t="str">
        <f t="shared" si="28"/>
        <v/>
      </c>
      <c r="L66" t="str">
        <f t="shared" si="39"/>
        <v/>
      </c>
      <c r="M66" s="5" t="str">
        <f t="shared" si="40"/>
        <v/>
      </c>
      <c r="N66" t="str">
        <f t="shared" si="11"/>
        <v/>
      </c>
      <c r="Q66" s="4" t="str">
        <f t="shared" si="29"/>
        <v/>
      </c>
      <c r="R66" s="6" t="str">
        <f t="shared" si="30"/>
        <v/>
      </c>
      <c r="S66" t="str">
        <f t="shared" si="31"/>
        <v/>
      </c>
      <c r="T66" t="str">
        <f t="shared" si="12"/>
        <v/>
      </c>
      <c r="U66" t="str">
        <f t="shared" si="13"/>
        <v/>
      </c>
      <c r="V66" t="str">
        <f t="shared" si="32"/>
        <v/>
      </c>
      <c r="W66" t="str">
        <f t="shared" si="33"/>
        <v/>
      </c>
      <c r="X66" s="5" t="str">
        <f t="shared" si="34"/>
        <v/>
      </c>
      <c r="Y66" t="str">
        <f t="shared" si="16"/>
        <v/>
      </c>
      <c r="Z66" t="str">
        <f t="shared" si="17"/>
        <v/>
      </c>
      <c r="AA66" t="str">
        <f t="shared" si="18"/>
        <v/>
      </c>
      <c r="AO66" s="4" t="str">
        <f t="shared" si="0"/>
        <v/>
      </c>
      <c r="AP66" t="str">
        <f t="shared" si="1"/>
        <v/>
      </c>
      <c r="AQ66" t="str">
        <f>H66</f>
        <v/>
      </c>
      <c r="AR66" t="str">
        <f t="shared" si="5"/>
        <v/>
      </c>
      <c r="AS66" t="str">
        <f t="shared" si="2"/>
        <v/>
      </c>
      <c r="AT66" t="str">
        <f t="shared" si="3"/>
        <v/>
      </c>
      <c r="AU66" t="str">
        <f t="shared" si="4"/>
        <v/>
      </c>
      <c r="AV66" s="5" t="str">
        <f t="shared" si="6"/>
        <v/>
      </c>
      <c r="AW66" t="str">
        <f t="shared" si="24"/>
        <v/>
      </c>
    </row>
    <row r="67" spans="6:49" x14ac:dyDescent="0.3">
      <c r="F67" s="4" t="str">
        <f t="shared" si="36"/>
        <v/>
      </c>
      <c r="G67" s="6" t="str">
        <f t="shared" si="37"/>
        <v/>
      </c>
      <c r="H67" t="str">
        <f t="shared" si="38"/>
        <v/>
      </c>
      <c r="I67" t="str">
        <f t="shared" si="7"/>
        <v/>
      </c>
      <c r="J67" t="str">
        <f t="shared" si="8"/>
        <v/>
      </c>
      <c r="K67" t="str">
        <f t="shared" si="28"/>
        <v/>
      </c>
      <c r="L67" t="str">
        <f t="shared" si="39"/>
        <v/>
      </c>
      <c r="M67" s="5" t="str">
        <f t="shared" si="40"/>
        <v/>
      </c>
      <c r="N67" t="str">
        <f t="shared" si="11"/>
        <v/>
      </c>
      <c r="Q67" s="4" t="str">
        <f t="shared" si="29"/>
        <v/>
      </c>
      <c r="R67" s="6" t="str">
        <f t="shared" si="30"/>
        <v/>
      </c>
      <c r="S67" t="str">
        <f t="shared" si="31"/>
        <v/>
      </c>
      <c r="T67" t="str">
        <f t="shared" si="12"/>
        <v/>
      </c>
      <c r="U67" t="str">
        <f t="shared" si="13"/>
        <v/>
      </c>
      <c r="V67" t="str">
        <f t="shared" si="32"/>
        <v/>
      </c>
      <c r="W67" t="str">
        <f t="shared" si="33"/>
        <v/>
      </c>
      <c r="X67" s="5" t="str">
        <f t="shared" si="34"/>
        <v/>
      </c>
      <c r="Y67" t="str">
        <f t="shared" si="16"/>
        <v/>
      </c>
      <c r="Z67" t="str">
        <f t="shared" si="17"/>
        <v/>
      </c>
      <c r="AA67" t="str">
        <f t="shared" si="18"/>
        <v/>
      </c>
      <c r="AO67" s="4" t="str">
        <f t="shared" si="0"/>
        <v/>
      </c>
      <c r="AP67" t="str">
        <f t="shared" si="1"/>
        <v/>
      </c>
      <c r="AQ67" t="str">
        <f>H67</f>
        <v/>
      </c>
      <c r="AR67" t="str">
        <f t="shared" si="5"/>
        <v/>
      </c>
      <c r="AS67" t="str">
        <f t="shared" si="2"/>
        <v/>
      </c>
      <c r="AT67" t="str">
        <f t="shared" si="3"/>
        <v/>
      </c>
      <c r="AU67" t="str">
        <f t="shared" si="4"/>
        <v/>
      </c>
      <c r="AV67" s="5" t="str">
        <f t="shared" si="6"/>
        <v/>
      </c>
      <c r="AW67" t="str">
        <f t="shared" si="24"/>
        <v/>
      </c>
    </row>
    <row r="68" spans="6:49" x14ac:dyDescent="0.3">
      <c r="F68" s="4" t="str">
        <f t="shared" si="36"/>
        <v/>
      </c>
      <c r="G68" s="6" t="str">
        <f t="shared" si="37"/>
        <v/>
      </c>
      <c r="H68" t="str">
        <f t="shared" si="38"/>
        <v/>
      </c>
      <c r="I68" t="str">
        <f t="shared" si="7"/>
        <v/>
      </c>
      <c r="J68" t="str">
        <f t="shared" si="8"/>
        <v/>
      </c>
      <c r="K68" t="str">
        <f t="shared" si="28"/>
        <v/>
      </c>
      <c r="L68" t="str">
        <f t="shared" si="39"/>
        <v/>
      </c>
      <c r="M68" s="5" t="str">
        <f t="shared" si="40"/>
        <v/>
      </c>
      <c r="N68" t="str">
        <f t="shared" si="11"/>
        <v/>
      </c>
      <c r="Q68" s="4" t="str">
        <f t="shared" si="29"/>
        <v/>
      </c>
      <c r="R68" s="6" t="str">
        <f t="shared" si="30"/>
        <v/>
      </c>
      <c r="S68" t="str">
        <f t="shared" si="31"/>
        <v/>
      </c>
      <c r="T68" t="str">
        <f t="shared" si="12"/>
        <v/>
      </c>
      <c r="U68" t="str">
        <f t="shared" si="13"/>
        <v/>
      </c>
      <c r="V68" t="str">
        <f t="shared" si="32"/>
        <v/>
      </c>
      <c r="W68" t="str">
        <f t="shared" si="33"/>
        <v/>
      </c>
      <c r="X68" s="5" t="str">
        <f t="shared" si="34"/>
        <v/>
      </c>
      <c r="Y68" t="str">
        <f t="shared" si="16"/>
        <v/>
      </c>
      <c r="Z68" t="str">
        <f t="shared" si="17"/>
        <v/>
      </c>
      <c r="AA68" t="str">
        <f t="shared" si="18"/>
        <v/>
      </c>
      <c r="AO68" s="4" t="str">
        <f t="shared" si="0"/>
        <v/>
      </c>
      <c r="AP68" t="str">
        <f t="shared" si="1"/>
        <v/>
      </c>
      <c r="AQ68" t="str">
        <f>H68</f>
        <v/>
      </c>
      <c r="AR68" t="str">
        <f t="shared" si="5"/>
        <v/>
      </c>
      <c r="AS68" t="str">
        <f t="shared" si="2"/>
        <v/>
      </c>
      <c r="AT68" t="str">
        <f t="shared" si="3"/>
        <v/>
      </c>
      <c r="AU68" t="str">
        <f t="shared" si="4"/>
        <v/>
      </c>
      <c r="AV68" s="5" t="str">
        <f t="shared" si="6"/>
        <v/>
      </c>
      <c r="AW68" t="str">
        <f t="shared" si="24"/>
        <v/>
      </c>
    </row>
    <row r="69" spans="6:49" x14ac:dyDescent="0.3">
      <c r="F69" s="4" t="str">
        <f t="shared" si="36"/>
        <v/>
      </c>
      <c r="G69" s="6" t="str">
        <f t="shared" si="37"/>
        <v/>
      </c>
      <c r="H69" t="str">
        <f t="shared" si="38"/>
        <v/>
      </c>
      <c r="I69" t="str">
        <f t="shared" si="7"/>
        <v/>
      </c>
      <c r="J69" t="str">
        <f t="shared" si="8"/>
        <v/>
      </c>
      <c r="K69" t="str">
        <f t="shared" si="28"/>
        <v/>
      </c>
      <c r="L69" t="str">
        <f t="shared" si="39"/>
        <v/>
      </c>
      <c r="M69" s="5" t="str">
        <f t="shared" si="40"/>
        <v/>
      </c>
      <c r="N69" t="str">
        <f t="shared" si="11"/>
        <v/>
      </c>
      <c r="Q69" s="4" t="str">
        <f t="shared" si="29"/>
        <v/>
      </c>
      <c r="R69" s="6" t="str">
        <f t="shared" si="30"/>
        <v/>
      </c>
      <c r="S69" t="str">
        <f t="shared" si="31"/>
        <v/>
      </c>
      <c r="T69" t="str">
        <f t="shared" si="12"/>
        <v/>
      </c>
      <c r="U69" t="str">
        <f t="shared" si="13"/>
        <v/>
      </c>
      <c r="V69" t="str">
        <f t="shared" si="32"/>
        <v/>
      </c>
      <c r="W69" t="str">
        <f t="shared" si="33"/>
        <v/>
      </c>
      <c r="X69" s="5" t="str">
        <f t="shared" si="34"/>
        <v/>
      </c>
      <c r="Y69" t="str">
        <f t="shared" si="16"/>
        <v/>
      </c>
      <c r="Z69" t="str">
        <f t="shared" si="17"/>
        <v/>
      </c>
      <c r="AA69" t="str">
        <f t="shared" si="18"/>
        <v/>
      </c>
      <c r="AO69" s="4" t="str">
        <f t="shared" si="0"/>
        <v/>
      </c>
      <c r="AP69" t="str">
        <f t="shared" si="1"/>
        <v/>
      </c>
      <c r="AQ69" t="str">
        <f>H69</f>
        <v/>
      </c>
      <c r="AR69" t="str">
        <f t="shared" si="5"/>
        <v/>
      </c>
      <c r="AS69" t="str">
        <f t="shared" si="2"/>
        <v/>
      </c>
      <c r="AT69" t="str">
        <f t="shared" si="3"/>
        <v/>
      </c>
      <c r="AU69" t="str">
        <f t="shared" si="4"/>
        <v/>
      </c>
      <c r="AV69" s="5" t="str">
        <f t="shared" si="6"/>
        <v/>
      </c>
      <c r="AW69" t="str">
        <f t="shared" si="24"/>
        <v/>
      </c>
    </row>
    <row r="70" spans="6:49" x14ac:dyDescent="0.3">
      <c r="F70" s="4" t="str">
        <f t="shared" si="36"/>
        <v/>
      </c>
      <c r="G70" s="6" t="str">
        <f t="shared" si="37"/>
        <v/>
      </c>
      <c r="H70" t="str">
        <f t="shared" si="38"/>
        <v/>
      </c>
      <c r="I70" t="str">
        <f t="shared" si="7"/>
        <v/>
      </c>
      <c r="J70" t="str">
        <f t="shared" si="8"/>
        <v/>
      </c>
      <c r="K70" t="str">
        <f t="shared" si="28"/>
        <v/>
      </c>
      <c r="L70" t="str">
        <f t="shared" si="39"/>
        <v/>
      </c>
      <c r="M70" s="5" t="str">
        <f t="shared" si="40"/>
        <v/>
      </c>
      <c r="N70" t="str">
        <f t="shared" si="11"/>
        <v/>
      </c>
      <c r="Q70" s="4" t="str">
        <f t="shared" si="29"/>
        <v/>
      </c>
      <c r="R70" s="6" t="str">
        <f t="shared" si="30"/>
        <v/>
      </c>
      <c r="S70" t="str">
        <f t="shared" si="31"/>
        <v/>
      </c>
      <c r="T70" t="str">
        <f t="shared" si="12"/>
        <v/>
      </c>
      <c r="U70" t="str">
        <f t="shared" si="13"/>
        <v/>
      </c>
      <c r="V70" t="str">
        <f t="shared" si="32"/>
        <v/>
      </c>
      <c r="W70" t="str">
        <f t="shared" si="33"/>
        <v/>
      </c>
      <c r="X70" s="5" t="str">
        <f t="shared" si="34"/>
        <v/>
      </c>
      <c r="Y70" t="str">
        <f t="shared" si="16"/>
        <v/>
      </c>
      <c r="Z70" t="str">
        <f t="shared" si="17"/>
        <v/>
      </c>
      <c r="AA70" t="str">
        <f t="shared" si="18"/>
        <v/>
      </c>
      <c r="AO70" s="4" t="str">
        <f t="shared" si="0"/>
        <v/>
      </c>
      <c r="AP70" t="str">
        <f t="shared" si="1"/>
        <v/>
      </c>
      <c r="AQ70" t="str">
        <f>H70</f>
        <v/>
      </c>
      <c r="AR70" t="str">
        <f t="shared" si="5"/>
        <v/>
      </c>
      <c r="AS70" t="str">
        <f t="shared" si="2"/>
        <v/>
      </c>
      <c r="AT70" t="str">
        <f t="shared" si="3"/>
        <v/>
      </c>
      <c r="AU70" t="str">
        <f t="shared" si="4"/>
        <v/>
      </c>
      <c r="AV70" s="5" t="str">
        <f t="shared" si="6"/>
        <v/>
      </c>
      <c r="AW70" t="str">
        <f t="shared" si="24"/>
        <v/>
      </c>
    </row>
    <row r="71" spans="6:49" x14ac:dyDescent="0.3">
      <c r="F71" s="4" t="str">
        <f t="shared" si="36"/>
        <v/>
      </c>
      <c r="G71" s="6" t="str">
        <f t="shared" si="37"/>
        <v/>
      </c>
      <c r="H71" t="str">
        <f t="shared" si="38"/>
        <v/>
      </c>
      <c r="I71" t="str">
        <f t="shared" si="7"/>
        <v/>
      </c>
      <c r="J71" t="str">
        <f t="shared" si="8"/>
        <v/>
      </c>
      <c r="K71" t="str">
        <f t="shared" si="28"/>
        <v/>
      </c>
      <c r="L71" t="str">
        <f t="shared" si="39"/>
        <v/>
      </c>
      <c r="M71" s="5" t="str">
        <f t="shared" si="40"/>
        <v/>
      </c>
      <c r="N71" t="str">
        <f t="shared" si="11"/>
        <v/>
      </c>
      <c r="Q71" s="4" t="str">
        <f t="shared" si="29"/>
        <v/>
      </c>
      <c r="R71" s="6" t="str">
        <f t="shared" si="30"/>
        <v/>
      </c>
      <c r="S71" t="str">
        <f t="shared" si="31"/>
        <v/>
      </c>
      <c r="T71" t="str">
        <f t="shared" si="12"/>
        <v/>
      </c>
      <c r="U71" t="str">
        <f t="shared" si="13"/>
        <v/>
      </c>
      <c r="V71" t="str">
        <f t="shared" si="32"/>
        <v/>
      </c>
      <c r="W71" t="str">
        <f t="shared" si="33"/>
        <v/>
      </c>
      <c r="X71" s="5" t="str">
        <f t="shared" si="34"/>
        <v/>
      </c>
      <c r="Y71" t="str">
        <f t="shared" si="16"/>
        <v/>
      </c>
      <c r="Z71" t="str">
        <f t="shared" si="17"/>
        <v/>
      </c>
      <c r="AA71" t="str">
        <f t="shared" si="18"/>
        <v/>
      </c>
      <c r="AO71" s="4" t="str">
        <f t="shared" si="0"/>
        <v/>
      </c>
      <c r="AP71" t="str">
        <f t="shared" si="1"/>
        <v/>
      </c>
      <c r="AQ71" t="str">
        <f>H71</f>
        <v/>
      </c>
      <c r="AR71" t="str">
        <f t="shared" si="5"/>
        <v/>
      </c>
      <c r="AS71" t="str">
        <f t="shared" si="2"/>
        <v/>
      </c>
      <c r="AT71" t="str">
        <f t="shared" si="3"/>
        <v/>
      </c>
      <c r="AU71" t="str">
        <f t="shared" si="4"/>
        <v/>
      </c>
      <c r="AV71" s="5" t="str">
        <f t="shared" si="6"/>
        <v/>
      </c>
      <c r="AW71" t="str">
        <f t="shared" si="24"/>
        <v/>
      </c>
    </row>
    <row r="72" spans="6:49" x14ac:dyDescent="0.3">
      <c r="F72" s="4" t="str">
        <f t="shared" si="36"/>
        <v/>
      </c>
      <c r="G72" s="6" t="str">
        <f t="shared" si="37"/>
        <v/>
      </c>
      <c r="H72" t="str">
        <f t="shared" si="38"/>
        <v/>
      </c>
      <c r="I72" t="str">
        <f t="shared" si="7"/>
        <v/>
      </c>
      <c r="J72" t="str">
        <f t="shared" si="8"/>
        <v/>
      </c>
      <c r="K72" t="str">
        <f t="shared" si="28"/>
        <v/>
      </c>
      <c r="L72" t="str">
        <f t="shared" si="39"/>
        <v/>
      </c>
      <c r="M72" s="5" t="str">
        <f t="shared" si="40"/>
        <v/>
      </c>
      <c r="N72" t="str">
        <f t="shared" si="11"/>
        <v/>
      </c>
      <c r="Q72" s="4" t="str">
        <f t="shared" si="29"/>
        <v/>
      </c>
      <c r="R72" s="6" t="str">
        <f t="shared" si="30"/>
        <v/>
      </c>
      <c r="S72" t="str">
        <f t="shared" si="31"/>
        <v/>
      </c>
      <c r="T72" t="str">
        <f t="shared" si="12"/>
        <v/>
      </c>
      <c r="U72" t="str">
        <f t="shared" si="13"/>
        <v/>
      </c>
      <c r="V72" t="str">
        <f t="shared" si="32"/>
        <v/>
      </c>
      <c r="W72" t="str">
        <f t="shared" si="33"/>
        <v/>
      </c>
      <c r="X72" s="5" t="str">
        <f t="shared" si="34"/>
        <v/>
      </c>
      <c r="Y72" t="str">
        <f t="shared" si="16"/>
        <v/>
      </c>
      <c r="Z72" t="str">
        <f t="shared" si="17"/>
        <v/>
      </c>
      <c r="AA72" t="str">
        <f t="shared" si="18"/>
        <v/>
      </c>
      <c r="AO72" s="4" t="str">
        <f t="shared" si="0"/>
        <v/>
      </c>
      <c r="AP72" t="str">
        <f t="shared" si="1"/>
        <v/>
      </c>
      <c r="AQ72" t="str">
        <f>H72</f>
        <v/>
      </c>
      <c r="AR72" t="str">
        <f t="shared" si="5"/>
        <v/>
      </c>
      <c r="AS72" t="str">
        <f t="shared" si="2"/>
        <v/>
      </c>
      <c r="AT72" t="str">
        <f t="shared" si="3"/>
        <v/>
      </c>
      <c r="AU72" t="str">
        <f t="shared" si="4"/>
        <v/>
      </c>
      <c r="AV72" s="5" t="str">
        <f t="shared" si="6"/>
        <v/>
      </c>
      <c r="AW72" t="str">
        <f t="shared" si="24"/>
        <v/>
      </c>
    </row>
    <row r="73" spans="6:49" x14ac:dyDescent="0.3">
      <c r="F73" s="4" t="str">
        <f t="shared" si="36"/>
        <v/>
      </c>
      <c r="G73" s="6" t="str">
        <f t="shared" si="37"/>
        <v/>
      </c>
      <c r="H73" t="str">
        <f t="shared" si="38"/>
        <v/>
      </c>
      <c r="I73" t="str">
        <f t="shared" si="7"/>
        <v/>
      </c>
      <c r="J73" t="str">
        <f t="shared" si="8"/>
        <v/>
      </c>
      <c r="K73" t="str">
        <f t="shared" si="28"/>
        <v/>
      </c>
      <c r="L73" t="str">
        <f t="shared" si="39"/>
        <v/>
      </c>
      <c r="M73" s="5" t="str">
        <f t="shared" si="40"/>
        <v/>
      </c>
      <c r="N73" t="str">
        <f t="shared" si="11"/>
        <v/>
      </c>
      <c r="Q73" s="4" t="str">
        <f t="shared" si="29"/>
        <v/>
      </c>
      <c r="R73" s="6" t="str">
        <f t="shared" si="30"/>
        <v/>
      </c>
      <c r="S73" t="str">
        <f t="shared" si="31"/>
        <v/>
      </c>
      <c r="T73" t="str">
        <f t="shared" si="12"/>
        <v/>
      </c>
      <c r="U73" t="str">
        <f t="shared" si="13"/>
        <v/>
      </c>
      <c r="V73" t="str">
        <f t="shared" si="32"/>
        <v/>
      </c>
      <c r="W73" t="str">
        <f t="shared" si="33"/>
        <v/>
      </c>
      <c r="X73" s="5" t="str">
        <f t="shared" si="34"/>
        <v/>
      </c>
      <c r="Y73" t="str">
        <f t="shared" si="16"/>
        <v/>
      </c>
      <c r="Z73" t="str">
        <f t="shared" si="17"/>
        <v/>
      </c>
      <c r="AA73" t="str">
        <f t="shared" si="18"/>
        <v/>
      </c>
      <c r="AO73" s="4" t="str">
        <f t="shared" ref="AO73:AO75" si="43">F73</f>
        <v/>
      </c>
      <c r="AP73" t="str">
        <f t="shared" ref="AP73:AP75" si="44">G73</f>
        <v/>
      </c>
      <c r="AQ73" t="str">
        <f t="shared" ref="AQ73:AQ75" si="45">H73</f>
        <v/>
      </c>
      <c r="AR73" t="str">
        <f t="shared" si="5"/>
        <v/>
      </c>
      <c r="AS73" t="str">
        <f t="shared" ref="AS73:AS75" si="46">J73</f>
        <v/>
      </c>
      <c r="AT73" t="str">
        <f t="shared" ref="AT73:AT75" si="47">K73</f>
        <v/>
      </c>
      <c r="AU73" t="str">
        <f t="shared" ref="AU73:AU75" si="48">L73</f>
        <v/>
      </c>
      <c r="AV73" s="5" t="str">
        <f t="shared" si="6"/>
        <v/>
      </c>
      <c r="AW73" t="str">
        <f t="shared" si="24"/>
        <v/>
      </c>
    </row>
    <row r="74" spans="6:49" x14ac:dyDescent="0.3">
      <c r="F74" s="4" t="str">
        <f t="shared" si="36"/>
        <v/>
      </c>
      <c r="G74" s="6" t="str">
        <f t="shared" si="37"/>
        <v/>
      </c>
      <c r="H74" t="str">
        <f t="shared" si="38"/>
        <v/>
      </c>
      <c r="I74" t="str">
        <f t="shared" si="7"/>
        <v/>
      </c>
      <c r="J74" t="str">
        <f t="shared" si="8"/>
        <v/>
      </c>
      <c r="K74" t="str">
        <f t="shared" si="28"/>
        <v/>
      </c>
      <c r="L74" t="str">
        <f t="shared" si="39"/>
        <v/>
      </c>
      <c r="M74" s="5" t="str">
        <f t="shared" si="40"/>
        <v/>
      </c>
      <c r="N74" t="str">
        <f t="shared" si="11"/>
        <v/>
      </c>
      <c r="Q74" s="4" t="str">
        <f t="shared" si="29"/>
        <v/>
      </c>
      <c r="R74" s="6" t="str">
        <f t="shared" si="30"/>
        <v/>
      </c>
      <c r="S74" t="str">
        <f t="shared" si="31"/>
        <v/>
      </c>
      <c r="T74" t="str">
        <f t="shared" si="12"/>
        <v/>
      </c>
      <c r="U74" t="str">
        <f t="shared" si="13"/>
        <v/>
      </c>
      <c r="V74" t="str">
        <f t="shared" si="32"/>
        <v/>
      </c>
      <c r="W74" t="str">
        <f t="shared" si="33"/>
        <v/>
      </c>
      <c r="X74" s="5" t="str">
        <f t="shared" si="34"/>
        <v/>
      </c>
      <c r="Y74" t="str">
        <f t="shared" si="16"/>
        <v/>
      </c>
      <c r="Z74" t="str">
        <f t="shared" si="17"/>
        <v/>
      </c>
      <c r="AA74" t="str">
        <f t="shared" si="18"/>
        <v/>
      </c>
      <c r="AO74" s="4" t="str">
        <f t="shared" si="43"/>
        <v/>
      </c>
      <c r="AP74" t="str">
        <f t="shared" si="44"/>
        <v/>
      </c>
      <c r="AQ74" t="str">
        <f t="shared" si="45"/>
        <v/>
      </c>
      <c r="AR74" t="str">
        <f t="shared" ref="AR74:AR75" si="49">IF(AQ74="","",AQ74*$C$5)</f>
        <v/>
      </c>
      <c r="AS74" t="str">
        <f t="shared" si="46"/>
        <v/>
      </c>
      <c r="AT74" t="str">
        <f t="shared" si="47"/>
        <v/>
      </c>
      <c r="AU74" t="str">
        <f t="shared" si="48"/>
        <v/>
      </c>
      <c r="AV74" s="5" t="str">
        <f t="shared" ref="AV74:AV75" si="50">IF(AU74="","",(AQ74-AR74)*AU74)</f>
        <v/>
      </c>
      <c r="AW74" t="str">
        <f t="shared" si="24"/>
        <v/>
      </c>
    </row>
    <row r="75" spans="6:49" x14ac:dyDescent="0.3">
      <c r="F75" s="7" t="str">
        <f t="shared" si="36"/>
        <v/>
      </c>
      <c r="G75" s="8" t="str">
        <f t="shared" si="37"/>
        <v/>
      </c>
      <c r="H75" s="9" t="str">
        <f t="shared" si="38"/>
        <v/>
      </c>
      <c r="I75" s="9" t="str">
        <f t="shared" ref="I75" si="51">IF(H75="","",H75*$C$5)</f>
        <v/>
      </c>
      <c r="J75" s="9" t="str">
        <f t="shared" ref="J75" si="52">IF(I75="","",IF(F75&lt;$C$8,1,$C$4))</f>
        <v/>
      </c>
      <c r="K75" s="9" t="str">
        <f t="shared" si="28"/>
        <v/>
      </c>
      <c r="L75" s="9" t="str">
        <f t="shared" si="39"/>
        <v/>
      </c>
      <c r="M75" s="10" t="str">
        <f t="shared" si="40"/>
        <v/>
      </c>
      <c r="N75" t="str">
        <f t="shared" ref="N75" si="53">IF(M75="","",IF(F75&lt;=$C$8,(1-$N$6)*M75,(1-$N$7)*M75))</f>
        <v/>
      </c>
      <c r="Q75" s="7" t="str">
        <f t="shared" si="29"/>
        <v/>
      </c>
      <c r="R75" s="8" t="str">
        <f t="shared" si="30"/>
        <v/>
      </c>
      <c r="S75" s="9" t="str">
        <f t="shared" si="31"/>
        <v/>
      </c>
      <c r="T75" s="9" t="str">
        <f t="shared" ref="T75" si="54">IF(S75="","",S75*$C$5)</f>
        <v/>
      </c>
      <c r="U75" s="9" t="str">
        <f t="shared" ref="U75" si="55">IF(T75="","",IF(Q75&lt;$C$8,1,$C$4))</f>
        <v/>
      </c>
      <c r="V75" s="9" t="str">
        <f t="shared" si="32"/>
        <v/>
      </c>
      <c r="W75" s="9" t="str">
        <f t="shared" si="33"/>
        <v/>
      </c>
      <c r="X75" s="10" t="str">
        <f t="shared" si="34"/>
        <v/>
      </c>
      <c r="Y75" t="str">
        <f t="shared" ref="Y75" si="56">IF(X75="","",IF(Q75&lt;=$C$8,(1-$Y$6)*X75,(1-$Y$7)*X75))</f>
        <v/>
      </c>
      <c r="Z75" t="str">
        <f t="shared" ref="Z75" si="57">IF(Y75="","",IF(N75-Y75&gt;$C$15,N75-Y75-$C$15,0))</f>
        <v/>
      </c>
      <c r="AA75" t="str">
        <f t="shared" ref="AA75" si="58">IF(Y75="","",IF(AW75-Y75&gt;$C$15,AW75-Y75-$C$15,0))</f>
        <v/>
      </c>
      <c r="AO75" s="7" t="str">
        <f t="shared" si="43"/>
        <v/>
      </c>
      <c r="AP75" s="9" t="str">
        <f t="shared" si="44"/>
        <v/>
      </c>
      <c r="AQ75" s="9" t="str">
        <f t="shared" si="45"/>
        <v/>
      </c>
      <c r="AR75" s="9" t="str">
        <f t="shared" si="49"/>
        <v/>
      </c>
      <c r="AS75" s="9" t="str">
        <f t="shared" si="46"/>
        <v/>
      </c>
      <c r="AT75" s="9" t="str">
        <f t="shared" si="47"/>
        <v/>
      </c>
      <c r="AU75" s="9" t="str">
        <f t="shared" si="48"/>
        <v/>
      </c>
      <c r="AV75" s="5" t="str">
        <f t="shared" si="50"/>
        <v/>
      </c>
      <c r="AW75" t="str">
        <f t="shared" ref="AW75" si="59">IF(AV75="","",IF(AO75&lt;=$C$8,(1-$N$6)*AV75,(1-$N$7)*AV75))</f>
        <v/>
      </c>
    </row>
  </sheetData>
  <pageMargins left="0.7" right="0.7" top="0.75" bottom="0.75" header="0.3" footer="0.3"/>
  <pageSetup paperSize="9" orientation="portrait" r:id="rId1"/>
  <ignoredErrors>
    <ignoredError sqref="AR10:AR75 AV10:AV75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Pelser</dc:creator>
  <cp:lastModifiedBy>Ryan Pelser</cp:lastModifiedBy>
  <dcterms:created xsi:type="dcterms:W3CDTF">2019-02-14T12:04:47Z</dcterms:created>
  <dcterms:modified xsi:type="dcterms:W3CDTF">2019-03-18T19:56:30Z</dcterms:modified>
</cp:coreProperties>
</file>