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se\Documents\Calc\Calc\"/>
    </mc:Choice>
  </mc:AlternateContent>
  <xr:revisionPtr revIDLastSave="0" documentId="13_ncr:1_{FABD1AB8-E7E1-44FD-A96E-C357584DBB17}" xr6:coauthVersionLast="36" xr6:coauthVersionMax="36" xr10:uidLastSave="{00000000-0000-0000-0000-000000000000}"/>
  <bookViews>
    <workbookView xWindow="0" yWindow="0" windowWidth="28800" windowHeight="11925" xr2:uid="{E385D146-1A00-4687-B1F9-62BC4F900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3" i="1" l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Y75" i="1"/>
  <c r="Z75" i="1" s="1"/>
  <c r="Y74" i="1"/>
  <c r="Z74" i="1" s="1"/>
  <c r="Y73" i="1"/>
  <c r="Y72" i="1"/>
  <c r="Z72" i="1" s="1"/>
  <c r="Y71" i="1"/>
  <c r="Z71" i="1" s="1"/>
  <c r="Y70" i="1"/>
  <c r="Z70" i="1" s="1"/>
  <c r="Y69" i="1"/>
  <c r="Y68" i="1"/>
  <c r="Y67" i="1"/>
  <c r="Y66" i="1"/>
  <c r="Z66" i="1" s="1"/>
  <c r="Y65" i="1"/>
  <c r="Z65" i="1" s="1"/>
  <c r="Y64" i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 s="1"/>
  <c r="AB5" i="1"/>
  <c r="Y2" i="1"/>
  <c r="Z73" i="1"/>
  <c r="Z69" i="1"/>
  <c r="Z68" i="1"/>
  <c r="Z67" i="1"/>
  <c r="Z64" i="1"/>
  <c r="Z57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Z56" i="1" s="1"/>
  <c r="N55" i="1"/>
  <c r="N54" i="1"/>
  <c r="N53" i="1"/>
  <c r="N52" i="1"/>
  <c r="AF52" i="1" s="1"/>
  <c r="N51" i="1"/>
  <c r="Z51" i="1" s="1"/>
  <c r="N50" i="1"/>
  <c r="N49" i="1"/>
  <c r="N48" i="1"/>
  <c r="N47" i="1"/>
  <c r="N46" i="1"/>
  <c r="N45" i="1"/>
  <c r="N44" i="1"/>
  <c r="N43" i="1"/>
  <c r="N42" i="1"/>
  <c r="N41" i="1"/>
  <c r="Z41" i="1" s="1"/>
  <c r="N40" i="1"/>
  <c r="Z40" i="1" s="1"/>
  <c r="N39" i="1"/>
  <c r="N38" i="1"/>
  <c r="N37" i="1"/>
  <c r="N36" i="1"/>
  <c r="AF36" i="1" s="1"/>
  <c r="N35" i="1"/>
  <c r="Z35" i="1" s="1"/>
  <c r="N34" i="1"/>
  <c r="N33" i="1"/>
  <c r="N32" i="1"/>
  <c r="N31" i="1"/>
  <c r="N30" i="1"/>
  <c r="N29" i="1"/>
  <c r="N28" i="1"/>
  <c r="N27" i="1"/>
  <c r="N26" i="1"/>
  <c r="N25" i="1"/>
  <c r="Z25" i="1" s="1"/>
  <c r="N24" i="1"/>
  <c r="Z24" i="1" s="1"/>
  <c r="N23" i="1"/>
  <c r="N22" i="1"/>
  <c r="N21" i="1"/>
  <c r="N20" i="1"/>
  <c r="N19" i="1"/>
  <c r="Z19" i="1" s="1"/>
  <c r="N18" i="1"/>
  <c r="N17" i="1"/>
  <c r="N16" i="1"/>
  <c r="N15" i="1"/>
  <c r="N14" i="1"/>
  <c r="N13" i="1"/>
  <c r="N12" i="1"/>
  <c r="N11" i="1"/>
  <c r="N10" i="1"/>
  <c r="Z21" i="1" l="1"/>
  <c r="Z37" i="1"/>
  <c r="Z53" i="1"/>
  <c r="Z38" i="1"/>
  <c r="Z54" i="1"/>
  <c r="N9" i="1"/>
  <c r="Z50" i="1"/>
  <c r="Z16" i="1"/>
  <c r="Z48" i="1"/>
  <c r="Z17" i="1"/>
  <c r="Z18" i="1"/>
  <c r="Z34" i="1"/>
  <c r="Z39" i="1"/>
  <c r="Z55" i="1"/>
  <c r="Z32" i="1"/>
  <c r="Z33" i="1"/>
  <c r="Z49" i="1"/>
  <c r="Z20" i="1"/>
  <c r="AF12" i="1"/>
  <c r="AF28" i="1"/>
  <c r="AF44" i="1"/>
  <c r="Z22" i="1"/>
  <c r="Z23" i="1"/>
  <c r="Z26" i="1"/>
  <c r="Z42" i="1"/>
  <c r="Z11" i="1"/>
  <c r="Z27" i="1"/>
  <c r="Z43" i="1"/>
  <c r="Z14" i="1"/>
  <c r="Z30" i="1"/>
  <c r="Z46" i="1"/>
  <c r="AF14" i="1"/>
  <c r="AF43" i="1"/>
  <c r="AF15" i="1"/>
  <c r="AF29" i="1"/>
  <c r="AF16" i="1"/>
  <c r="AF30" i="1"/>
  <c r="Z52" i="1"/>
  <c r="AF17" i="1"/>
  <c r="AF31" i="1"/>
  <c r="AF45" i="1"/>
  <c r="AF18" i="1"/>
  <c r="AF32" i="1"/>
  <c r="AF46" i="1"/>
  <c r="AF19" i="1"/>
  <c r="AF33" i="1"/>
  <c r="AF47" i="1"/>
  <c r="Z36" i="1"/>
  <c r="AF34" i="1"/>
  <c r="AF48" i="1"/>
  <c r="AF20" i="1"/>
  <c r="AF35" i="1"/>
  <c r="AF49" i="1"/>
  <c r="AF21" i="1"/>
  <c r="AF50" i="1"/>
  <c r="AF22" i="1"/>
  <c r="AF51" i="1"/>
  <c r="Z10" i="1"/>
  <c r="AF23" i="1"/>
  <c r="AF37" i="1"/>
  <c r="AF24" i="1"/>
  <c r="AF38" i="1"/>
  <c r="Z12" i="1"/>
  <c r="Z28" i="1"/>
  <c r="Z44" i="1"/>
  <c r="AF11" i="1"/>
  <c r="AF25" i="1"/>
  <c r="AF39" i="1"/>
  <c r="AF53" i="1"/>
  <c r="Z13" i="1"/>
  <c r="Z29" i="1"/>
  <c r="Z45" i="1"/>
  <c r="AF26" i="1"/>
  <c r="AF40" i="1"/>
  <c r="AF54" i="1"/>
  <c r="AF27" i="1"/>
  <c r="AF41" i="1"/>
  <c r="AF55" i="1"/>
  <c r="Z15" i="1"/>
  <c r="Z31" i="1"/>
  <c r="Z47" i="1"/>
  <c r="AF13" i="1"/>
  <c r="AF42" i="1"/>
  <c r="AF56" i="1"/>
  <c r="AC13" i="1"/>
  <c r="AC12" i="1"/>
  <c r="AC11" i="1"/>
  <c r="AC10" i="1"/>
  <c r="C6" i="1"/>
  <c r="Z8" i="1" l="1"/>
  <c r="Y3" i="1" s="1"/>
  <c r="C12" i="1"/>
  <c r="C13" i="1" s="1"/>
  <c r="F1" i="1"/>
  <c r="G1" i="1" s="1"/>
  <c r="R4" i="1"/>
  <c r="R10" i="1" s="1"/>
  <c r="Q10" i="1"/>
  <c r="F10" i="1"/>
  <c r="R11" i="1" l="1"/>
  <c r="R12" i="1" s="1"/>
  <c r="S12" i="1" s="1"/>
  <c r="T12" i="1" s="1"/>
  <c r="S10" i="1"/>
  <c r="T5" i="1"/>
  <c r="H1" i="1"/>
  <c r="G4" i="1"/>
  <c r="Q11" i="1" l="1"/>
  <c r="Q12" i="1" s="1"/>
  <c r="R13" i="1"/>
  <c r="S11" i="1"/>
  <c r="T10" i="1"/>
  <c r="U10" i="1" s="1"/>
  <c r="V10" i="1" s="1"/>
  <c r="I5" i="1"/>
  <c r="G10" i="1"/>
  <c r="H10" i="1" s="1"/>
  <c r="U12" i="1"/>
  <c r="T11" i="1"/>
  <c r="U11" i="1" s="1"/>
  <c r="AB14" i="1" l="1"/>
  <c r="S13" i="1"/>
  <c r="T13" i="1" s="1"/>
  <c r="R14" i="1"/>
  <c r="Q13" i="1"/>
  <c r="G11" i="1"/>
  <c r="I10" i="1"/>
  <c r="J10" i="1" s="1"/>
  <c r="K10" i="1" s="1"/>
  <c r="L10" i="1" s="1"/>
  <c r="M10" i="1" s="1"/>
  <c r="V11" i="1"/>
  <c r="V12" i="1" s="1"/>
  <c r="W10" i="1"/>
  <c r="X10" i="1" l="1"/>
  <c r="AD10" i="1"/>
  <c r="AE10" i="1" s="1"/>
  <c r="U13" i="1"/>
  <c r="S14" i="1"/>
  <c r="T14" i="1" s="1"/>
  <c r="U14" i="1" s="1"/>
  <c r="Q14" i="1"/>
  <c r="R15" i="1"/>
  <c r="AB15" i="1"/>
  <c r="AC14" i="1"/>
  <c r="G12" i="1"/>
  <c r="F11" i="1"/>
  <c r="H11" i="1"/>
  <c r="I11" i="1" s="1"/>
  <c r="J11" i="1" s="1"/>
  <c r="K11" i="1" s="1"/>
  <c r="V13" i="1"/>
  <c r="W12" i="1"/>
  <c r="W11" i="1"/>
  <c r="AF10" i="1" l="1"/>
  <c r="AF8" i="1" s="1"/>
  <c r="AE9" i="1"/>
  <c r="R16" i="1"/>
  <c r="S15" i="1"/>
  <c r="T15" i="1" s="1"/>
  <c r="U15" i="1" s="1"/>
  <c r="Q15" i="1"/>
  <c r="F12" i="1"/>
  <c r="AB16" i="1"/>
  <c r="AC15" i="1"/>
  <c r="X11" i="1"/>
  <c r="AD11" i="1"/>
  <c r="X12" i="1"/>
  <c r="AD12" i="1"/>
  <c r="L11" i="1"/>
  <c r="M11" i="1" s="1"/>
  <c r="G13" i="1"/>
  <c r="H12" i="1"/>
  <c r="I12" i="1" s="1"/>
  <c r="J12" i="1" s="1"/>
  <c r="K12" i="1" s="1"/>
  <c r="V14" i="1"/>
  <c r="W13" i="1"/>
  <c r="X13" i="1" l="1"/>
  <c r="AD13" i="1"/>
  <c r="AB17" i="1"/>
  <c r="AC16" i="1"/>
  <c r="F13" i="1"/>
  <c r="R17" i="1"/>
  <c r="Q16" i="1"/>
  <c r="S16" i="1"/>
  <c r="T16" i="1" s="1"/>
  <c r="U16" i="1" s="1"/>
  <c r="L12" i="1"/>
  <c r="M12" i="1" s="1"/>
  <c r="G14" i="1"/>
  <c r="H13" i="1"/>
  <c r="I13" i="1" s="1"/>
  <c r="V15" i="1"/>
  <c r="W14" i="1"/>
  <c r="AB18" i="1" l="1"/>
  <c r="AC17" i="1"/>
  <c r="X14" i="1"/>
  <c r="AD14" i="1"/>
  <c r="R18" i="1"/>
  <c r="S17" i="1"/>
  <c r="T17" i="1" s="1"/>
  <c r="Q17" i="1"/>
  <c r="J13" i="1"/>
  <c r="K13" i="1" s="1"/>
  <c r="L13" i="1" s="1"/>
  <c r="M13" i="1" s="1"/>
  <c r="H14" i="1"/>
  <c r="I14" i="1" s="1"/>
  <c r="G15" i="1"/>
  <c r="F14" i="1"/>
  <c r="V16" i="1"/>
  <c r="W15" i="1"/>
  <c r="U17" i="1" l="1"/>
  <c r="S18" i="1"/>
  <c r="T18" i="1" s="1"/>
  <c r="U18" i="1" s="1"/>
  <c r="Q18" i="1"/>
  <c r="R19" i="1"/>
  <c r="X15" i="1"/>
  <c r="AD15" i="1"/>
  <c r="AC18" i="1"/>
  <c r="AB19" i="1"/>
  <c r="F15" i="1"/>
  <c r="H15" i="1"/>
  <c r="I15" i="1" s="1"/>
  <c r="G16" i="1"/>
  <c r="J14" i="1"/>
  <c r="K14" i="1" s="1"/>
  <c r="L14" i="1" s="1"/>
  <c r="M14" i="1" s="1"/>
  <c r="V17" i="1"/>
  <c r="W16" i="1"/>
  <c r="Q19" i="1" l="1"/>
  <c r="S19" i="1"/>
  <c r="T19" i="1" s="1"/>
  <c r="U19" i="1" s="1"/>
  <c r="R20" i="1"/>
  <c r="AC19" i="1"/>
  <c r="AB20" i="1"/>
  <c r="X16" i="1"/>
  <c r="AD16" i="1"/>
  <c r="F16" i="1"/>
  <c r="G17" i="1"/>
  <c r="H16" i="1"/>
  <c r="I16" i="1" s="1"/>
  <c r="J15" i="1"/>
  <c r="K15" i="1" s="1"/>
  <c r="V18" i="1"/>
  <c r="W17" i="1"/>
  <c r="X17" i="1" l="1"/>
  <c r="AD17" i="1"/>
  <c r="AC20" i="1"/>
  <c r="AB21" i="1"/>
  <c r="R21" i="1"/>
  <c r="Q20" i="1"/>
  <c r="S20" i="1"/>
  <c r="T20" i="1" s="1"/>
  <c r="U20" i="1" s="1"/>
  <c r="L15" i="1"/>
  <c r="M15" i="1" s="1"/>
  <c r="J16" i="1"/>
  <c r="K16" i="1" s="1"/>
  <c r="G18" i="1"/>
  <c r="H17" i="1"/>
  <c r="I17" i="1" s="1"/>
  <c r="F17" i="1"/>
  <c r="V19" i="1"/>
  <c r="W18" i="1"/>
  <c r="S21" i="1" l="1"/>
  <c r="T21" i="1" s="1"/>
  <c r="U21" i="1" s="1"/>
  <c r="Q21" i="1"/>
  <c r="R22" i="1"/>
  <c r="AC21" i="1"/>
  <c r="AB22" i="1"/>
  <c r="X18" i="1"/>
  <c r="AD18" i="1"/>
  <c r="L16" i="1"/>
  <c r="M16" i="1" s="1"/>
  <c r="J17" i="1"/>
  <c r="K17" i="1" s="1"/>
  <c r="G19" i="1"/>
  <c r="F18" i="1"/>
  <c r="H18" i="1"/>
  <c r="I18" i="1" s="1"/>
  <c r="V20" i="1"/>
  <c r="W19" i="1"/>
  <c r="AC22" i="1" l="1"/>
  <c r="AB23" i="1"/>
  <c r="Q22" i="1"/>
  <c r="R23" i="1"/>
  <c r="S22" i="1"/>
  <c r="T22" i="1" s="1"/>
  <c r="U22" i="1" s="1"/>
  <c r="X19" i="1"/>
  <c r="AD19" i="1"/>
  <c r="F19" i="1"/>
  <c r="L17" i="1"/>
  <c r="M17" i="1" s="1"/>
  <c r="J18" i="1"/>
  <c r="K18" i="1" s="1"/>
  <c r="H19" i="1"/>
  <c r="I19" i="1" s="1"/>
  <c r="G20" i="1"/>
  <c r="V21" i="1"/>
  <c r="W20" i="1"/>
  <c r="S23" i="1" l="1"/>
  <c r="T23" i="1" s="1"/>
  <c r="Q23" i="1"/>
  <c r="R24" i="1"/>
  <c r="AB24" i="1"/>
  <c r="AC23" i="1"/>
  <c r="X20" i="1"/>
  <c r="AD20" i="1"/>
  <c r="L18" i="1"/>
  <c r="M18" i="1" s="1"/>
  <c r="F20" i="1"/>
  <c r="G21" i="1"/>
  <c r="H20" i="1"/>
  <c r="I20" i="1" s="1"/>
  <c r="J19" i="1"/>
  <c r="K19" i="1" s="1"/>
  <c r="V22" i="1"/>
  <c r="W21" i="1"/>
  <c r="AC24" i="1" l="1"/>
  <c r="AB25" i="1"/>
  <c r="R25" i="1"/>
  <c r="S24" i="1"/>
  <c r="T24" i="1" s="1"/>
  <c r="U24" i="1" s="1"/>
  <c r="Q24" i="1"/>
  <c r="X21" i="1"/>
  <c r="AD21" i="1"/>
  <c r="U23" i="1"/>
  <c r="V23" i="1" s="1"/>
  <c r="L19" i="1"/>
  <c r="M19" i="1" s="1"/>
  <c r="J20" i="1"/>
  <c r="K20" i="1" s="1"/>
  <c r="F21" i="1"/>
  <c r="G22" i="1"/>
  <c r="H21" i="1"/>
  <c r="I21" i="1" s="1"/>
  <c r="W22" i="1"/>
  <c r="R26" i="1" l="1"/>
  <c r="S25" i="1"/>
  <c r="T25" i="1" s="1"/>
  <c r="Q25" i="1"/>
  <c r="X22" i="1"/>
  <c r="AD22" i="1"/>
  <c r="AC25" i="1"/>
  <c r="AB26" i="1"/>
  <c r="L20" i="1"/>
  <c r="M20" i="1" s="1"/>
  <c r="H22" i="1"/>
  <c r="I22" i="1" s="1"/>
  <c r="G23" i="1"/>
  <c r="F22" i="1"/>
  <c r="J21" i="1"/>
  <c r="K21" i="1" s="1"/>
  <c r="V24" i="1"/>
  <c r="W23" i="1"/>
  <c r="AB27" i="1" l="1"/>
  <c r="AC26" i="1"/>
  <c r="U25" i="1"/>
  <c r="V25" i="1" s="1"/>
  <c r="X23" i="1"/>
  <c r="AD23" i="1"/>
  <c r="Q26" i="1"/>
  <c r="R27" i="1"/>
  <c r="S26" i="1"/>
  <c r="T26" i="1" s="1"/>
  <c r="U26" i="1" s="1"/>
  <c r="F23" i="1"/>
  <c r="L21" i="1"/>
  <c r="M21" i="1" s="1"/>
  <c r="G24" i="1"/>
  <c r="H23" i="1"/>
  <c r="I23" i="1" s="1"/>
  <c r="J22" i="1"/>
  <c r="K22" i="1" s="1"/>
  <c r="W24" i="1"/>
  <c r="S27" i="1" l="1"/>
  <c r="T27" i="1" s="1"/>
  <c r="R28" i="1"/>
  <c r="Q27" i="1"/>
  <c r="X24" i="1"/>
  <c r="AD24" i="1"/>
  <c r="AB28" i="1"/>
  <c r="AC27" i="1"/>
  <c r="L22" i="1"/>
  <c r="M22" i="1" s="1"/>
  <c r="J23" i="1"/>
  <c r="K23" i="1" s="1"/>
  <c r="H24" i="1"/>
  <c r="I24" i="1" s="1"/>
  <c r="G25" i="1"/>
  <c r="F24" i="1"/>
  <c r="V26" i="1"/>
  <c r="W25" i="1"/>
  <c r="AC28" i="1" l="1"/>
  <c r="AB29" i="1"/>
  <c r="Q28" i="1"/>
  <c r="R29" i="1"/>
  <c r="S28" i="1"/>
  <c r="T28" i="1" s="1"/>
  <c r="U28" i="1" s="1"/>
  <c r="X25" i="1"/>
  <c r="AD25" i="1"/>
  <c r="U27" i="1"/>
  <c r="V27" i="1" s="1"/>
  <c r="L23" i="1"/>
  <c r="M23" i="1" s="1"/>
  <c r="J24" i="1"/>
  <c r="K24" i="1" s="1"/>
  <c r="H25" i="1"/>
  <c r="I25" i="1" s="1"/>
  <c r="G26" i="1"/>
  <c r="F25" i="1"/>
  <c r="W26" i="1"/>
  <c r="X26" i="1" l="1"/>
  <c r="AD26" i="1"/>
  <c r="AC29" i="1"/>
  <c r="AB30" i="1"/>
  <c r="S29" i="1"/>
  <c r="T29" i="1" s="1"/>
  <c r="U29" i="1" s="1"/>
  <c r="R30" i="1"/>
  <c r="Q29" i="1"/>
  <c r="L24" i="1"/>
  <c r="M24" i="1" s="1"/>
  <c r="G27" i="1"/>
  <c r="F26" i="1"/>
  <c r="H26" i="1"/>
  <c r="I26" i="1" s="1"/>
  <c r="J25" i="1"/>
  <c r="K25" i="1" s="1"/>
  <c r="V28" i="1"/>
  <c r="W27" i="1"/>
  <c r="AC30" i="1" l="1"/>
  <c r="AB31" i="1"/>
  <c r="R31" i="1"/>
  <c r="Q30" i="1"/>
  <c r="S30" i="1"/>
  <c r="T30" i="1" s="1"/>
  <c r="U30" i="1" s="1"/>
  <c r="X27" i="1"/>
  <c r="AD27" i="1"/>
  <c r="F27" i="1"/>
  <c r="L25" i="1"/>
  <c r="M25" i="1" s="1"/>
  <c r="J26" i="1"/>
  <c r="K26" i="1" s="1"/>
  <c r="G28" i="1"/>
  <c r="H27" i="1"/>
  <c r="I27" i="1" s="1"/>
  <c r="V29" i="1"/>
  <c r="W28" i="1"/>
  <c r="AC31" i="1" l="1"/>
  <c r="AB32" i="1"/>
  <c r="S31" i="1"/>
  <c r="T31" i="1" s="1"/>
  <c r="R32" i="1"/>
  <c r="Q31" i="1"/>
  <c r="X28" i="1"/>
  <c r="AD28" i="1"/>
  <c r="F28" i="1"/>
  <c r="L26" i="1"/>
  <c r="M26" i="1" s="1"/>
  <c r="G29" i="1"/>
  <c r="H28" i="1"/>
  <c r="I28" i="1" s="1"/>
  <c r="J27" i="1"/>
  <c r="K27" i="1" s="1"/>
  <c r="V30" i="1"/>
  <c r="W29" i="1"/>
  <c r="U31" i="1" l="1"/>
  <c r="Q32" i="1"/>
  <c r="R33" i="1"/>
  <c r="S32" i="1"/>
  <c r="T32" i="1" s="1"/>
  <c r="U32" i="1" s="1"/>
  <c r="AB33" i="1"/>
  <c r="AC32" i="1"/>
  <c r="X29" i="1"/>
  <c r="AD29" i="1"/>
  <c r="W30" i="1"/>
  <c r="V31" i="1"/>
  <c r="L27" i="1"/>
  <c r="M27" i="1" s="1"/>
  <c r="G30" i="1"/>
  <c r="H29" i="1"/>
  <c r="I29" i="1" s="1"/>
  <c r="J28" i="1"/>
  <c r="K28" i="1" s="1"/>
  <c r="F29" i="1"/>
  <c r="X30" i="1" l="1"/>
  <c r="AD30" i="1"/>
  <c r="S33" i="1"/>
  <c r="T33" i="1" s="1"/>
  <c r="U33" i="1" s="1"/>
  <c r="Q33" i="1"/>
  <c r="R34" i="1"/>
  <c r="AC33" i="1"/>
  <c r="AB34" i="1"/>
  <c r="F30" i="1"/>
  <c r="W31" i="1"/>
  <c r="V32" i="1"/>
  <c r="L28" i="1"/>
  <c r="M28" i="1" s="1"/>
  <c r="G31" i="1"/>
  <c r="H30" i="1"/>
  <c r="I30" i="1" s="1"/>
  <c r="J29" i="1"/>
  <c r="K29" i="1" s="1"/>
  <c r="X31" i="1" l="1"/>
  <c r="AD31" i="1"/>
  <c r="AC34" i="1"/>
  <c r="AB35" i="1"/>
  <c r="R35" i="1"/>
  <c r="Q34" i="1"/>
  <c r="S34" i="1"/>
  <c r="T34" i="1" s="1"/>
  <c r="U34" i="1" s="1"/>
  <c r="W32" i="1"/>
  <c r="V33" i="1"/>
  <c r="L29" i="1"/>
  <c r="M29" i="1" s="1"/>
  <c r="J30" i="1"/>
  <c r="K30" i="1" s="1"/>
  <c r="L30" i="1" s="1"/>
  <c r="M30" i="1" s="1"/>
  <c r="G32" i="1"/>
  <c r="H31" i="1"/>
  <c r="I31" i="1" s="1"/>
  <c r="F31" i="1"/>
  <c r="S35" i="1" l="1"/>
  <c r="T35" i="1" s="1"/>
  <c r="Q35" i="1"/>
  <c r="R36" i="1"/>
  <c r="AB36" i="1"/>
  <c r="AC35" i="1"/>
  <c r="X32" i="1"/>
  <c r="AD32" i="1"/>
  <c r="W33" i="1"/>
  <c r="V34" i="1"/>
  <c r="J31" i="1"/>
  <c r="K31" i="1" s="1"/>
  <c r="L31" i="1" s="1"/>
  <c r="M31" i="1" s="1"/>
  <c r="G33" i="1"/>
  <c r="F32" i="1"/>
  <c r="H32" i="1"/>
  <c r="I32" i="1" s="1"/>
  <c r="AC36" i="1" l="1"/>
  <c r="AB37" i="1"/>
  <c r="X33" i="1"/>
  <c r="AD33" i="1"/>
  <c r="R37" i="1"/>
  <c r="S36" i="1"/>
  <c r="T36" i="1" s="1"/>
  <c r="U36" i="1" s="1"/>
  <c r="Q36" i="1"/>
  <c r="U35" i="1"/>
  <c r="W34" i="1"/>
  <c r="V35" i="1"/>
  <c r="J32" i="1"/>
  <c r="K32" i="1" s="1"/>
  <c r="L32" i="1" s="1"/>
  <c r="M32" i="1" s="1"/>
  <c r="G34" i="1"/>
  <c r="F33" i="1"/>
  <c r="H33" i="1"/>
  <c r="I33" i="1" s="1"/>
  <c r="X34" i="1" l="1"/>
  <c r="AD34" i="1"/>
  <c r="S37" i="1"/>
  <c r="T37" i="1" s="1"/>
  <c r="R38" i="1"/>
  <c r="Q37" i="1"/>
  <c r="AC37" i="1"/>
  <c r="AB38" i="1"/>
  <c r="W35" i="1"/>
  <c r="V36" i="1"/>
  <c r="J33" i="1"/>
  <c r="K33" i="1" s="1"/>
  <c r="L33" i="1" s="1"/>
  <c r="M33" i="1" s="1"/>
  <c r="G35" i="1"/>
  <c r="F34" i="1"/>
  <c r="H34" i="1"/>
  <c r="I34" i="1" s="1"/>
  <c r="X35" i="1" l="1"/>
  <c r="AD35" i="1"/>
  <c r="AC38" i="1"/>
  <c r="AB39" i="1"/>
  <c r="Q38" i="1"/>
  <c r="R39" i="1"/>
  <c r="S38" i="1"/>
  <c r="T38" i="1" s="1"/>
  <c r="U38" i="1" s="1"/>
  <c r="U37" i="1"/>
  <c r="V37" i="1" s="1"/>
  <c r="W36" i="1"/>
  <c r="G36" i="1"/>
  <c r="F35" i="1"/>
  <c r="H35" i="1"/>
  <c r="I35" i="1" s="1"/>
  <c r="J34" i="1"/>
  <c r="K34" i="1" s="1"/>
  <c r="L34" i="1" s="1"/>
  <c r="M34" i="1" s="1"/>
  <c r="X36" i="1" l="1"/>
  <c r="AD36" i="1"/>
  <c r="AB40" i="1"/>
  <c r="AC39" i="1"/>
  <c r="S39" i="1"/>
  <c r="T39" i="1" s="1"/>
  <c r="U39" i="1" s="1"/>
  <c r="R40" i="1"/>
  <c r="Q39" i="1"/>
  <c r="W37" i="1"/>
  <c r="V38" i="1"/>
  <c r="J35" i="1"/>
  <c r="K35" i="1" s="1"/>
  <c r="L35" i="1" s="1"/>
  <c r="M35" i="1" s="1"/>
  <c r="F36" i="1"/>
  <c r="G37" i="1"/>
  <c r="H36" i="1"/>
  <c r="I36" i="1" s="1"/>
  <c r="AB41" i="1" l="1"/>
  <c r="AC40" i="1"/>
  <c r="X37" i="1"/>
  <c r="AD37" i="1"/>
  <c r="Q40" i="1"/>
  <c r="S40" i="1"/>
  <c r="T40" i="1" s="1"/>
  <c r="U40" i="1" s="1"/>
  <c r="R41" i="1"/>
  <c r="W38" i="1"/>
  <c r="V39" i="1"/>
  <c r="J36" i="1"/>
  <c r="K36" i="1" s="1"/>
  <c r="L36" i="1" s="1"/>
  <c r="M36" i="1" s="1"/>
  <c r="H37" i="1"/>
  <c r="I37" i="1" s="1"/>
  <c r="F37" i="1"/>
  <c r="G38" i="1"/>
  <c r="R42" i="1" l="1"/>
  <c r="Q41" i="1"/>
  <c r="S41" i="1"/>
  <c r="T41" i="1" s="1"/>
  <c r="U41" i="1" s="1"/>
  <c r="X38" i="1"/>
  <c r="AD38" i="1"/>
  <c r="AC41" i="1"/>
  <c r="AB42" i="1"/>
  <c r="W39" i="1"/>
  <c r="V40" i="1"/>
  <c r="G39" i="1"/>
  <c r="F38" i="1"/>
  <c r="H38" i="1"/>
  <c r="I38" i="1" s="1"/>
  <c r="J37" i="1"/>
  <c r="K37" i="1" s="1"/>
  <c r="L37" i="1" s="1"/>
  <c r="M37" i="1" s="1"/>
  <c r="AB43" i="1" l="1"/>
  <c r="AC42" i="1"/>
  <c r="X39" i="1"/>
  <c r="AD39" i="1"/>
  <c r="Q42" i="1"/>
  <c r="R43" i="1"/>
  <c r="S42" i="1"/>
  <c r="T42" i="1" s="1"/>
  <c r="U42" i="1" s="1"/>
  <c r="W40" i="1"/>
  <c r="V41" i="1"/>
  <c r="J38" i="1"/>
  <c r="K38" i="1" s="1"/>
  <c r="L38" i="1" s="1"/>
  <c r="M38" i="1" s="1"/>
  <c r="G40" i="1"/>
  <c r="F39" i="1"/>
  <c r="H39" i="1"/>
  <c r="I39" i="1" s="1"/>
  <c r="S43" i="1" l="1"/>
  <c r="T43" i="1" s="1"/>
  <c r="U43" i="1" s="1"/>
  <c r="Q43" i="1"/>
  <c r="R44" i="1"/>
  <c r="X40" i="1"/>
  <c r="AD40" i="1"/>
  <c r="AB44" i="1"/>
  <c r="AC43" i="1"/>
  <c r="W41" i="1"/>
  <c r="V42" i="1"/>
  <c r="H40" i="1"/>
  <c r="I40" i="1" s="1"/>
  <c r="F40" i="1"/>
  <c r="G41" i="1"/>
  <c r="J39" i="1"/>
  <c r="K39" i="1" s="1"/>
  <c r="L39" i="1" s="1"/>
  <c r="M39" i="1" s="1"/>
  <c r="X41" i="1" l="1"/>
  <c r="AD41" i="1"/>
  <c r="AB45" i="1"/>
  <c r="AC44" i="1"/>
  <c r="Q44" i="1"/>
  <c r="R45" i="1"/>
  <c r="S44" i="1"/>
  <c r="T44" i="1" s="1"/>
  <c r="U44" i="1" s="1"/>
  <c r="W42" i="1"/>
  <c r="V43" i="1"/>
  <c r="H41" i="1"/>
  <c r="I41" i="1" s="1"/>
  <c r="G42" i="1"/>
  <c r="F41" i="1"/>
  <c r="J40" i="1"/>
  <c r="K40" i="1" s="1"/>
  <c r="L40" i="1" s="1"/>
  <c r="M40" i="1" s="1"/>
  <c r="X42" i="1" l="1"/>
  <c r="AD42" i="1"/>
  <c r="S45" i="1"/>
  <c r="T45" i="1" s="1"/>
  <c r="Q45" i="1"/>
  <c r="R46" i="1"/>
  <c r="AB46" i="1"/>
  <c r="AC45" i="1"/>
  <c r="W43" i="1"/>
  <c r="V44" i="1"/>
  <c r="G43" i="1"/>
  <c r="F42" i="1"/>
  <c r="H42" i="1"/>
  <c r="I42" i="1" s="1"/>
  <c r="J41" i="1"/>
  <c r="K41" i="1" s="1"/>
  <c r="L41" i="1" s="1"/>
  <c r="M41" i="1" s="1"/>
  <c r="X43" i="1" l="1"/>
  <c r="AD43" i="1"/>
  <c r="R47" i="1"/>
  <c r="Q46" i="1"/>
  <c r="S46" i="1"/>
  <c r="T46" i="1" s="1"/>
  <c r="U46" i="1" s="1"/>
  <c r="AC46" i="1"/>
  <c r="AB47" i="1"/>
  <c r="U45" i="1"/>
  <c r="W44" i="1"/>
  <c r="V45" i="1"/>
  <c r="J42" i="1"/>
  <c r="K42" i="1" s="1"/>
  <c r="L42" i="1" s="1"/>
  <c r="M42" i="1" s="1"/>
  <c r="G44" i="1"/>
  <c r="F43" i="1"/>
  <c r="H43" i="1"/>
  <c r="I43" i="1" s="1"/>
  <c r="X44" i="1" l="1"/>
  <c r="AD44" i="1"/>
  <c r="S47" i="1"/>
  <c r="T47" i="1" s="1"/>
  <c r="U47" i="1" s="1"/>
  <c r="Q47" i="1"/>
  <c r="R48" i="1"/>
  <c r="AB48" i="1"/>
  <c r="AC47" i="1"/>
  <c r="W45" i="1"/>
  <c r="V46" i="1"/>
  <c r="H44" i="1"/>
  <c r="I44" i="1" s="1"/>
  <c r="G45" i="1"/>
  <c r="F44" i="1"/>
  <c r="J43" i="1"/>
  <c r="K43" i="1" s="1"/>
  <c r="L43" i="1" s="1"/>
  <c r="M43" i="1" s="1"/>
  <c r="Q48" i="1" l="1"/>
  <c r="R49" i="1"/>
  <c r="S48" i="1"/>
  <c r="T48" i="1" s="1"/>
  <c r="U48" i="1" s="1"/>
  <c r="X45" i="1"/>
  <c r="AD45" i="1"/>
  <c r="AB49" i="1"/>
  <c r="AC48" i="1"/>
  <c r="W46" i="1"/>
  <c r="V47" i="1"/>
  <c r="F45" i="1"/>
  <c r="H45" i="1"/>
  <c r="I45" i="1" s="1"/>
  <c r="G46" i="1"/>
  <c r="J44" i="1"/>
  <c r="K44" i="1" s="1"/>
  <c r="L44" i="1" s="1"/>
  <c r="M44" i="1" s="1"/>
  <c r="S49" i="1" l="1"/>
  <c r="T49" i="1" s="1"/>
  <c r="U49" i="1" s="1"/>
  <c r="Q49" i="1"/>
  <c r="R50" i="1"/>
  <c r="X46" i="1"/>
  <c r="AD46" i="1"/>
  <c r="AC49" i="1"/>
  <c r="AB50" i="1"/>
  <c r="W47" i="1"/>
  <c r="V48" i="1"/>
  <c r="J45" i="1"/>
  <c r="K45" i="1" s="1"/>
  <c r="L45" i="1" s="1"/>
  <c r="M45" i="1" s="1"/>
  <c r="H46" i="1"/>
  <c r="I46" i="1" s="1"/>
  <c r="G47" i="1"/>
  <c r="F46" i="1"/>
  <c r="Q50" i="1" l="1"/>
  <c r="R51" i="1"/>
  <c r="S50" i="1"/>
  <c r="T50" i="1" s="1"/>
  <c r="U50" i="1" s="1"/>
  <c r="X47" i="1"/>
  <c r="AD47" i="1"/>
  <c r="AB51" i="1"/>
  <c r="AC50" i="1"/>
  <c r="W48" i="1"/>
  <c r="V49" i="1"/>
  <c r="J46" i="1"/>
  <c r="K46" i="1" s="1"/>
  <c r="L46" i="1" s="1"/>
  <c r="M46" i="1" s="1"/>
  <c r="G48" i="1"/>
  <c r="H47" i="1"/>
  <c r="I47" i="1" s="1"/>
  <c r="F47" i="1"/>
  <c r="X48" i="1" l="1"/>
  <c r="AD48" i="1"/>
  <c r="AB52" i="1"/>
  <c r="AC51" i="1"/>
  <c r="S51" i="1"/>
  <c r="T51" i="1" s="1"/>
  <c r="Q51" i="1"/>
  <c r="R52" i="1"/>
  <c r="W49" i="1"/>
  <c r="V50" i="1"/>
  <c r="G49" i="1"/>
  <c r="F48" i="1"/>
  <c r="H48" i="1"/>
  <c r="I48" i="1" s="1"/>
  <c r="J47" i="1"/>
  <c r="K47" i="1" s="1"/>
  <c r="L47" i="1" s="1"/>
  <c r="M47" i="1" s="1"/>
  <c r="Q52" i="1" l="1"/>
  <c r="R53" i="1"/>
  <c r="S52" i="1"/>
  <c r="T52" i="1" s="1"/>
  <c r="U52" i="1" s="1"/>
  <c r="U51" i="1"/>
  <c r="AB53" i="1"/>
  <c r="AC52" i="1"/>
  <c r="X49" i="1"/>
  <c r="AD49" i="1"/>
  <c r="W50" i="1"/>
  <c r="V51" i="1"/>
  <c r="J48" i="1"/>
  <c r="K48" i="1" s="1"/>
  <c r="L48" i="1" s="1"/>
  <c r="M48" i="1" s="1"/>
  <c r="H49" i="1"/>
  <c r="I49" i="1" s="1"/>
  <c r="F49" i="1"/>
  <c r="G50" i="1"/>
  <c r="X50" i="1" l="1"/>
  <c r="AD50" i="1"/>
  <c r="AC53" i="1"/>
  <c r="AB54" i="1"/>
  <c r="R54" i="1"/>
  <c r="S53" i="1"/>
  <c r="T53" i="1" s="1"/>
  <c r="U53" i="1" s="1"/>
  <c r="Q53" i="1"/>
  <c r="W51" i="1"/>
  <c r="V52" i="1"/>
  <c r="G51" i="1"/>
  <c r="H50" i="1"/>
  <c r="I50" i="1" s="1"/>
  <c r="F50" i="1"/>
  <c r="J49" i="1"/>
  <c r="K49" i="1" s="1"/>
  <c r="L49" i="1" s="1"/>
  <c r="M49" i="1" s="1"/>
  <c r="R55" i="1" l="1"/>
  <c r="S54" i="1"/>
  <c r="T54" i="1" s="1"/>
  <c r="U54" i="1" s="1"/>
  <c r="Q54" i="1"/>
  <c r="X51" i="1"/>
  <c r="AD51" i="1"/>
  <c r="AC54" i="1"/>
  <c r="AB55" i="1"/>
  <c r="W52" i="1"/>
  <c r="V53" i="1"/>
  <c r="J50" i="1"/>
  <c r="K50" i="1" s="1"/>
  <c r="L50" i="1" s="1"/>
  <c r="M50" i="1" s="1"/>
  <c r="F51" i="1"/>
  <c r="H51" i="1"/>
  <c r="I51" i="1" s="1"/>
  <c r="G52" i="1"/>
  <c r="X52" i="1" l="1"/>
  <c r="AD52" i="1"/>
  <c r="AC55" i="1"/>
  <c r="AB56" i="1"/>
  <c r="AC56" i="1" s="1"/>
  <c r="R56" i="1"/>
  <c r="Q55" i="1"/>
  <c r="S55" i="1"/>
  <c r="T55" i="1" s="1"/>
  <c r="U55" i="1" s="1"/>
  <c r="W53" i="1"/>
  <c r="V54" i="1"/>
  <c r="J51" i="1"/>
  <c r="K51" i="1" s="1"/>
  <c r="L51" i="1" s="1"/>
  <c r="M51" i="1" s="1"/>
  <c r="G53" i="1"/>
  <c r="F52" i="1"/>
  <c r="H52" i="1"/>
  <c r="I52" i="1" s="1"/>
  <c r="S56" i="1" l="1"/>
  <c r="T56" i="1" s="1"/>
  <c r="U56" i="1" s="1"/>
  <c r="Q56" i="1"/>
  <c r="R57" i="1"/>
  <c r="X53" i="1"/>
  <c r="AD53" i="1"/>
  <c r="W54" i="1"/>
  <c r="V55" i="1"/>
  <c r="J52" i="1"/>
  <c r="K52" i="1" s="1"/>
  <c r="L52" i="1" s="1"/>
  <c r="M52" i="1" s="1"/>
  <c r="H53" i="1"/>
  <c r="I53" i="1" s="1"/>
  <c r="G54" i="1"/>
  <c r="F53" i="1"/>
  <c r="Q57" i="1" l="1"/>
  <c r="S57" i="1"/>
  <c r="T57" i="1" s="1"/>
  <c r="U57" i="1" s="1"/>
  <c r="V57" i="1" s="1"/>
  <c r="W57" i="1" s="1"/>
  <c r="X57" i="1" s="1"/>
  <c r="R58" i="1"/>
  <c r="X54" i="1"/>
  <c r="AD54" i="1"/>
  <c r="W55" i="1"/>
  <c r="V56" i="1"/>
  <c r="W56" i="1" s="1"/>
  <c r="J53" i="1"/>
  <c r="K53" i="1" s="1"/>
  <c r="L53" i="1" s="1"/>
  <c r="M53" i="1" s="1"/>
  <c r="G55" i="1"/>
  <c r="F54" i="1"/>
  <c r="H54" i="1"/>
  <c r="I54" i="1" s="1"/>
  <c r="X55" i="1" l="1"/>
  <c r="AD55" i="1"/>
  <c r="S58" i="1"/>
  <c r="T58" i="1" s="1"/>
  <c r="U58" i="1" s="1"/>
  <c r="V58" i="1" s="1"/>
  <c r="W58" i="1" s="1"/>
  <c r="X58" i="1" s="1"/>
  <c r="R59" i="1"/>
  <c r="Q58" i="1"/>
  <c r="X56" i="1"/>
  <c r="AD56" i="1"/>
  <c r="AD8" i="1" s="1"/>
  <c r="AF2" i="1" s="1"/>
  <c r="AF3" i="1" s="1"/>
  <c r="F55" i="1"/>
  <c r="G56" i="1"/>
  <c r="H55" i="1"/>
  <c r="I55" i="1" s="1"/>
  <c r="J54" i="1"/>
  <c r="K54" i="1" s="1"/>
  <c r="L54" i="1" s="1"/>
  <c r="M54" i="1" s="1"/>
  <c r="Q59" i="1" l="1"/>
  <c r="S59" i="1"/>
  <c r="T59" i="1" s="1"/>
  <c r="U59" i="1" s="1"/>
  <c r="V59" i="1" s="1"/>
  <c r="W59" i="1" s="1"/>
  <c r="X59" i="1" s="1"/>
  <c r="R60" i="1"/>
  <c r="H56" i="1"/>
  <c r="I56" i="1" s="1"/>
  <c r="G57" i="1"/>
  <c r="F56" i="1"/>
  <c r="J55" i="1"/>
  <c r="K55" i="1" s="1"/>
  <c r="L55" i="1" s="1"/>
  <c r="M55" i="1" s="1"/>
  <c r="Q60" i="1" l="1"/>
  <c r="R61" i="1"/>
  <c r="S60" i="1"/>
  <c r="T60" i="1" s="1"/>
  <c r="U60" i="1" s="1"/>
  <c r="V60" i="1" s="1"/>
  <c r="W60" i="1" s="1"/>
  <c r="X60" i="1" s="1"/>
  <c r="G58" i="1"/>
  <c r="F57" i="1"/>
  <c r="H57" i="1"/>
  <c r="I57" i="1" s="1"/>
  <c r="J56" i="1"/>
  <c r="K56" i="1" s="1"/>
  <c r="L56" i="1" s="1"/>
  <c r="M56" i="1" s="1"/>
  <c r="S61" i="1" l="1"/>
  <c r="T61" i="1" s="1"/>
  <c r="U61" i="1" s="1"/>
  <c r="V61" i="1" s="1"/>
  <c r="W61" i="1" s="1"/>
  <c r="X61" i="1" s="1"/>
  <c r="R62" i="1"/>
  <c r="Q61" i="1"/>
  <c r="J57" i="1"/>
  <c r="K57" i="1" s="1"/>
  <c r="L57" i="1" s="1"/>
  <c r="M57" i="1" s="1"/>
  <c r="H58" i="1"/>
  <c r="I58" i="1" s="1"/>
  <c r="G59" i="1"/>
  <c r="F58" i="1"/>
  <c r="R63" i="1" l="1"/>
  <c r="S62" i="1"/>
  <c r="T62" i="1" s="1"/>
  <c r="U62" i="1" s="1"/>
  <c r="V62" i="1" s="1"/>
  <c r="W62" i="1" s="1"/>
  <c r="X62" i="1" s="1"/>
  <c r="Q62" i="1"/>
  <c r="J58" i="1"/>
  <c r="K58" i="1" s="1"/>
  <c r="L58" i="1" s="1"/>
  <c r="M58" i="1" s="1"/>
  <c r="F59" i="1"/>
  <c r="H59" i="1"/>
  <c r="I59" i="1" s="1"/>
  <c r="G60" i="1"/>
  <c r="R64" i="1" l="1"/>
  <c r="S63" i="1"/>
  <c r="T63" i="1" s="1"/>
  <c r="U63" i="1" s="1"/>
  <c r="V63" i="1" s="1"/>
  <c r="W63" i="1" s="1"/>
  <c r="X63" i="1" s="1"/>
  <c r="Q63" i="1"/>
  <c r="F60" i="1"/>
  <c r="H60" i="1"/>
  <c r="I60" i="1" s="1"/>
  <c r="G61" i="1"/>
  <c r="J59" i="1"/>
  <c r="K59" i="1" s="1"/>
  <c r="L59" i="1" s="1"/>
  <c r="M59" i="1" s="1"/>
  <c r="R65" i="1" l="1"/>
  <c r="S64" i="1"/>
  <c r="T64" i="1" s="1"/>
  <c r="U64" i="1" s="1"/>
  <c r="V64" i="1" s="1"/>
  <c r="W64" i="1" s="1"/>
  <c r="X64" i="1" s="1"/>
  <c r="Q64" i="1"/>
  <c r="H61" i="1"/>
  <c r="I61" i="1" s="1"/>
  <c r="G62" i="1"/>
  <c r="F61" i="1"/>
  <c r="J60" i="1"/>
  <c r="K60" i="1" s="1"/>
  <c r="L60" i="1" s="1"/>
  <c r="M60" i="1" s="1"/>
  <c r="R66" i="1" l="1"/>
  <c r="Q65" i="1"/>
  <c r="S65" i="1"/>
  <c r="T65" i="1" s="1"/>
  <c r="U65" i="1" s="1"/>
  <c r="V65" i="1" s="1"/>
  <c r="W65" i="1" s="1"/>
  <c r="X65" i="1" s="1"/>
  <c r="G63" i="1"/>
  <c r="H62" i="1"/>
  <c r="I62" i="1" s="1"/>
  <c r="F62" i="1"/>
  <c r="J61" i="1"/>
  <c r="K61" i="1" s="1"/>
  <c r="L61" i="1" s="1"/>
  <c r="M61" i="1" s="1"/>
  <c r="R67" i="1" l="1"/>
  <c r="Q66" i="1"/>
  <c r="S66" i="1"/>
  <c r="T66" i="1" s="1"/>
  <c r="U66" i="1" s="1"/>
  <c r="V66" i="1" s="1"/>
  <c r="W66" i="1" s="1"/>
  <c r="X66" i="1" s="1"/>
  <c r="J62" i="1"/>
  <c r="K62" i="1" s="1"/>
  <c r="L62" i="1" s="1"/>
  <c r="M62" i="1" s="1"/>
  <c r="H63" i="1"/>
  <c r="I63" i="1" s="1"/>
  <c r="F63" i="1"/>
  <c r="G64" i="1"/>
  <c r="R68" i="1" l="1"/>
  <c r="S67" i="1"/>
  <c r="T67" i="1" s="1"/>
  <c r="U67" i="1" s="1"/>
  <c r="V67" i="1" s="1"/>
  <c r="W67" i="1" s="1"/>
  <c r="X67" i="1" s="1"/>
  <c r="Q67" i="1"/>
  <c r="J63" i="1"/>
  <c r="K63" i="1" s="1"/>
  <c r="L63" i="1" s="1"/>
  <c r="M63" i="1" s="1"/>
  <c r="G65" i="1"/>
  <c r="F64" i="1"/>
  <c r="H64" i="1"/>
  <c r="I64" i="1" s="1"/>
  <c r="R69" i="1" l="1"/>
  <c r="S68" i="1"/>
  <c r="T68" i="1" s="1"/>
  <c r="U68" i="1" s="1"/>
  <c r="V68" i="1" s="1"/>
  <c r="W68" i="1" s="1"/>
  <c r="X68" i="1" s="1"/>
  <c r="Q68" i="1"/>
  <c r="J64" i="1"/>
  <c r="K64" i="1" s="1"/>
  <c r="L64" i="1" s="1"/>
  <c r="M64" i="1" s="1"/>
  <c r="H65" i="1"/>
  <c r="I65" i="1" s="1"/>
  <c r="G66" i="1"/>
  <c r="F65" i="1"/>
  <c r="S69" i="1" l="1"/>
  <c r="T69" i="1" s="1"/>
  <c r="U69" i="1" s="1"/>
  <c r="V69" i="1" s="1"/>
  <c r="W69" i="1" s="1"/>
  <c r="X69" i="1" s="1"/>
  <c r="Q69" i="1"/>
  <c r="R70" i="1"/>
  <c r="G67" i="1"/>
  <c r="F66" i="1"/>
  <c r="H66" i="1"/>
  <c r="I66" i="1" s="1"/>
  <c r="J65" i="1"/>
  <c r="K65" i="1" s="1"/>
  <c r="L65" i="1" s="1"/>
  <c r="M65" i="1" s="1"/>
  <c r="Q70" i="1" l="1"/>
  <c r="R71" i="1"/>
  <c r="S70" i="1"/>
  <c r="T70" i="1" s="1"/>
  <c r="U70" i="1" s="1"/>
  <c r="V70" i="1" s="1"/>
  <c r="W70" i="1" s="1"/>
  <c r="X70" i="1" s="1"/>
  <c r="J66" i="1"/>
  <c r="K66" i="1" s="1"/>
  <c r="L66" i="1" s="1"/>
  <c r="M66" i="1" s="1"/>
  <c r="H67" i="1"/>
  <c r="I67" i="1" s="1"/>
  <c r="F67" i="1"/>
  <c r="G68" i="1"/>
  <c r="Q71" i="1" l="1"/>
  <c r="S71" i="1"/>
  <c r="T71" i="1" s="1"/>
  <c r="U71" i="1" s="1"/>
  <c r="V71" i="1" s="1"/>
  <c r="W71" i="1" s="1"/>
  <c r="X71" i="1" s="1"/>
  <c r="R72" i="1"/>
  <c r="G69" i="1"/>
  <c r="F68" i="1"/>
  <c r="H68" i="1"/>
  <c r="I68" i="1" s="1"/>
  <c r="J67" i="1"/>
  <c r="K67" i="1" s="1"/>
  <c r="L67" i="1" s="1"/>
  <c r="M67" i="1" s="1"/>
  <c r="S72" i="1" l="1"/>
  <c r="T72" i="1" s="1"/>
  <c r="U72" i="1" s="1"/>
  <c r="V72" i="1" s="1"/>
  <c r="W72" i="1" s="1"/>
  <c r="X72" i="1" s="1"/>
  <c r="Q72" i="1"/>
  <c r="R73" i="1"/>
  <c r="J68" i="1"/>
  <c r="K68" i="1" s="1"/>
  <c r="L68" i="1" s="1"/>
  <c r="M68" i="1" s="1"/>
  <c r="H69" i="1"/>
  <c r="I69" i="1" s="1"/>
  <c r="F69" i="1"/>
  <c r="G70" i="1"/>
  <c r="Q73" i="1" l="1"/>
  <c r="S73" i="1"/>
  <c r="T73" i="1" s="1"/>
  <c r="U73" i="1" s="1"/>
  <c r="V73" i="1" s="1"/>
  <c r="W73" i="1" s="1"/>
  <c r="X73" i="1" s="1"/>
  <c r="R74" i="1"/>
  <c r="G71" i="1"/>
  <c r="H70" i="1"/>
  <c r="I70" i="1" s="1"/>
  <c r="F70" i="1"/>
  <c r="J69" i="1"/>
  <c r="K69" i="1" s="1"/>
  <c r="L69" i="1" s="1"/>
  <c r="M69" i="1" s="1"/>
  <c r="Q74" i="1" l="1"/>
  <c r="R75" i="1"/>
  <c r="S74" i="1"/>
  <c r="T74" i="1" s="1"/>
  <c r="U74" i="1" s="1"/>
  <c r="V74" i="1" s="1"/>
  <c r="W74" i="1" s="1"/>
  <c r="X74" i="1" s="1"/>
  <c r="J70" i="1"/>
  <c r="K70" i="1" s="1"/>
  <c r="L70" i="1" s="1"/>
  <c r="M70" i="1" s="1"/>
  <c r="H71" i="1"/>
  <c r="I71" i="1" s="1"/>
  <c r="F71" i="1"/>
  <c r="G72" i="1"/>
  <c r="S75" i="1" l="1"/>
  <c r="T75" i="1" s="1"/>
  <c r="U75" i="1" s="1"/>
  <c r="V75" i="1" s="1"/>
  <c r="W75" i="1" s="1"/>
  <c r="X75" i="1" s="1"/>
  <c r="X8" i="1" s="1"/>
  <c r="Q75" i="1"/>
  <c r="G73" i="1"/>
  <c r="F72" i="1"/>
  <c r="H72" i="1"/>
  <c r="I72" i="1" s="1"/>
  <c r="J71" i="1"/>
  <c r="K71" i="1" s="1"/>
  <c r="L71" i="1" s="1"/>
  <c r="M71" i="1" s="1"/>
  <c r="J72" i="1" l="1"/>
  <c r="K72" i="1" s="1"/>
  <c r="L72" i="1" s="1"/>
  <c r="M72" i="1" s="1"/>
  <c r="H73" i="1"/>
  <c r="I73" i="1" s="1"/>
  <c r="G74" i="1"/>
  <c r="F73" i="1"/>
  <c r="J73" i="1" l="1"/>
  <c r="K73" i="1" s="1"/>
  <c r="L73" i="1" s="1"/>
  <c r="M73" i="1" s="1"/>
  <c r="F74" i="1"/>
  <c r="G75" i="1"/>
  <c r="H74" i="1"/>
  <c r="I74" i="1" s="1"/>
  <c r="J74" i="1" l="1"/>
  <c r="K74" i="1" s="1"/>
  <c r="L74" i="1" s="1"/>
  <c r="M74" i="1" s="1"/>
  <c r="H75" i="1"/>
  <c r="I75" i="1" s="1"/>
  <c r="F75" i="1"/>
  <c r="J75" i="1" l="1"/>
  <c r="K75" i="1" s="1"/>
  <c r="L75" i="1" s="1"/>
  <c r="M75" i="1" s="1"/>
  <c r="M8" i="1" s="1"/>
</calcChain>
</file>

<file path=xl/sharedStrings.xml><?xml version="1.0" encoding="utf-8"?>
<sst xmlns="http://schemas.openxmlformats.org/spreadsheetml/2006/main" count="51" uniqueCount="27">
  <si>
    <t>discount rate</t>
  </si>
  <si>
    <t>accident year</t>
  </si>
  <si>
    <t>birth year</t>
  </si>
  <si>
    <t>calc year</t>
  </si>
  <si>
    <t>survivorship</t>
  </si>
  <si>
    <t>tax</t>
  </si>
  <si>
    <t>Pre</t>
  </si>
  <si>
    <t>year</t>
  </si>
  <si>
    <t>age</t>
  </si>
  <si>
    <t>ceiling</t>
  </si>
  <si>
    <t>retirement</t>
  </si>
  <si>
    <t>earnings</t>
  </si>
  <si>
    <t>income</t>
  </si>
  <si>
    <t>accident</t>
  </si>
  <si>
    <t>discount factor</t>
  </si>
  <si>
    <t>npv</t>
  </si>
  <si>
    <t>addition</t>
  </si>
  <si>
    <t>Post</t>
  </si>
  <si>
    <t>dob</t>
  </si>
  <si>
    <t>doa</t>
  </si>
  <si>
    <t>eoya</t>
  </si>
  <si>
    <t>cap</t>
  </si>
  <si>
    <t>past</t>
  </si>
  <si>
    <t>future</t>
  </si>
  <si>
    <t>cap check</t>
  </si>
  <si>
    <t>Result</t>
  </si>
  <si>
    <t>Contingency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</si>
</sst>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165" fontId="2" fillId="2" borderId="0" xfId="1" applyNumberFormat="1" applyFont="1" applyFill="1"/>
    <xf numFmtId="165" fontId="2" fillId="3" borderId="0" xfId="1" applyNumberFormat="1" applyFont="1" applyFill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62352-BA3D-485B-A608-0B2B1364F268}">
  <dimension ref="B1:AF75"/>
  <sheetViews>
    <sheetView tabSelected="1" topLeftCell="G1" workbookViewId="0">
      <selection activeCell="O23" sqref="O23"/>
    </sheetView>
  </sheetViews>
  <sheetFormatPr defaultRowHeight="15" x14ac:dyDescent="0.25"/>
  <cols>
    <col min="2" max="2" width="12.5703125" bestFit="1" customWidth="1"/>
    <col min="3" max="3" width="10.7109375" bestFit="1" customWidth="1"/>
    <col min="6" max="6" width="9.7109375" bestFit="1" customWidth="1"/>
    <col min="14" max="14" width="14.28515625" bestFit="1" customWidth="1"/>
    <col min="25" max="25" width="13.28515625" bestFit="1" customWidth="1"/>
    <col min="31" max="31" width="12" customWidth="1"/>
    <col min="32" max="32" width="10.5703125" bestFit="1" customWidth="1"/>
  </cols>
  <sheetData>
    <row r="1" spans="2:32" x14ac:dyDescent="0.25">
      <c r="F1" s="13">
        <f>DATE(C7+G6-(C7-C6),MONTH(C10),DAY(C10))</f>
        <v>57119</v>
      </c>
      <c r="G1" s="13">
        <f>DATE(YEAR(F1),1,1)</f>
        <v>56980</v>
      </c>
      <c r="H1">
        <f>(F1-G1)/365</f>
        <v>0.38082191780821917</v>
      </c>
    </row>
    <row r="2" spans="2:32" x14ac:dyDescent="0.25">
      <c r="X2" s="14" t="s">
        <v>25</v>
      </c>
      <c r="Y2" s="16">
        <f>M8-X8</f>
        <v>5183994.8875252744</v>
      </c>
      <c r="AE2" s="14" t="s">
        <v>25</v>
      </c>
      <c r="AF2" s="16">
        <f>M8-AD8</f>
        <v>4967497.5228986973</v>
      </c>
    </row>
    <row r="3" spans="2:32" x14ac:dyDescent="0.25">
      <c r="B3" t="s">
        <v>0</v>
      </c>
      <c r="C3">
        <v>1.0249999999999999</v>
      </c>
      <c r="G3" t="s">
        <v>8</v>
      </c>
      <c r="H3" t="s">
        <v>11</v>
      </c>
      <c r="I3" t="s">
        <v>16</v>
      </c>
      <c r="R3" t="s">
        <v>8</v>
      </c>
      <c r="S3" t="s">
        <v>11</v>
      </c>
      <c r="T3" t="s">
        <v>16</v>
      </c>
      <c r="X3" s="14" t="s">
        <v>26</v>
      </c>
      <c r="Y3" s="16">
        <f>Y2-Z8</f>
        <v>4530815.3445006795</v>
      </c>
      <c r="AE3" s="14" t="s">
        <v>26</v>
      </c>
      <c r="AF3" s="16">
        <f>AF2-AF8</f>
        <v>4365551.8825002005</v>
      </c>
    </row>
    <row r="4" spans="2:32" x14ac:dyDescent="0.25">
      <c r="B4" t="s">
        <v>4</v>
      </c>
      <c r="C4">
        <v>0.99</v>
      </c>
      <c r="F4" t="s">
        <v>13</v>
      </c>
      <c r="G4">
        <f>C7-C6</f>
        <v>19</v>
      </c>
      <c r="H4">
        <v>200000</v>
      </c>
      <c r="Q4" t="s">
        <v>13</v>
      </c>
      <c r="R4">
        <f>C7-C6</f>
        <v>19</v>
      </c>
      <c r="S4">
        <v>200000</v>
      </c>
      <c r="AB4" t="s">
        <v>16</v>
      </c>
    </row>
    <row r="5" spans="2:32" x14ac:dyDescent="0.25">
      <c r="B5" t="s">
        <v>5</v>
      </c>
      <c r="C5">
        <v>0.1</v>
      </c>
      <c r="F5" t="s">
        <v>9</v>
      </c>
      <c r="G5">
        <v>45</v>
      </c>
      <c r="H5">
        <v>700000</v>
      </c>
      <c r="I5">
        <f>(H5-H4)/(G5-G4)</f>
        <v>19230.76923076923</v>
      </c>
      <c r="Q5" t="s">
        <v>9</v>
      </c>
      <c r="R5">
        <v>45</v>
      </c>
      <c r="S5">
        <v>350000</v>
      </c>
      <c r="T5">
        <f>(S5-S4)/(R5-R4)</f>
        <v>5769.2307692307695</v>
      </c>
      <c r="AB5">
        <f>(S5-AB13)/(R5-R13)</f>
        <v>4347.826086956522</v>
      </c>
    </row>
    <row r="6" spans="2:32" x14ac:dyDescent="0.25">
      <c r="B6" t="s">
        <v>2</v>
      </c>
      <c r="C6">
        <f>YEAR(C10)</f>
        <v>1991</v>
      </c>
      <c r="F6" t="s">
        <v>10</v>
      </c>
      <c r="G6">
        <v>65</v>
      </c>
      <c r="M6" t="s">
        <v>22</v>
      </c>
      <c r="N6">
        <v>0.05</v>
      </c>
      <c r="Q6" t="s">
        <v>10</v>
      </c>
      <c r="R6">
        <v>65</v>
      </c>
      <c r="X6" t="s">
        <v>22</v>
      </c>
      <c r="Y6">
        <v>0.05</v>
      </c>
      <c r="AE6" s="17"/>
    </row>
    <row r="7" spans="2:32" x14ac:dyDescent="0.25">
      <c r="B7" t="s">
        <v>1</v>
      </c>
      <c r="C7">
        <v>2010</v>
      </c>
      <c r="M7" t="s">
        <v>23</v>
      </c>
      <c r="N7">
        <v>0.15</v>
      </c>
      <c r="X7" t="s">
        <v>23</v>
      </c>
      <c r="Y7">
        <v>0.2</v>
      </c>
    </row>
    <row r="8" spans="2:32" x14ac:dyDescent="0.25">
      <c r="B8" t="s">
        <v>3</v>
      </c>
      <c r="C8">
        <v>2013</v>
      </c>
      <c r="F8" s="1" t="s">
        <v>6</v>
      </c>
      <c r="G8" s="2"/>
      <c r="H8" s="2"/>
      <c r="I8" s="2"/>
      <c r="J8" s="2"/>
      <c r="K8" s="2"/>
      <c r="L8" s="2"/>
      <c r="M8" s="3">
        <f>SUM(M10:M75)</f>
        <v>12305553.215377698</v>
      </c>
      <c r="Q8" s="1" t="s">
        <v>17</v>
      </c>
      <c r="R8" s="2"/>
      <c r="S8" s="2"/>
      <c r="T8" s="2"/>
      <c r="U8" s="2"/>
      <c r="V8" s="2"/>
      <c r="W8" s="2"/>
      <c r="X8" s="3">
        <f>SUM(X10:X75)</f>
        <v>7121558.3278524233</v>
      </c>
      <c r="Z8">
        <f>SUM(Z10:Z75)</f>
        <v>653179.54302459524</v>
      </c>
      <c r="AD8">
        <f>SUM(AD10:AD56)</f>
        <v>7338055.6924790004</v>
      </c>
      <c r="AF8">
        <f>SUM(AF10:AF56)</f>
        <v>601945.64039849699</v>
      </c>
    </row>
    <row r="9" spans="2:32" x14ac:dyDescent="0.25">
      <c r="F9" s="4" t="s">
        <v>7</v>
      </c>
      <c r="G9" s="5" t="s">
        <v>8</v>
      </c>
      <c r="H9" s="5" t="s">
        <v>12</v>
      </c>
      <c r="I9" s="5" t="s">
        <v>5</v>
      </c>
      <c r="J9" s="5" t="s">
        <v>4</v>
      </c>
      <c r="K9" s="5" t="s">
        <v>14</v>
      </c>
      <c r="L9" s="5" t="s">
        <v>14</v>
      </c>
      <c r="M9" s="6" t="s">
        <v>15</v>
      </c>
      <c r="N9" s="15">
        <f>SUM(N10:N75)</f>
        <v>10536791.386102574</v>
      </c>
      <c r="Q9" s="4" t="s">
        <v>7</v>
      </c>
      <c r="R9" s="5" t="s">
        <v>8</v>
      </c>
      <c r="S9" s="5" t="s">
        <v>12</v>
      </c>
      <c r="T9" s="5" t="s">
        <v>5</v>
      </c>
      <c r="U9" s="5" t="s">
        <v>4</v>
      </c>
      <c r="V9" s="5" t="s">
        <v>14</v>
      </c>
      <c r="W9" s="5" t="s">
        <v>14</v>
      </c>
      <c r="X9" s="6" t="s">
        <v>15</v>
      </c>
      <c r="Y9" s="15">
        <f>SUM(Y10:Y75)</f>
        <v>5802858.7690056441</v>
      </c>
      <c r="Z9" t="s">
        <v>24</v>
      </c>
      <c r="AE9" s="15">
        <f>SUM(AE10:AE75)</f>
        <v>5972495.5094603254</v>
      </c>
      <c r="AF9" t="s">
        <v>24</v>
      </c>
    </row>
    <row r="10" spans="2:32" x14ac:dyDescent="0.25">
      <c r="B10" t="s">
        <v>18</v>
      </c>
      <c r="C10" s="12">
        <v>33377</v>
      </c>
      <c r="F10" s="4">
        <f>$C$7</f>
        <v>2010</v>
      </c>
      <c r="G10" s="7">
        <f>$G$4</f>
        <v>19</v>
      </c>
      <c r="H10" s="5">
        <f>IF(G10="","",$H$4)</f>
        <v>200000</v>
      </c>
      <c r="I10" s="5">
        <f>IF(H10="","",H10*$C$5)</f>
        <v>20000</v>
      </c>
      <c r="J10" s="5">
        <f>IF(I10="","",IF(F10&lt;$C$8,1,$C$4))</f>
        <v>1</v>
      </c>
      <c r="K10" s="5">
        <f>IF(J10="","",$C$3)</f>
        <v>1.0249999999999999</v>
      </c>
      <c r="L10" s="5">
        <f>IF(K10="","",J10/K10)</f>
        <v>0.97560975609756106</v>
      </c>
      <c r="M10" s="6">
        <f>IF(L10="","",(H10-I10)*L10)</f>
        <v>175609.75609756098</v>
      </c>
      <c r="N10">
        <f>IF(M10="","",IF(F10&lt;=$C$8,(1-$N$6)*M10,(1-$N$7)*M10))</f>
        <v>166829.26829268291</v>
      </c>
      <c r="Q10" s="4">
        <f>$C$7</f>
        <v>2010</v>
      </c>
      <c r="R10" s="7">
        <f>$R$4</f>
        <v>19</v>
      </c>
      <c r="S10" s="5">
        <f>IF(R10="","",$S$4)</f>
        <v>200000</v>
      </c>
      <c r="T10" s="5">
        <f>IF(S10="","",S10*$C$5)</f>
        <v>20000</v>
      </c>
      <c r="U10" s="5">
        <f>IF(T10="","",IF(Q10&lt;$C$8,1,$C$4))</f>
        <v>1</v>
      </c>
      <c r="V10" s="5">
        <f>IF(U10="","",$C$3)</f>
        <v>1.0249999999999999</v>
      </c>
      <c r="W10" s="5">
        <f>IF(V10="","",U10/V10)</f>
        <v>0.97560975609756106</v>
      </c>
      <c r="X10" s="6">
        <f>IF(W10="","",(S10-T10)*W10)</f>
        <v>175609.75609756098</v>
      </c>
      <c r="Y10">
        <f>IF(X10="","",IF(Q10&lt;=$C$8,(1-$Y$6)*X10,(1-$Y$7)*X10))</f>
        <v>166829.26829268291</v>
      </c>
      <c r="Z10">
        <f>IF(Y10="","",IF(N10-Y10&gt;$C$15,N10-Y10-$C$15,0))</f>
        <v>0</v>
      </c>
      <c r="AB10">
        <v>150000</v>
      </c>
      <c r="AC10">
        <f>AB10*0.9</f>
        <v>135000</v>
      </c>
      <c r="AD10">
        <f>AC10*W10</f>
        <v>131707.31707317074</v>
      </c>
      <c r="AE10">
        <f>IF(AD10="","",IF(Q10&lt;=$C$8,(1-$Y$6)*AD10,(1-$Y$7)*AD10))</f>
        <v>125121.95121951219</v>
      </c>
      <c r="AF10">
        <f>IF(AE10="","",IF(N10-AE10&gt;$C$15,N10-AE10-$C$15,0))</f>
        <v>0</v>
      </c>
    </row>
    <row r="11" spans="2:32" x14ac:dyDescent="0.25">
      <c r="B11" t="s">
        <v>19</v>
      </c>
      <c r="C11" s="12">
        <v>40350</v>
      </c>
      <c r="F11" s="4">
        <f>IF(G11="","",F10+1)</f>
        <v>2011</v>
      </c>
      <c r="G11" s="7">
        <f>IF(G10="","",IF(G10+1&gt;$G$6,"",G10+1))</f>
        <v>20</v>
      </c>
      <c r="H11" s="5">
        <f>IF(G11="","",IF(G11&gt;$G$5,H10,H$10+$I$5*(G11-$G$10)))</f>
        <v>219230.76923076922</v>
      </c>
      <c r="I11" s="5">
        <f t="shared" ref="I11:I74" si="0">IF(H11="","",H11*$C$5)</f>
        <v>21923.076923076922</v>
      </c>
      <c r="J11" s="5">
        <f t="shared" ref="J11:J74" si="1">IF(I11="","",IF(F11&lt;$C$8,1,$C$4))</f>
        <v>1</v>
      </c>
      <c r="K11" s="5">
        <f>IF(J11="","",$C$3*K10)</f>
        <v>1.0506249999999999</v>
      </c>
      <c r="L11" s="5">
        <f t="shared" ref="L11:L36" si="2">IF(K11="","",J11/K11)</f>
        <v>0.95181439619274244</v>
      </c>
      <c r="M11" s="6">
        <f t="shared" ref="M11:M36" si="3">IF(L11="","",(H11-I11)*L11)</f>
        <v>187800.30201802956</v>
      </c>
      <c r="N11">
        <f t="shared" ref="N11:N74" si="4">IF(M11="","",IF(F11&lt;=$C$8,(1-$N$6)*M11,(1-$N$7)*M11))</f>
        <v>178410.28691712808</v>
      </c>
      <c r="Q11" s="4">
        <f>IF(R11="","",Q10+1)</f>
        <v>2011</v>
      </c>
      <c r="R11" s="7">
        <f>IF(R10="","",IF(R10+1&gt;$R$6,"",R10+1))</f>
        <v>20</v>
      </c>
      <c r="S11" s="5">
        <f>IF(R11="","",IF(R11&gt;$R$5,S10,S$10+$T$5*(R11-$R$10)))</f>
        <v>205769.23076923078</v>
      </c>
      <c r="T11" s="5">
        <f t="shared" ref="T11:T74" si="5">IF(S11="","",S11*$C$5)</f>
        <v>20576.923076923078</v>
      </c>
      <c r="U11" s="5">
        <f t="shared" ref="U11:U74" si="6">IF(T11="","",IF(Q11&lt;$C$8,1,$C$4))</f>
        <v>1</v>
      </c>
      <c r="V11" s="5">
        <f>IF(U11="","",$C$3*V10)</f>
        <v>1.0506249999999999</v>
      </c>
      <c r="W11" s="5">
        <f t="shared" ref="W11" si="7">IF(V11="","",U11/V11)</f>
        <v>0.95181439619274244</v>
      </c>
      <c r="X11" s="6">
        <f t="shared" ref="X11" si="8">IF(W11="","",(S11-T11)*W11)</f>
        <v>176268.70452569443</v>
      </c>
      <c r="Y11">
        <f t="shared" ref="Y11:Y74" si="9">IF(X11="","",IF(Q11&lt;=$C$8,(1-$Y$6)*X11,(1-$Y$7)*X11))</f>
        <v>167455.2692994097</v>
      </c>
      <c r="Z11">
        <f t="shared" ref="Z11:Z74" si="10">IF(Y11="","",IF(N11-Y11&gt;$C$15,N11-Y11-$C$15,0))</f>
        <v>0</v>
      </c>
      <c r="AB11">
        <v>200000</v>
      </c>
      <c r="AC11">
        <f t="shared" ref="AC11:AC56" si="11">AB11*0.9</f>
        <v>180000</v>
      </c>
      <c r="AD11">
        <f t="shared" ref="AD11:AD56" si="12">AC11*W11</f>
        <v>171326.59131469365</v>
      </c>
      <c r="AE11">
        <f t="shared" ref="AE11:AE56" si="13">IF(AD11="","",IF(Q11&lt;=$C$8,(1-$Y$6)*AD11,(1-$Y$7)*AD11))</f>
        <v>162760.26174895896</v>
      </c>
      <c r="AF11">
        <f t="shared" ref="AF11:AF56" si="14">IF(AE11="","",IF(N11-AE11&gt;$C$15,N11-AE11-$C$15,0))</f>
        <v>0</v>
      </c>
    </row>
    <row r="12" spans="2:32" x14ac:dyDescent="0.25">
      <c r="B12" t="s">
        <v>20</v>
      </c>
      <c r="C12" s="13">
        <f>DATE(YEAR(C11),12,31)</f>
        <v>40543</v>
      </c>
      <c r="F12" s="4">
        <f t="shared" ref="F12:F36" si="15">IF(G12="","",F11+1)</f>
        <v>2012</v>
      </c>
      <c r="G12" s="7">
        <f t="shared" ref="G12:G36" si="16">IF(G11="","",IF(G11+1&gt;$G$6,"",G11+1))</f>
        <v>21</v>
      </c>
      <c r="H12" s="5">
        <f t="shared" ref="H12:H36" si="17">IF(G12="","",IF(G12&gt;$G$5,H11,H$10+$I$5*(G12-$G$10)))</f>
        <v>238461.53846153847</v>
      </c>
      <c r="I12" s="5">
        <f t="shared" si="0"/>
        <v>23846.153846153848</v>
      </c>
      <c r="J12" s="5">
        <f t="shared" si="1"/>
        <v>1</v>
      </c>
      <c r="K12" s="5">
        <f t="shared" ref="K12:K75" si="18">IF(J12="","",$C$3*K11)</f>
        <v>1.0768906249999999</v>
      </c>
      <c r="L12" s="5">
        <f t="shared" si="2"/>
        <v>0.92859941091974885</v>
      </c>
      <c r="M12" s="6">
        <f t="shared" si="3"/>
        <v>199291.71972816149</v>
      </c>
      <c r="N12">
        <f t="shared" si="4"/>
        <v>189327.13374175341</v>
      </c>
      <c r="Q12" s="4">
        <f t="shared" ref="Q12:Q75" si="19">IF(R12="","",Q11+1)</f>
        <v>2012</v>
      </c>
      <c r="R12" s="7">
        <f t="shared" ref="R12:R75" si="20">IF(R11="","",IF(R11+1&gt;$R$6,"",R11+1))</f>
        <v>21</v>
      </c>
      <c r="S12" s="5">
        <f t="shared" ref="S12:S75" si="21">IF(R12="","",IF(R12&gt;$R$5,S11,S$10+$T$5*(R12-$R$10)))</f>
        <v>211538.46153846153</v>
      </c>
      <c r="T12" s="5">
        <f t="shared" si="5"/>
        <v>21153.846153846156</v>
      </c>
      <c r="U12" s="5">
        <f t="shared" si="6"/>
        <v>1</v>
      </c>
      <c r="V12" s="5">
        <f t="shared" ref="V12:V75" si="22">IF(U12="","",$C$3*V11)</f>
        <v>1.0768906249999999</v>
      </c>
      <c r="W12" s="5">
        <f t="shared" ref="W12:W75" si="23">IF(V12="","",U12/V12)</f>
        <v>0.92859941091974885</v>
      </c>
      <c r="X12" s="6">
        <f t="shared" ref="X12:X75" si="24">IF(W12="","",(S12-T12)*W12)</f>
        <v>176791.0416943368</v>
      </c>
      <c r="Y12">
        <f t="shared" si="9"/>
        <v>167951.48960961995</v>
      </c>
      <c r="Z12">
        <f t="shared" si="10"/>
        <v>0</v>
      </c>
      <c r="AB12">
        <v>210000</v>
      </c>
      <c r="AC12">
        <f t="shared" si="11"/>
        <v>189000</v>
      </c>
      <c r="AD12">
        <f t="shared" si="12"/>
        <v>175505.28866383253</v>
      </c>
      <c r="AE12">
        <f t="shared" si="13"/>
        <v>166730.02423064091</v>
      </c>
      <c r="AF12">
        <f t="shared" si="14"/>
        <v>0</v>
      </c>
    </row>
    <row r="13" spans="2:32" x14ac:dyDescent="0.25">
      <c r="C13">
        <f>(C12-C11)/365</f>
        <v>0.52876712328767128</v>
      </c>
      <c r="F13" s="4">
        <f t="shared" si="15"/>
        <v>2013</v>
      </c>
      <c r="G13" s="7">
        <f t="shared" si="16"/>
        <v>22</v>
      </c>
      <c r="H13" s="5">
        <f t="shared" si="17"/>
        <v>257692.30769230769</v>
      </c>
      <c r="I13" s="5">
        <f t="shared" si="0"/>
        <v>25769.23076923077</v>
      </c>
      <c r="J13" s="5">
        <f t="shared" si="1"/>
        <v>0.99</v>
      </c>
      <c r="K13" s="5">
        <f t="shared" si="18"/>
        <v>1.1038128906249998</v>
      </c>
      <c r="L13" s="5">
        <f t="shared" si="2"/>
        <v>0.89689113835175749</v>
      </c>
      <c r="M13" s="6">
        <f t="shared" si="3"/>
        <v>208009.75247158066</v>
      </c>
      <c r="N13">
        <f t="shared" si="4"/>
        <v>197609.26484800162</v>
      </c>
      <c r="Q13" s="4">
        <f t="shared" si="19"/>
        <v>2013</v>
      </c>
      <c r="R13" s="7">
        <f t="shared" si="20"/>
        <v>22</v>
      </c>
      <c r="S13" s="5">
        <f t="shared" si="21"/>
        <v>217307.69230769231</v>
      </c>
      <c r="T13" s="5">
        <f t="shared" si="5"/>
        <v>21730.769230769234</v>
      </c>
      <c r="U13" s="5">
        <f t="shared" si="6"/>
        <v>0.99</v>
      </c>
      <c r="V13" s="5">
        <f t="shared" si="22"/>
        <v>1.1038128906249998</v>
      </c>
      <c r="W13" s="5">
        <f t="shared" si="23"/>
        <v>0.89689113835175749</v>
      </c>
      <c r="X13" s="6">
        <f t="shared" si="24"/>
        <v>175411.20917379562</v>
      </c>
      <c r="Y13">
        <f t="shared" si="9"/>
        <v>166640.64871510584</v>
      </c>
      <c r="Z13">
        <f t="shared" si="10"/>
        <v>0</v>
      </c>
      <c r="AB13">
        <v>250000</v>
      </c>
      <c r="AC13">
        <f t="shared" si="11"/>
        <v>225000</v>
      </c>
      <c r="AD13">
        <f t="shared" si="12"/>
        <v>201800.50612914545</v>
      </c>
      <c r="AE13">
        <f t="shared" si="13"/>
        <v>191710.48082268817</v>
      </c>
      <c r="AF13">
        <f t="shared" si="14"/>
        <v>0</v>
      </c>
    </row>
    <row r="14" spans="2:32" x14ac:dyDescent="0.25">
      <c r="F14" s="4">
        <f t="shared" si="15"/>
        <v>2014</v>
      </c>
      <c r="G14" s="7">
        <f t="shared" si="16"/>
        <v>23</v>
      </c>
      <c r="H14" s="5">
        <f t="shared" si="17"/>
        <v>276923.07692307694</v>
      </c>
      <c r="I14" s="5">
        <f t="shared" si="0"/>
        <v>27692.307692307695</v>
      </c>
      <c r="J14" s="5">
        <f t="shared" si="1"/>
        <v>0.99</v>
      </c>
      <c r="K14" s="5">
        <f t="shared" si="18"/>
        <v>1.1314082128906247</v>
      </c>
      <c r="L14" s="5">
        <f t="shared" si="2"/>
        <v>0.87501574473342203</v>
      </c>
      <c r="M14" s="6">
        <f t="shared" si="3"/>
        <v>218080.84714894521</v>
      </c>
      <c r="N14">
        <f t="shared" si="4"/>
        <v>185368.72007660341</v>
      </c>
      <c r="Q14" s="4">
        <f t="shared" si="19"/>
        <v>2014</v>
      </c>
      <c r="R14" s="7">
        <f t="shared" si="20"/>
        <v>23</v>
      </c>
      <c r="S14" s="5">
        <f t="shared" si="21"/>
        <v>223076.92307692306</v>
      </c>
      <c r="T14" s="5">
        <f t="shared" si="5"/>
        <v>22307.692307692309</v>
      </c>
      <c r="U14" s="5">
        <f t="shared" si="6"/>
        <v>0.99</v>
      </c>
      <c r="V14" s="5">
        <f t="shared" si="22"/>
        <v>1.1314082128906247</v>
      </c>
      <c r="W14" s="5">
        <f t="shared" si="23"/>
        <v>0.87501574473342203</v>
      </c>
      <c r="X14" s="6">
        <f t="shared" si="24"/>
        <v>175676.23798109472</v>
      </c>
      <c r="Y14">
        <f t="shared" si="9"/>
        <v>140540.99038487577</v>
      </c>
      <c r="Z14">
        <f t="shared" si="10"/>
        <v>0</v>
      </c>
      <c r="AB14">
        <f t="shared" ref="AB14:AB36" si="25">AB13+$AB$5</f>
        <v>254347.82608695651</v>
      </c>
      <c r="AC14">
        <f t="shared" si="11"/>
        <v>228913.04347826086</v>
      </c>
      <c r="AD14">
        <f t="shared" si="12"/>
        <v>200302.51721832465</v>
      </c>
      <c r="AE14">
        <f t="shared" si="13"/>
        <v>160242.01377465972</v>
      </c>
      <c r="AF14">
        <f t="shared" si="14"/>
        <v>0</v>
      </c>
    </row>
    <row r="15" spans="2:32" x14ac:dyDescent="0.25">
      <c r="B15" t="s">
        <v>21</v>
      </c>
      <c r="C15">
        <v>100000</v>
      </c>
      <c r="F15" s="4">
        <f t="shared" si="15"/>
        <v>2015</v>
      </c>
      <c r="G15" s="7">
        <f t="shared" si="16"/>
        <v>24</v>
      </c>
      <c r="H15" s="5">
        <f t="shared" si="17"/>
        <v>296153.84615384613</v>
      </c>
      <c r="I15" s="5">
        <f t="shared" si="0"/>
        <v>29615.384615384613</v>
      </c>
      <c r="J15" s="5">
        <f t="shared" si="1"/>
        <v>0.99</v>
      </c>
      <c r="K15" s="5">
        <f t="shared" si="18"/>
        <v>1.1596934182128902</v>
      </c>
      <c r="L15" s="5">
        <f t="shared" si="2"/>
        <v>0.8536738973008996</v>
      </c>
      <c r="M15" s="6">
        <f t="shared" si="3"/>
        <v>227536.92724212437</v>
      </c>
      <c r="N15">
        <f t="shared" si="4"/>
        <v>193406.3881558057</v>
      </c>
      <c r="Q15" s="4">
        <f t="shared" si="19"/>
        <v>2015</v>
      </c>
      <c r="R15" s="7">
        <f t="shared" si="20"/>
        <v>24</v>
      </c>
      <c r="S15" s="5">
        <f t="shared" si="21"/>
        <v>228846.15384615384</v>
      </c>
      <c r="T15" s="5">
        <f t="shared" si="5"/>
        <v>22884.615384615387</v>
      </c>
      <c r="U15" s="5">
        <f t="shared" si="6"/>
        <v>0.99</v>
      </c>
      <c r="V15" s="5">
        <f t="shared" si="22"/>
        <v>1.1596934182128902</v>
      </c>
      <c r="W15" s="5">
        <f t="shared" si="23"/>
        <v>0.8536738973008996</v>
      </c>
      <c r="X15" s="6">
        <f t="shared" si="24"/>
        <v>175823.98923255067</v>
      </c>
      <c r="Y15">
        <f t="shared" si="9"/>
        <v>140659.19138604053</v>
      </c>
      <c r="Z15">
        <f t="shared" si="10"/>
        <v>0</v>
      </c>
      <c r="AB15">
        <f t="shared" si="25"/>
        <v>258695.65217391303</v>
      </c>
      <c r="AC15">
        <f t="shared" si="11"/>
        <v>232826.08695652173</v>
      </c>
      <c r="AD15">
        <f t="shared" si="12"/>
        <v>198757.55304549204</v>
      </c>
      <c r="AE15">
        <f t="shared" si="13"/>
        <v>159006.04243639365</v>
      </c>
      <c r="AF15">
        <f t="shared" si="14"/>
        <v>0</v>
      </c>
    </row>
    <row r="16" spans="2:32" x14ac:dyDescent="0.25">
      <c r="F16" s="4">
        <f t="shared" si="15"/>
        <v>2016</v>
      </c>
      <c r="G16" s="7">
        <f t="shared" si="16"/>
        <v>25</v>
      </c>
      <c r="H16" s="5">
        <f t="shared" si="17"/>
        <v>315384.61538461538</v>
      </c>
      <c r="I16" s="5">
        <f t="shared" si="0"/>
        <v>31538.461538461539</v>
      </c>
      <c r="J16" s="5">
        <f t="shared" si="1"/>
        <v>0.99</v>
      </c>
      <c r="K16" s="5">
        <f t="shared" si="18"/>
        <v>1.1886857536682123</v>
      </c>
      <c r="L16" s="5">
        <f t="shared" si="2"/>
        <v>0.83285258273258511</v>
      </c>
      <c r="M16" s="6">
        <f t="shared" si="3"/>
        <v>236402.0023294799</v>
      </c>
      <c r="N16">
        <f t="shared" si="4"/>
        <v>200941.7019800579</v>
      </c>
      <c r="Q16" s="4">
        <f t="shared" si="19"/>
        <v>2016</v>
      </c>
      <c r="R16" s="7">
        <f t="shared" si="20"/>
        <v>25</v>
      </c>
      <c r="S16" s="5">
        <f t="shared" si="21"/>
        <v>234615.38461538462</v>
      </c>
      <c r="T16" s="5">
        <f t="shared" si="5"/>
        <v>23461.538461538465</v>
      </c>
      <c r="U16" s="5">
        <f t="shared" si="6"/>
        <v>0.99</v>
      </c>
      <c r="V16" s="5">
        <f t="shared" si="22"/>
        <v>1.1886857536682123</v>
      </c>
      <c r="W16" s="5">
        <f t="shared" si="23"/>
        <v>0.83285258273258511</v>
      </c>
      <c r="X16" s="6">
        <f t="shared" si="24"/>
        <v>175860.0261231497</v>
      </c>
      <c r="Y16">
        <f t="shared" si="9"/>
        <v>140688.02089851975</v>
      </c>
      <c r="Z16">
        <f t="shared" si="10"/>
        <v>0</v>
      </c>
      <c r="AB16">
        <f t="shared" si="25"/>
        <v>263043.47826086957</v>
      </c>
      <c r="AC16">
        <f t="shared" si="11"/>
        <v>236739.13043478262</v>
      </c>
      <c r="AD16">
        <f t="shared" si="12"/>
        <v>197168.79621647505</v>
      </c>
      <c r="AE16">
        <f t="shared" si="13"/>
        <v>157735.03697318005</v>
      </c>
      <c r="AF16">
        <f t="shared" si="14"/>
        <v>0</v>
      </c>
    </row>
    <row r="17" spans="6:32" x14ac:dyDescent="0.25">
      <c r="F17" s="4">
        <f t="shared" si="15"/>
        <v>2017</v>
      </c>
      <c r="G17" s="7">
        <f t="shared" si="16"/>
        <v>26</v>
      </c>
      <c r="H17" s="5">
        <f t="shared" si="17"/>
        <v>334615.38461538462</v>
      </c>
      <c r="I17" s="5">
        <f t="shared" si="0"/>
        <v>33461.538461538461</v>
      </c>
      <c r="J17" s="5">
        <f t="shared" si="1"/>
        <v>0.99</v>
      </c>
      <c r="K17" s="5">
        <f t="shared" si="18"/>
        <v>1.2184028975099175</v>
      </c>
      <c r="L17" s="5">
        <f t="shared" si="2"/>
        <v>0.81253910510496108</v>
      </c>
      <c r="M17" s="6">
        <f t="shared" si="3"/>
        <v>244699.27665276331</v>
      </c>
      <c r="N17">
        <f t="shared" si="4"/>
        <v>207994.3851548488</v>
      </c>
      <c r="Q17" s="4">
        <f t="shared" si="19"/>
        <v>2017</v>
      </c>
      <c r="R17" s="7">
        <f t="shared" si="20"/>
        <v>26</v>
      </c>
      <c r="S17" s="5">
        <f t="shared" si="21"/>
        <v>240384.61538461538</v>
      </c>
      <c r="T17" s="5">
        <f t="shared" si="5"/>
        <v>24038.461538461539</v>
      </c>
      <c r="U17" s="5">
        <f t="shared" si="6"/>
        <v>0.99</v>
      </c>
      <c r="V17" s="5">
        <f t="shared" si="22"/>
        <v>1.2184028975099175</v>
      </c>
      <c r="W17" s="5">
        <f t="shared" si="23"/>
        <v>0.81253910510496108</v>
      </c>
      <c r="X17" s="6">
        <f t="shared" si="24"/>
        <v>175789.71023905408</v>
      </c>
      <c r="Y17">
        <f t="shared" si="9"/>
        <v>140631.76819124326</v>
      </c>
      <c r="Z17">
        <f t="shared" si="10"/>
        <v>0</v>
      </c>
      <c r="AB17">
        <f t="shared" si="25"/>
        <v>267391.30434782611</v>
      </c>
      <c r="AC17">
        <f t="shared" si="11"/>
        <v>240652.17391304352</v>
      </c>
      <c r="AD17">
        <f t="shared" si="12"/>
        <v>195539.30203286782</v>
      </c>
      <c r="AE17">
        <f t="shared" si="13"/>
        <v>156431.44162629425</v>
      </c>
      <c r="AF17">
        <f t="shared" si="14"/>
        <v>0</v>
      </c>
    </row>
    <row r="18" spans="6:32" x14ac:dyDescent="0.25">
      <c r="F18" s="4">
        <f t="shared" si="15"/>
        <v>2018</v>
      </c>
      <c r="G18" s="7">
        <f t="shared" si="16"/>
        <v>27</v>
      </c>
      <c r="H18" s="5">
        <f t="shared" si="17"/>
        <v>353846.15384615387</v>
      </c>
      <c r="I18" s="5">
        <f t="shared" si="0"/>
        <v>35384.61538461539</v>
      </c>
      <c r="J18" s="5">
        <f t="shared" si="1"/>
        <v>0.99</v>
      </c>
      <c r="K18" s="5">
        <f t="shared" si="18"/>
        <v>1.2488629699476652</v>
      </c>
      <c r="L18" s="5">
        <f t="shared" si="2"/>
        <v>0.79272107815118165</v>
      </c>
      <c r="M18" s="6">
        <f t="shared" si="3"/>
        <v>252451.17411891479</v>
      </c>
      <c r="N18">
        <f t="shared" si="4"/>
        <v>214583.49800107756</v>
      </c>
      <c r="Q18" s="4">
        <f t="shared" si="19"/>
        <v>2018</v>
      </c>
      <c r="R18" s="7">
        <f t="shared" si="20"/>
        <v>27</v>
      </c>
      <c r="S18" s="5">
        <f t="shared" si="21"/>
        <v>246153.84615384616</v>
      </c>
      <c r="T18" s="5">
        <f t="shared" si="5"/>
        <v>24615.384615384617</v>
      </c>
      <c r="U18" s="5">
        <f t="shared" si="6"/>
        <v>0.99</v>
      </c>
      <c r="V18" s="5">
        <f t="shared" si="22"/>
        <v>1.2488629699476652</v>
      </c>
      <c r="W18" s="5">
        <f t="shared" si="23"/>
        <v>0.79272107815118165</v>
      </c>
      <c r="X18" s="6">
        <f t="shared" si="24"/>
        <v>175618.20808272331</v>
      </c>
      <c r="Y18">
        <f t="shared" si="9"/>
        <v>140494.56646617866</v>
      </c>
      <c r="Z18">
        <f t="shared" si="10"/>
        <v>0</v>
      </c>
      <c r="AB18">
        <f t="shared" si="25"/>
        <v>271739.13043478265</v>
      </c>
      <c r="AC18">
        <f t="shared" si="11"/>
        <v>244565.21739130438</v>
      </c>
      <c r="AD18">
        <f t="shared" si="12"/>
        <v>193872.00280871292</v>
      </c>
      <c r="AE18">
        <f t="shared" si="13"/>
        <v>155097.60224697035</v>
      </c>
      <c r="AF18">
        <f t="shared" si="14"/>
        <v>0</v>
      </c>
    </row>
    <row r="19" spans="6:32" x14ac:dyDescent="0.25">
      <c r="F19" s="4">
        <f t="shared" si="15"/>
        <v>2019</v>
      </c>
      <c r="G19" s="7">
        <f t="shared" si="16"/>
        <v>28</v>
      </c>
      <c r="H19" s="5">
        <f t="shared" si="17"/>
        <v>373076.92307692306</v>
      </c>
      <c r="I19" s="5">
        <f t="shared" si="0"/>
        <v>37307.692307692305</v>
      </c>
      <c r="J19" s="5">
        <f t="shared" si="1"/>
        <v>0.99</v>
      </c>
      <c r="K19" s="5">
        <f t="shared" si="18"/>
        <v>1.2800845441963566</v>
      </c>
      <c r="L19" s="5">
        <f t="shared" si="2"/>
        <v>0.77338641770847005</v>
      </c>
      <c r="M19" s="6">
        <f t="shared" si="3"/>
        <v>259679.36256134397</v>
      </c>
      <c r="N19">
        <f t="shared" si="4"/>
        <v>220727.45817714237</v>
      </c>
      <c r="Q19" s="4">
        <f t="shared" si="19"/>
        <v>2019</v>
      </c>
      <c r="R19" s="7">
        <f t="shared" si="20"/>
        <v>28</v>
      </c>
      <c r="S19" s="5">
        <f t="shared" si="21"/>
        <v>251923.07692307694</v>
      </c>
      <c r="T19" s="5">
        <f t="shared" si="5"/>
        <v>25192.307692307695</v>
      </c>
      <c r="U19" s="5">
        <f t="shared" si="6"/>
        <v>0.99</v>
      </c>
      <c r="V19" s="5">
        <f t="shared" si="22"/>
        <v>1.2800845441963566</v>
      </c>
      <c r="W19" s="5">
        <f t="shared" si="23"/>
        <v>0.77338641770847005</v>
      </c>
      <c r="X19" s="6">
        <f t="shared" si="24"/>
        <v>175350.49739967042</v>
      </c>
      <c r="Y19">
        <f t="shared" si="9"/>
        <v>140280.39791973634</v>
      </c>
      <c r="Z19">
        <f t="shared" si="10"/>
        <v>0</v>
      </c>
      <c r="AB19">
        <f t="shared" si="25"/>
        <v>276086.95652173919</v>
      </c>
      <c r="AC19">
        <f t="shared" si="11"/>
        <v>248478.26086956527</v>
      </c>
      <c r="AD19">
        <f t="shared" si="12"/>
        <v>192169.71205234379</v>
      </c>
      <c r="AE19">
        <f t="shared" si="13"/>
        <v>153735.76964187503</v>
      </c>
      <c r="AF19">
        <f t="shared" si="14"/>
        <v>0</v>
      </c>
    </row>
    <row r="20" spans="6:32" x14ac:dyDescent="0.25">
      <c r="F20" s="4">
        <f t="shared" si="15"/>
        <v>2020</v>
      </c>
      <c r="G20" s="7">
        <f t="shared" si="16"/>
        <v>29</v>
      </c>
      <c r="H20" s="5">
        <f t="shared" si="17"/>
        <v>392307.69230769231</v>
      </c>
      <c r="I20" s="5">
        <f t="shared" si="0"/>
        <v>39230.769230769234</v>
      </c>
      <c r="J20" s="5">
        <f t="shared" si="1"/>
        <v>0.99</v>
      </c>
      <c r="K20" s="5">
        <f t="shared" si="18"/>
        <v>1.3120866578012655</v>
      </c>
      <c r="L20" s="5">
        <f t="shared" si="2"/>
        <v>0.75452333434972685</v>
      </c>
      <c r="M20" s="6">
        <f t="shared" si="3"/>
        <v>266404.77728194202</v>
      </c>
      <c r="N20">
        <f t="shared" si="4"/>
        <v>226444.06068965071</v>
      </c>
      <c r="Q20" s="4">
        <f t="shared" si="19"/>
        <v>2020</v>
      </c>
      <c r="R20" s="7">
        <f t="shared" si="20"/>
        <v>29</v>
      </c>
      <c r="S20" s="5">
        <f t="shared" si="21"/>
        <v>257692.30769230769</v>
      </c>
      <c r="T20" s="5">
        <f t="shared" si="5"/>
        <v>25769.23076923077</v>
      </c>
      <c r="U20" s="5">
        <f t="shared" si="6"/>
        <v>0.99</v>
      </c>
      <c r="V20" s="5">
        <f t="shared" si="22"/>
        <v>1.3120866578012655</v>
      </c>
      <c r="W20" s="5">
        <f t="shared" si="23"/>
        <v>0.75452333434972685</v>
      </c>
      <c r="X20" s="6">
        <f t="shared" si="24"/>
        <v>174991.37331264818</v>
      </c>
      <c r="Y20">
        <f t="shared" si="9"/>
        <v>139993.09865011854</v>
      </c>
      <c r="Z20">
        <f t="shared" si="10"/>
        <v>0</v>
      </c>
      <c r="AB20">
        <f t="shared" si="25"/>
        <v>280434.78260869574</v>
      </c>
      <c r="AC20">
        <f t="shared" si="11"/>
        <v>252391.30434782617</v>
      </c>
      <c r="AD20">
        <f t="shared" si="12"/>
        <v>190435.12851739852</v>
      </c>
      <c r="AE20">
        <f t="shared" si="13"/>
        <v>152348.10281391881</v>
      </c>
      <c r="AF20">
        <f t="shared" si="14"/>
        <v>0</v>
      </c>
    </row>
    <row r="21" spans="6:32" x14ac:dyDescent="0.25">
      <c r="F21" s="4">
        <f t="shared" si="15"/>
        <v>2021</v>
      </c>
      <c r="G21" s="7">
        <f t="shared" si="16"/>
        <v>30</v>
      </c>
      <c r="H21" s="5">
        <f t="shared" si="17"/>
        <v>411538.4615384615</v>
      </c>
      <c r="I21" s="5">
        <f t="shared" si="0"/>
        <v>41153.846153846156</v>
      </c>
      <c r="J21" s="5">
        <f t="shared" si="1"/>
        <v>0.99</v>
      </c>
      <c r="K21" s="5">
        <f t="shared" si="18"/>
        <v>1.3448888242462971</v>
      </c>
      <c r="L21" s="5">
        <f t="shared" si="2"/>
        <v>0.73612032619485557</v>
      </c>
      <c r="M21" s="6">
        <f t="shared" si="3"/>
        <v>272647.6438944792</v>
      </c>
      <c r="N21">
        <f t="shared" si="4"/>
        <v>231750.49731030731</v>
      </c>
      <c r="Q21" s="4">
        <f t="shared" si="19"/>
        <v>2021</v>
      </c>
      <c r="R21" s="7">
        <f t="shared" si="20"/>
        <v>30</v>
      </c>
      <c r="S21" s="5">
        <f t="shared" si="21"/>
        <v>263461.5384615385</v>
      </c>
      <c r="T21" s="5">
        <f t="shared" si="5"/>
        <v>26346.153846153851</v>
      </c>
      <c r="U21" s="5">
        <f t="shared" si="6"/>
        <v>0.99</v>
      </c>
      <c r="V21" s="5">
        <f t="shared" si="22"/>
        <v>1.3448888242462971</v>
      </c>
      <c r="W21" s="5">
        <f t="shared" si="23"/>
        <v>0.73612032619485557</v>
      </c>
      <c r="X21" s="6">
        <f t="shared" si="24"/>
        <v>174545.45426889558</v>
      </c>
      <c r="Y21">
        <f t="shared" si="9"/>
        <v>139636.36341511647</v>
      </c>
      <c r="Z21">
        <f t="shared" si="10"/>
        <v>0</v>
      </c>
      <c r="AB21">
        <f t="shared" si="25"/>
        <v>284782.60869565228</v>
      </c>
      <c r="AC21">
        <f t="shared" si="11"/>
        <v>256304.34782608706</v>
      </c>
      <c r="AD21">
        <f t="shared" si="12"/>
        <v>188670.84012689893</v>
      </c>
      <c r="AE21">
        <f t="shared" si="13"/>
        <v>150936.67210151916</v>
      </c>
      <c r="AF21">
        <f t="shared" si="14"/>
        <v>0</v>
      </c>
    </row>
    <row r="22" spans="6:32" x14ac:dyDescent="0.25">
      <c r="F22" s="4">
        <f t="shared" si="15"/>
        <v>2022</v>
      </c>
      <c r="G22" s="7">
        <f t="shared" si="16"/>
        <v>31</v>
      </c>
      <c r="H22" s="5">
        <f t="shared" si="17"/>
        <v>430769.23076923075</v>
      </c>
      <c r="I22" s="5">
        <f t="shared" si="0"/>
        <v>43076.923076923078</v>
      </c>
      <c r="J22" s="5">
        <f t="shared" si="1"/>
        <v>0.99</v>
      </c>
      <c r="K22" s="5">
        <f t="shared" si="18"/>
        <v>1.3785110448524545</v>
      </c>
      <c r="L22" s="5">
        <f t="shared" si="2"/>
        <v>0.71816617189742005</v>
      </c>
      <c r="M22" s="6">
        <f t="shared" si="3"/>
        <v>278427.50048946129</v>
      </c>
      <c r="N22">
        <f t="shared" si="4"/>
        <v>236663.37541604208</v>
      </c>
      <c r="Q22" s="4">
        <f t="shared" si="19"/>
        <v>2022</v>
      </c>
      <c r="R22" s="7">
        <f t="shared" si="20"/>
        <v>31</v>
      </c>
      <c r="S22" s="5">
        <f t="shared" si="21"/>
        <v>269230.76923076925</v>
      </c>
      <c r="T22" s="5">
        <f t="shared" si="5"/>
        <v>26923.076923076926</v>
      </c>
      <c r="U22" s="5">
        <f t="shared" si="6"/>
        <v>0.99</v>
      </c>
      <c r="V22" s="5">
        <f t="shared" si="22"/>
        <v>1.3785110448524545</v>
      </c>
      <c r="W22" s="5">
        <f t="shared" si="23"/>
        <v>0.71816617189742005</v>
      </c>
      <c r="X22" s="6">
        <f t="shared" si="24"/>
        <v>174017.18780591333</v>
      </c>
      <c r="Y22">
        <f t="shared" si="9"/>
        <v>139213.75024473068</v>
      </c>
      <c r="Z22">
        <f t="shared" si="10"/>
        <v>0</v>
      </c>
      <c r="AB22">
        <f t="shared" si="25"/>
        <v>289130.43478260882</v>
      </c>
      <c r="AC22">
        <f t="shared" si="11"/>
        <v>260217.39130434796</v>
      </c>
      <c r="AD22">
        <f t="shared" si="12"/>
        <v>186879.32777417658</v>
      </c>
      <c r="AE22">
        <f t="shared" si="13"/>
        <v>149503.46221934128</v>
      </c>
      <c r="AF22">
        <f t="shared" si="14"/>
        <v>0</v>
      </c>
    </row>
    <row r="23" spans="6:32" x14ac:dyDescent="0.25">
      <c r="F23" s="4">
        <f t="shared" si="15"/>
        <v>2023</v>
      </c>
      <c r="G23" s="7">
        <f t="shared" si="16"/>
        <v>32</v>
      </c>
      <c r="H23" s="5">
        <f t="shared" si="17"/>
        <v>450000</v>
      </c>
      <c r="I23" s="5">
        <f t="shared" si="0"/>
        <v>45000</v>
      </c>
      <c r="J23" s="5">
        <f t="shared" si="1"/>
        <v>0.99</v>
      </c>
      <c r="K23" s="5">
        <f t="shared" si="18"/>
        <v>1.4129738209737657</v>
      </c>
      <c r="L23" s="5">
        <f t="shared" si="2"/>
        <v>0.70064992380236113</v>
      </c>
      <c r="M23" s="6">
        <f t="shared" si="3"/>
        <v>283763.21913995623</v>
      </c>
      <c r="N23">
        <f t="shared" si="4"/>
        <v>241198.73626896279</v>
      </c>
      <c r="O23">
        <f>M23*(1-N7)-AD23*(1-Y7)</f>
        <v>93148.361065507255</v>
      </c>
      <c r="Q23" s="4">
        <f t="shared" si="19"/>
        <v>2023</v>
      </c>
      <c r="R23" s="7">
        <f t="shared" si="20"/>
        <v>32</v>
      </c>
      <c r="S23" s="5">
        <f t="shared" si="21"/>
        <v>275000</v>
      </c>
      <c r="T23" s="5">
        <f t="shared" si="5"/>
        <v>27500</v>
      </c>
      <c r="U23" s="5">
        <f t="shared" si="6"/>
        <v>0.99</v>
      </c>
      <c r="V23" s="5">
        <f t="shared" si="22"/>
        <v>1.4129738209737657</v>
      </c>
      <c r="W23" s="5">
        <f t="shared" si="23"/>
        <v>0.70064992380236113</v>
      </c>
      <c r="X23" s="6">
        <f t="shared" si="24"/>
        <v>173410.85614108437</v>
      </c>
      <c r="Y23">
        <f t="shared" si="9"/>
        <v>138728.68491286749</v>
      </c>
      <c r="Z23">
        <f t="shared" si="10"/>
        <v>2470.0513560952968</v>
      </c>
      <c r="AB23">
        <f t="shared" si="25"/>
        <v>293478.26086956536</v>
      </c>
      <c r="AC23">
        <f t="shared" si="11"/>
        <v>264130.43478260882</v>
      </c>
      <c r="AD23">
        <f t="shared" si="12"/>
        <v>185062.9690043194</v>
      </c>
      <c r="AE23">
        <f t="shared" si="13"/>
        <v>148050.37520345554</v>
      </c>
      <c r="AF23">
        <f t="shared" si="14"/>
        <v>0</v>
      </c>
    </row>
    <row r="24" spans="6:32" x14ac:dyDescent="0.25">
      <c r="F24" s="4">
        <f t="shared" si="15"/>
        <v>2024</v>
      </c>
      <c r="G24" s="7">
        <f t="shared" si="16"/>
        <v>33</v>
      </c>
      <c r="H24" s="5">
        <f t="shared" si="17"/>
        <v>469230.76923076925</v>
      </c>
      <c r="I24" s="5">
        <f t="shared" si="0"/>
        <v>46923.076923076929</v>
      </c>
      <c r="J24" s="5">
        <f t="shared" si="1"/>
        <v>0.99</v>
      </c>
      <c r="K24" s="5">
        <f t="shared" si="18"/>
        <v>1.4482981664981096</v>
      </c>
      <c r="L24" s="5">
        <f t="shared" si="2"/>
        <v>0.68356090127059632</v>
      </c>
      <c r="M24" s="6">
        <f t="shared" si="3"/>
        <v>288673.02676735184</v>
      </c>
      <c r="N24">
        <f t="shared" si="4"/>
        <v>245372.07275224905</v>
      </c>
      <c r="Q24" s="4">
        <f t="shared" si="19"/>
        <v>2024</v>
      </c>
      <c r="R24" s="7">
        <f t="shared" si="20"/>
        <v>33</v>
      </c>
      <c r="S24" s="5">
        <f t="shared" si="21"/>
        <v>280769.23076923075</v>
      </c>
      <c r="T24" s="5">
        <f t="shared" si="5"/>
        <v>28076.923076923078</v>
      </c>
      <c r="U24" s="5">
        <f t="shared" si="6"/>
        <v>0.99</v>
      </c>
      <c r="V24" s="5">
        <f t="shared" si="22"/>
        <v>1.4482981664981096</v>
      </c>
      <c r="W24" s="5">
        <f t="shared" si="23"/>
        <v>0.68356090127059632</v>
      </c>
      <c r="X24" s="6">
        <f t="shared" si="24"/>
        <v>172730.58159030069</v>
      </c>
      <c r="Y24">
        <f t="shared" si="9"/>
        <v>138184.46527224054</v>
      </c>
      <c r="Z24">
        <f t="shared" si="10"/>
        <v>7187.6074800085044</v>
      </c>
      <c r="AB24">
        <f t="shared" si="25"/>
        <v>297826.0869565219</v>
      </c>
      <c r="AC24">
        <f t="shared" si="11"/>
        <v>268043.47826086974</v>
      </c>
      <c r="AD24">
        <f t="shared" si="12"/>
        <v>183224.0415797056</v>
      </c>
      <c r="AE24">
        <f t="shared" si="13"/>
        <v>146579.2332637645</v>
      </c>
      <c r="AF24">
        <f t="shared" si="14"/>
        <v>0</v>
      </c>
    </row>
    <row r="25" spans="6:32" x14ac:dyDescent="0.25">
      <c r="F25" s="4">
        <f t="shared" si="15"/>
        <v>2025</v>
      </c>
      <c r="G25" s="7">
        <f t="shared" si="16"/>
        <v>34</v>
      </c>
      <c r="H25" s="5">
        <f t="shared" si="17"/>
        <v>488461.53846153844</v>
      </c>
      <c r="I25" s="5">
        <f t="shared" si="0"/>
        <v>48846.153846153844</v>
      </c>
      <c r="J25" s="5">
        <f t="shared" si="1"/>
        <v>0.99</v>
      </c>
      <c r="K25" s="5">
        <f t="shared" si="18"/>
        <v>1.4845056206605622</v>
      </c>
      <c r="L25" s="5">
        <f t="shared" si="2"/>
        <v>0.66688868416643554</v>
      </c>
      <c r="M25" s="6">
        <f t="shared" si="3"/>
        <v>293174.52538547531</v>
      </c>
      <c r="N25">
        <f t="shared" si="4"/>
        <v>249198.34657765401</v>
      </c>
      <c r="Q25" s="4">
        <f t="shared" si="19"/>
        <v>2025</v>
      </c>
      <c r="R25" s="7">
        <f t="shared" si="20"/>
        <v>34</v>
      </c>
      <c r="S25" s="5">
        <f t="shared" si="21"/>
        <v>286538.46153846156</v>
      </c>
      <c r="T25" s="5">
        <f t="shared" si="5"/>
        <v>28653.846153846156</v>
      </c>
      <c r="U25" s="5">
        <f t="shared" si="6"/>
        <v>0.99</v>
      </c>
      <c r="V25" s="5">
        <f t="shared" si="22"/>
        <v>1.4845056206605622</v>
      </c>
      <c r="W25" s="5">
        <f t="shared" si="23"/>
        <v>0.66688868416643554</v>
      </c>
      <c r="X25" s="6">
        <f t="shared" si="24"/>
        <v>171980.3318206135</v>
      </c>
      <c r="Y25">
        <f t="shared" si="9"/>
        <v>137584.2654564908</v>
      </c>
      <c r="Z25">
        <f t="shared" si="10"/>
        <v>11614.08112116321</v>
      </c>
      <c r="AB25">
        <f t="shared" si="25"/>
        <v>302173.91304347845</v>
      </c>
      <c r="AC25">
        <f t="shared" si="11"/>
        <v>271956.52173913061</v>
      </c>
      <c r="AD25">
        <f t="shared" si="12"/>
        <v>181364.72693308943</v>
      </c>
      <c r="AE25">
        <f t="shared" si="13"/>
        <v>145091.78154647155</v>
      </c>
      <c r="AF25">
        <f t="shared" si="14"/>
        <v>4106.5650311824575</v>
      </c>
    </row>
    <row r="26" spans="6:32" x14ac:dyDescent="0.25">
      <c r="F26" s="4">
        <f t="shared" si="15"/>
        <v>2026</v>
      </c>
      <c r="G26" s="7">
        <f t="shared" si="16"/>
        <v>35</v>
      </c>
      <c r="H26" s="5">
        <f t="shared" si="17"/>
        <v>507692.30769230769</v>
      </c>
      <c r="I26" s="5">
        <f t="shared" si="0"/>
        <v>50769.230769230773</v>
      </c>
      <c r="J26" s="5">
        <f t="shared" si="1"/>
        <v>0.99</v>
      </c>
      <c r="K26" s="5">
        <f t="shared" si="18"/>
        <v>1.5216182611770761</v>
      </c>
      <c r="L26" s="5">
        <f t="shared" si="2"/>
        <v>0.65062310650383959</v>
      </c>
      <c r="M26" s="6">
        <f t="shared" si="3"/>
        <v>297284.71174098516</v>
      </c>
      <c r="N26">
        <f t="shared" si="4"/>
        <v>252692.00497983739</v>
      </c>
      <c r="Q26" s="4">
        <f t="shared" si="19"/>
        <v>2026</v>
      </c>
      <c r="R26" s="7">
        <f t="shared" si="20"/>
        <v>35</v>
      </c>
      <c r="S26" s="5">
        <f t="shared" si="21"/>
        <v>292307.69230769231</v>
      </c>
      <c r="T26" s="5">
        <f t="shared" si="5"/>
        <v>29230.769230769234</v>
      </c>
      <c r="U26" s="5">
        <f t="shared" si="6"/>
        <v>0.99</v>
      </c>
      <c r="V26" s="5">
        <f t="shared" si="22"/>
        <v>1.5216182611770761</v>
      </c>
      <c r="W26" s="5">
        <f t="shared" si="23"/>
        <v>0.65062310650383959</v>
      </c>
      <c r="X26" s="6">
        <f t="shared" si="24"/>
        <v>171163.92494177932</v>
      </c>
      <c r="Y26">
        <f t="shared" si="9"/>
        <v>136931.13995342347</v>
      </c>
      <c r="Z26">
        <f t="shared" si="10"/>
        <v>15760.865026413929</v>
      </c>
      <c r="AB26">
        <f t="shared" si="25"/>
        <v>306521.73913043499</v>
      </c>
      <c r="AC26">
        <f t="shared" si="11"/>
        <v>275869.56521739147</v>
      </c>
      <c r="AD26">
        <f t="shared" si="12"/>
        <v>179487.1135116028</v>
      </c>
      <c r="AE26">
        <f t="shared" si="13"/>
        <v>143589.69080928224</v>
      </c>
      <c r="AF26">
        <f t="shared" si="14"/>
        <v>9102.3141705551534</v>
      </c>
    </row>
    <row r="27" spans="6:32" x14ac:dyDescent="0.25">
      <c r="F27" s="4">
        <f t="shared" si="15"/>
        <v>2027</v>
      </c>
      <c r="G27" s="7">
        <f t="shared" si="16"/>
        <v>36</v>
      </c>
      <c r="H27" s="5">
        <f t="shared" si="17"/>
        <v>526923.07692307699</v>
      </c>
      <c r="I27" s="5">
        <f t="shared" si="0"/>
        <v>52692.307692307702</v>
      </c>
      <c r="J27" s="5">
        <f t="shared" si="1"/>
        <v>0.99</v>
      </c>
      <c r="K27" s="5">
        <f t="shared" si="18"/>
        <v>1.5596587177065029</v>
      </c>
      <c r="L27" s="5">
        <f t="shared" si="2"/>
        <v>0.63475425024764842</v>
      </c>
      <c r="M27" s="6">
        <f t="shared" si="3"/>
        <v>301019.99636744254</v>
      </c>
      <c r="N27">
        <f t="shared" si="4"/>
        <v>255866.99691232614</v>
      </c>
      <c r="Q27" s="4">
        <f t="shared" si="19"/>
        <v>2027</v>
      </c>
      <c r="R27" s="7">
        <f t="shared" si="20"/>
        <v>36</v>
      </c>
      <c r="S27" s="5">
        <f t="shared" si="21"/>
        <v>298076.92307692306</v>
      </c>
      <c r="T27" s="5">
        <f t="shared" si="5"/>
        <v>29807.692307692309</v>
      </c>
      <c r="U27" s="5">
        <f t="shared" si="6"/>
        <v>0.99</v>
      </c>
      <c r="V27" s="5">
        <f t="shared" si="22"/>
        <v>1.5596587177065029</v>
      </c>
      <c r="W27" s="5">
        <f t="shared" si="23"/>
        <v>0.63475425024764842</v>
      </c>
      <c r="X27" s="6">
        <f t="shared" si="24"/>
        <v>170285.03444143644</v>
      </c>
      <c r="Y27">
        <f t="shared" si="9"/>
        <v>136228.02755314915</v>
      </c>
      <c r="Z27">
        <f t="shared" si="10"/>
        <v>19638.96935917699</v>
      </c>
      <c r="AB27">
        <f t="shared" si="25"/>
        <v>310869.56521739153</v>
      </c>
      <c r="AC27">
        <f t="shared" si="11"/>
        <v>279782.60869565239</v>
      </c>
      <c r="AD27">
        <f t="shared" si="12"/>
        <v>177593.20001494003</v>
      </c>
      <c r="AE27">
        <f t="shared" si="13"/>
        <v>142074.56001195204</v>
      </c>
      <c r="AF27">
        <f t="shared" si="14"/>
        <v>13792.436900374101</v>
      </c>
    </row>
    <row r="28" spans="6:32" x14ac:dyDescent="0.25">
      <c r="F28" s="4">
        <f t="shared" si="15"/>
        <v>2028</v>
      </c>
      <c r="G28" s="7">
        <f t="shared" si="16"/>
        <v>37</v>
      </c>
      <c r="H28" s="5">
        <f t="shared" si="17"/>
        <v>546153.84615384613</v>
      </c>
      <c r="I28" s="5">
        <f t="shared" si="0"/>
        <v>54615.384615384617</v>
      </c>
      <c r="J28" s="5">
        <f t="shared" si="1"/>
        <v>0.99</v>
      </c>
      <c r="K28" s="5">
        <f t="shared" si="18"/>
        <v>1.5986501856491653</v>
      </c>
      <c r="L28" s="5">
        <f t="shared" si="2"/>
        <v>0.61927243926599851</v>
      </c>
      <c r="M28" s="6">
        <f t="shared" si="3"/>
        <v>304396.22206997924</v>
      </c>
      <c r="N28">
        <f t="shared" si="4"/>
        <v>258736.78875948236</v>
      </c>
      <c r="Q28" s="4">
        <f t="shared" si="19"/>
        <v>2028</v>
      </c>
      <c r="R28" s="7">
        <f t="shared" si="20"/>
        <v>37</v>
      </c>
      <c r="S28" s="5">
        <f t="shared" si="21"/>
        <v>303846.15384615387</v>
      </c>
      <c r="T28" s="5">
        <f t="shared" si="5"/>
        <v>30384.61538461539</v>
      </c>
      <c r="U28" s="5">
        <f t="shared" si="6"/>
        <v>0.99</v>
      </c>
      <c r="V28" s="5">
        <f t="shared" si="22"/>
        <v>1.5986501856491653</v>
      </c>
      <c r="W28" s="5">
        <f t="shared" si="23"/>
        <v>0.61927243926599851</v>
      </c>
      <c r="X28" s="6">
        <f t="shared" si="24"/>
        <v>169347.19396850961</v>
      </c>
      <c r="Y28">
        <f t="shared" si="9"/>
        <v>135477.75517480771</v>
      </c>
      <c r="Z28">
        <f t="shared" si="10"/>
        <v>23259.033584674646</v>
      </c>
      <c r="AB28">
        <f t="shared" si="25"/>
        <v>315217.39130434807</v>
      </c>
      <c r="AC28">
        <f t="shared" si="11"/>
        <v>283695.65217391326</v>
      </c>
      <c r="AD28">
        <f t="shared" si="12"/>
        <v>175684.89853089754</v>
      </c>
      <c r="AE28">
        <f t="shared" si="13"/>
        <v>140547.91882471804</v>
      </c>
      <c r="AF28">
        <f t="shared" si="14"/>
        <v>18188.869934764312</v>
      </c>
    </row>
    <row r="29" spans="6:32" x14ac:dyDescent="0.25">
      <c r="F29" s="4">
        <f t="shared" si="15"/>
        <v>2029</v>
      </c>
      <c r="G29" s="7">
        <f t="shared" si="16"/>
        <v>38</v>
      </c>
      <c r="H29" s="5">
        <f t="shared" si="17"/>
        <v>565384.61538461538</v>
      </c>
      <c r="I29" s="5">
        <f t="shared" si="0"/>
        <v>56538.461538461539</v>
      </c>
      <c r="J29" s="5">
        <f t="shared" si="1"/>
        <v>0.99</v>
      </c>
      <c r="K29" s="5">
        <f t="shared" si="18"/>
        <v>1.6386164402903942</v>
      </c>
      <c r="L29" s="5">
        <f t="shared" si="2"/>
        <v>0.60416823343024251</v>
      </c>
      <c r="M29" s="6">
        <f t="shared" si="3"/>
        <v>307428.68185700412</v>
      </c>
      <c r="N29">
        <f t="shared" si="4"/>
        <v>261314.37957845349</v>
      </c>
      <c r="Q29" s="4">
        <f t="shared" si="19"/>
        <v>2029</v>
      </c>
      <c r="R29" s="7">
        <f t="shared" si="20"/>
        <v>38</v>
      </c>
      <c r="S29" s="5">
        <f t="shared" si="21"/>
        <v>309615.38461538462</v>
      </c>
      <c r="T29" s="5">
        <f t="shared" si="5"/>
        <v>30961.538461538465</v>
      </c>
      <c r="U29" s="5">
        <f t="shared" si="6"/>
        <v>0.99</v>
      </c>
      <c r="V29" s="5">
        <f t="shared" si="22"/>
        <v>1.6386164402903942</v>
      </c>
      <c r="W29" s="5">
        <f t="shared" si="23"/>
        <v>0.60416823343024251</v>
      </c>
      <c r="X29" s="6">
        <f t="shared" si="24"/>
        <v>168353.80196931181</v>
      </c>
      <c r="Y29">
        <f t="shared" si="9"/>
        <v>134683.04157544946</v>
      </c>
      <c r="Z29">
        <f t="shared" si="10"/>
        <v>26631.338003004028</v>
      </c>
      <c r="AB29">
        <f t="shared" si="25"/>
        <v>319565.21739130461</v>
      </c>
      <c r="AC29">
        <f t="shared" si="11"/>
        <v>287608.69565217418</v>
      </c>
      <c r="AD29">
        <f t="shared" si="12"/>
        <v>173764.03757135035</v>
      </c>
      <c r="AE29">
        <f t="shared" si="13"/>
        <v>139011.23005708028</v>
      </c>
      <c r="AF29">
        <f t="shared" si="14"/>
        <v>22303.149521373212</v>
      </c>
    </row>
    <row r="30" spans="6:32" x14ac:dyDescent="0.25">
      <c r="F30" s="4">
        <f t="shared" si="15"/>
        <v>2030</v>
      </c>
      <c r="G30" s="7">
        <f t="shared" si="16"/>
        <v>39</v>
      </c>
      <c r="H30" s="5">
        <f t="shared" si="17"/>
        <v>584615.38461538462</v>
      </c>
      <c r="I30" s="5">
        <f t="shared" si="0"/>
        <v>58461.538461538468</v>
      </c>
      <c r="J30" s="5">
        <f t="shared" si="1"/>
        <v>0.99</v>
      </c>
      <c r="K30" s="5">
        <f t="shared" si="18"/>
        <v>1.6795818512976539</v>
      </c>
      <c r="L30" s="5">
        <f t="shared" si="2"/>
        <v>0.58943242285877329</v>
      </c>
      <c r="M30" s="6">
        <f t="shared" si="3"/>
        <v>310132.13633492379</v>
      </c>
      <c r="N30">
        <f t="shared" si="4"/>
        <v>263612.3158846852</v>
      </c>
      <c r="Q30" s="4">
        <f t="shared" si="19"/>
        <v>2030</v>
      </c>
      <c r="R30" s="7">
        <f t="shared" si="20"/>
        <v>39</v>
      </c>
      <c r="S30" s="5">
        <f t="shared" si="21"/>
        <v>315384.61538461538</v>
      </c>
      <c r="T30" s="5">
        <f t="shared" si="5"/>
        <v>31538.461538461539</v>
      </c>
      <c r="U30" s="5">
        <f t="shared" si="6"/>
        <v>0.99</v>
      </c>
      <c r="V30" s="5">
        <f t="shared" si="22"/>
        <v>1.6795818512976539</v>
      </c>
      <c r="W30" s="5">
        <f t="shared" si="23"/>
        <v>0.58943242285877329</v>
      </c>
      <c r="X30" s="6">
        <f t="shared" si="24"/>
        <v>167308.12618068256</v>
      </c>
      <c r="Y30">
        <f t="shared" si="9"/>
        <v>133846.50094454605</v>
      </c>
      <c r="Z30">
        <f t="shared" si="10"/>
        <v>29765.814940139157</v>
      </c>
      <c r="AB30">
        <f t="shared" si="25"/>
        <v>323913.04347826116</v>
      </c>
      <c r="AC30">
        <f t="shared" si="11"/>
        <v>291521.73913043505</v>
      </c>
      <c r="AD30">
        <f t="shared" si="12"/>
        <v>171832.36501165558</v>
      </c>
      <c r="AE30">
        <f t="shared" si="13"/>
        <v>137465.89200932448</v>
      </c>
      <c r="AF30">
        <f t="shared" si="14"/>
        <v>26146.423875360721</v>
      </c>
    </row>
    <row r="31" spans="6:32" x14ac:dyDescent="0.25">
      <c r="F31" s="4">
        <f t="shared" si="15"/>
        <v>2031</v>
      </c>
      <c r="G31" s="7">
        <f t="shared" si="16"/>
        <v>40</v>
      </c>
      <c r="H31" s="5">
        <f t="shared" si="17"/>
        <v>603846.15384615376</v>
      </c>
      <c r="I31" s="5">
        <f t="shared" si="0"/>
        <v>60384.615384615376</v>
      </c>
      <c r="J31" s="5">
        <f t="shared" si="1"/>
        <v>0.99</v>
      </c>
      <c r="K31" s="5">
        <f t="shared" si="18"/>
        <v>1.721571397580095</v>
      </c>
      <c r="L31" s="5">
        <f t="shared" si="2"/>
        <v>0.57505602230124231</v>
      </c>
      <c r="M31" s="6">
        <f t="shared" si="3"/>
        <v>312520.8305814059</v>
      </c>
      <c r="N31">
        <f t="shared" si="4"/>
        <v>265642.70599419501</v>
      </c>
      <c r="Q31" s="4">
        <f t="shared" si="19"/>
        <v>2031</v>
      </c>
      <c r="R31" s="7">
        <f t="shared" si="20"/>
        <v>40</v>
      </c>
      <c r="S31" s="5">
        <f t="shared" si="21"/>
        <v>321153.84615384613</v>
      </c>
      <c r="T31" s="5">
        <f t="shared" si="5"/>
        <v>32115.384615384613</v>
      </c>
      <c r="U31" s="5">
        <f t="shared" si="6"/>
        <v>0.99</v>
      </c>
      <c r="V31" s="5">
        <f t="shared" si="22"/>
        <v>1.721571397580095</v>
      </c>
      <c r="W31" s="5">
        <f t="shared" si="23"/>
        <v>0.57505602230124231</v>
      </c>
      <c r="X31" s="6">
        <f t="shared" si="24"/>
        <v>166213.30798437828</v>
      </c>
      <c r="Y31">
        <f t="shared" si="9"/>
        <v>132970.64638750264</v>
      </c>
      <c r="Z31">
        <f t="shared" si="10"/>
        <v>32672.059606692375</v>
      </c>
      <c r="AB31">
        <f t="shared" si="25"/>
        <v>328260.8695652177</v>
      </c>
      <c r="AC31">
        <f t="shared" si="11"/>
        <v>295434.78260869591</v>
      </c>
      <c r="AD31">
        <f t="shared" si="12"/>
        <v>169891.5509363889</v>
      </c>
      <c r="AE31">
        <f t="shared" si="13"/>
        <v>135913.24074911114</v>
      </c>
      <c r="AF31">
        <f t="shared" si="14"/>
        <v>29729.465245083877</v>
      </c>
    </row>
    <row r="32" spans="6:32" x14ac:dyDescent="0.25">
      <c r="F32" s="4">
        <f t="shared" si="15"/>
        <v>2032</v>
      </c>
      <c r="G32" s="7">
        <f t="shared" si="16"/>
        <v>41</v>
      </c>
      <c r="H32" s="5">
        <f t="shared" si="17"/>
        <v>623076.92307692301</v>
      </c>
      <c r="I32" s="5">
        <f t="shared" si="0"/>
        <v>62307.692307692305</v>
      </c>
      <c r="J32" s="5">
        <f t="shared" si="1"/>
        <v>0.99</v>
      </c>
      <c r="K32" s="5">
        <f t="shared" si="18"/>
        <v>1.7646106825195973</v>
      </c>
      <c r="L32" s="5">
        <f t="shared" si="2"/>
        <v>0.56103026565974856</v>
      </c>
      <c r="M32" s="6">
        <f t="shared" si="3"/>
        <v>314608.5105122744</v>
      </c>
      <c r="N32">
        <f t="shared" si="4"/>
        <v>267417.23393543321</v>
      </c>
      <c r="Q32" s="4">
        <f t="shared" si="19"/>
        <v>2032</v>
      </c>
      <c r="R32" s="7">
        <f t="shared" si="20"/>
        <v>41</v>
      </c>
      <c r="S32" s="5">
        <f t="shared" si="21"/>
        <v>326923.07692307694</v>
      </c>
      <c r="T32" s="5">
        <f t="shared" si="5"/>
        <v>32692.307692307695</v>
      </c>
      <c r="U32" s="5">
        <f t="shared" si="6"/>
        <v>0.99</v>
      </c>
      <c r="V32" s="5">
        <f t="shared" si="22"/>
        <v>1.7646106825195973</v>
      </c>
      <c r="W32" s="5">
        <f t="shared" si="23"/>
        <v>0.56103026565974856</v>
      </c>
      <c r="X32" s="6">
        <f t="shared" si="24"/>
        <v>165072.36662681063</v>
      </c>
      <c r="Y32">
        <f t="shared" si="9"/>
        <v>132057.89330144852</v>
      </c>
      <c r="Z32">
        <f t="shared" si="10"/>
        <v>35359.340633984684</v>
      </c>
      <c r="AB32">
        <f t="shared" si="25"/>
        <v>332608.69565217424</v>
      </c>
      <c r="AC32">
        <f t="shared" si="11"/>
        <v>299347.82608695683</v>
      </c>
      <c r="AD32">
        <f t="shared" si="12"/>
        <v>167943.19039423359</v>
      </c>
      <c r="AE32">
        <f t="shared" si="13"/>
        <v>134354.55231538689</v>
      </c>
      <c r="AF32">
        <f t="shared" si="14"/>
        <v>33062.681620046322</v>
      </c>
    </row>
    <row r="33" spans="6:32" x14ac:dyDescent="0.25">
      <c r="F33" s="4">
        <f t="shared" si="15"/>
        <v>2033</v>
      </c>
      <c r="G33" s="7">
        <f t="shared" si="16"/>
        <v>42</v>
      </c>
      <c r="H33" s="5">
        <f t="shared" si="17"/>
        <v>642307.69230769225</v>
      </c>
      <c r="I33" s="5">
        <f t="shared" si="0"/>
        <v>64230.769230769227</v>
      </c>
      <c r="J33" s="5">
        <f t="shared" si="1"/>
        <v>0.99</v>
      </c>
      <c r="K33" s="5">
        <f t="shared" si="18"/>
        <v>1.8087259495825871</v>
      </c>
      <c r="L33" s="5">
        <f t="shared" si="2"/>
        <v>0.54734660064365726</v>
      </c>
      <c r="M33" s="6">
        <f t="shared" si="3"/>
        <v>316408.43875669874</v>
      </c>
      <c r="N33">
        <f t="shared" si="4"/>
        <v>268947.17294319393</v>
      </c>
      <c r="Q33" s="4">
        <f t="shared" si="19"/>
        <v>2033</v>
      </c>
      <c r="R33" s="7">
        <f t="shared" si="20"/>
        <v>42</v>
      </c>
      <c r="S33" s="5">
        <f t="shared" si="21"/>
        <v>332692.30769230769</v>
      </c>
      <c r="T33" s="5">
        <f t="shared" si="5"/>
        <v>33269.230769230773</v>
      </c>
      <c r="U33" s="5">
        <f t="shared" si="6"/>
        <v>0.99</v>
      </c>
      <c r="V33" s="5">
        <f t="shared" si="22"/>
        <v>1.8087259495825871</v>
      </c>
      <c r="W33" s="5">
        <f t="shared" si="23"/>
        <v>0.54734660064365726</v>
      </c>
      <c r="X33" s="6">
        <f t="shared" si="24"/>
        <v>163888.20330811045</v>
      </c>
      <c r="Y33">
        <f t="shared" si="9"/>
        <v>131110.56264648837</v>
      </c>
      <c r="Z33">
        <f t="shared" si="10"/>
        <v>37836.610296705563</v>
      </c>
      <c r="AB33">
        <f t="shared" si="25"/>
        <v>336956.52173913078</v>
      </c>
      <c r="AC33">
        <f t="shared" si="11"/>
        <v>303260.8695652177</v>
      </c>
      <c r="AD33">
        <f t="shared" si="12"/>
        <v>165988.80606476145</v>
      </c>
      <c r="AE33">
        <f t="shared" si="13"/>
        <v>132791.04485180916</v>
      </c>
      <c r="AF33">
        <f t="shared" si="14"/>
        <v>36156.128091384773</v>
      </c>
    </row>
    <row r="34" spans="6:32" x14ac:dyDescent="0.25">
      <c r="F34" s="4">
        <f t="shared" si="15"/>
        <v>2034</v>
      </c>
      <c r="G34" s="7">
        <f t="shared" si="16"/>
        <v>43</v>
      </c>
      <c r="H34" s="5">
        <f t="shared" si="17"/>
        <v>661538.4615384615</v>
      </c>
      <c r="I34" s="5">
        <f t="shared" si="0"/>
        <v>66153.846153846156</v>
      </c>
      <c r="J34" s="5">
        <f t="shared" si="1"/>
        <v>0.99</v>
      </c>
      <c r="K34" s="5">
        <f t="shared" si="18"/>
        <v>1.8539440983221516</v>
      </c>
      <c r="L34" s="5">
        <f t="shared" si="2"/>
        <v>0.53399668355478758</v>
      </c>
      <c r="M34" s="6">
        <f t="shared" si="3"/>
        <v>317933.41005492734</v>
      </c>
      <c r="N34">
        <f t="shared" si="4"/>
        <v>270243.39854668826</v>
      </c>
      <c r="Q34" s="4">
        <f t="shared" si="19"/>
        <v>2034</v>
      </c>
      <c r="R34" s="7">
        <f t="shared" si="20"/>
        <v>43</v>
      </c>
      <c r="S34" s="5">
        <f t="shared" si="21"/>
        <v>338461.5384615385</v>
      </c>
      <c r="T34" s="5">
        <f t="shared" si="5"/>
        <v>33846.153846153851</v>
      </c>
      <c r="U34" s="5">
        <f t="shared" si="6"/>
        <v>0.99</v>
      </c>
      <c r="V34" s="5">
        <f t="shared" si="22"/>
        <v>1.8539440983221516</v>
      </c>
      <c r="W34" s="5">
        <f t="shared" si="23"/>
        <v>0.53399668355478758</v>
      </c>
      <c r="X34" s="6">
        <f t="shared" si="24"/>
        <v>162663.60514438146</v>
      </c>
      <c r="Y34">
        <f t="shared" si="9"/>
        <v>130130.88411550518</v>
      </c>
      <c r="Z34">
        <f t="shared" si="10"/>
        <v>40112.514431183081</v>
      </c>
      <c r="AB34">
        <f t="shared" si="25"/>
        <v>341304.34782608732</v>
      </c>
      <c r="AC34">
        <f t="shared" si="11"/>
        <v>307173.91304347862</v>
      </c>
      <c r="AD34">
        <f t="shared" si="12"/>
        <v>164029.85083976429</v>
      </c>
      <c r="AE34">
        <f t="shared" si="13"/>
        <v>131223.88067181144</v>
      </c>
      <c r="AF34">
        <f t="shared" si="14"/>
        <v>39019.517874876823</v>
      </c>
    </row>
    <row r="35" spans="6:32" x14ac:dyDescent="0.25">
      <c r="F35" s="4">
        <f t="shared" si="15"/>
        <v>2035</v>
      </c>
      <c r="G35" s="7">
        <f t="shared" si="16"/>
        <v>44</v>
      </c>
      <c r="H35" s="5">
        <f t="shared" si="17"/>
        <v>680769.23076923075</v>
      </c>
      <c r="I35" s="5">
        <f t="shared" si="0"/>
        <v>68076.923076923078</v>
      </c>
      <c r="J35" s="5">
        <f t="shared" si="1"/>
        <v>0.99</v>
      </c>
      <c r="K35" s="5">
        <f t="shared" si="18"/>
        <v>1.9002927007802053</v>
      </c>
      <c r="L35" s="5">
        <f t="shared" si="2"/>
        <v>0.52097237419979281</v>
      </c>
      <c r="M35" s="6">
        <f t="shared" si="3"/>
        <v>319195.76619241148</v>
      </c>
      <c r="N35">
        <f t="shared" si="4"/>
        <v>271316.40126354975</v>
      </c>
      <c r="Q35" s="4">
        <f t="shared" si="19"/>
        <v>2035</v>
      </c>
      <c r="R35" s="7">
        <f t="shared" si="20"/>
        <v>44</v>
      </c>
      <c r="S35" s="5">
        <f t="shared" si="21"/>
        <v>344230.76923076925</v>
      </c>
      <c r="T35" s="5">
        <f t="shared" si="5"/>
        <v>34423.076923076929</v>
      </c>
      <c r="U35" s="5">
        <f t="shared" si="6"/>
        <v>0.99</v>
      </c>
      <c r="V35" s="5">
        <f t="shared" si="22"/>
        <v>1.9002927007802053</v>
      </c>
      <c r="W35" s="5">
        <f t="shared" si="23"/>
        <v>0.52097237419979281</v>
      </c>
      <c r="X35" s="6">
        <f t="shared" si="24"/>
        <v>161401.24900689736</v>
      </c>
      <c r="Y35">
        <f t="shared" si="9"/>
        <v>129120.99920551789</v>
      </c>
      <c r="Z35">
        <f t="shared" si="10"/>
        <v>42195.402058031876</v>
      </c>
      <c r="AB35">
        <f t="shared" si="25"/>
        <v>345652.17391304387</v>
      </c>
      <c r="AC35">
        <f t="shared" si="11"/>
        <v>311086.95652173948</v>
      </c>
      <c r="AD35">
        <f t="shared" si="12"/>
        <v>162067.71032171833</v>
      </c>
      <c r="AE35">
        <f t="shared" si="13"/>
        <v>129654.16825737467</v>
      </c>
      <c r="AF35">
        <f t="shared" si="14"/>
        <v>41662.233006175084</v>
      </c>
    </row>
    <row r="36" spans="6:32" x14ac:dyDescent="0.25">
      <c r="F36" s="4">
        <f t="shared" si="15"/>
        <v>2036</v>
      </c>
      <c r="G36" s="7">
        <f t="shared" si="16"/>
        <v>45</v>
      </c>
      <c r="H36" s="5">
        <f t="shared" si="17"/>
        <v>700000</v>
      </c>
      <c r="I36" s="5">
        <f t="shared" si="0"/>
        <v>70000</v>
      </c>
      <c r="J36" s="5">
        <f t="shared" si="1"/>
        <v>0.99</v>
      </c>
      <c r="K36" s="5">
        <f t="shared" si="18"/>
        <v>1.9478000182997102</v>
      </c>
      <c r="L36" s="5">
        <f t="shared" si="2"/>
        <v>0.50826573092662719</v>
      </c>
      <c r="M36" s="6">
        <f t="shared" si="3"/>
        <v>320207.41048377514</v>
      </c>
      <c r="N36">
        <f t="shared" si="4"/>
        <v>272176.29891120887</v>
      </c>
      <c r="Q36" s="4">
        <f t="shared" si="19"/>
        <v>2036</v>
      </c>
      <c r="R36" s="7">
        <f t="shared" si="20"/>
        <v>45</v>
      </c>
      <c r="S36" s="5">
        <f t="shared" si="21"/>
        <v>350000</v>
      </c>
      <c r="T36" s="5">
        <f t="shared" si="5"/>
        <v>35000</v>
      </c>
      <c r="U36" s="5">
        <f t="shared" si="6"/>
        <v>0.99</v>
      </c>
      <c r="V36" s="5">
        <f t="shared" si="22"/>
        <v>1.9478000182997102</v>
      </c>
      <c r="W36" s="5">
        <f t="shared" si="23"/>
        <v>0.50826573092662719</v>
      </c>
      <c r="X36" s="6">
        <f t="shared" si="24"/>
        <v>160103.70524188757</v>
      </c>
      <c r="Y36">
        <f t="shared" si="9"/>
        <v>128082.96419351007</v>
      </c>
      <c r="Z36">
        <f t="shared" si="10"/>
        <v>44093.334717698803</v>
      </c>
      <c r="AB36">
        <f t="shared" si="25"/>
        <v>350000.00000000041</v>
      </c>
      <c r="AC36">
        <f t="shared" si="11"/>
        <v>315000.00000000035</v>
      </c>
      <c r="AD36">
        <f t="shared" si="12"/>
        <v>160103.70524188774</v>
      </c>
      <c r="AE36">
        <f t="shared" si="13"/>
        <v>128082.9641935102</v>
      </c>
      <c r="AF36">
        <f t="shared" si="14"/>
        <v>44093.334717698686</v>
      </c>
    </row>
    <row r="37" spans="6:32" x14ac:dyDescent="0.25">
      <c r="F37" s="4">
        <f t="shared" ref="F37:F75" si="26">IF(G37="","",F36+1)</f>
        <v>2037</v>
      </c>
      <c r="G37" s="7">
        <f t="shared" ref="G37:G75" si="27">IF(G36="","",IF(G36+1&gt;$G$6,"",G36+1))</f>
        <v>46</v>
      </c>
      <c r="H37" s="5">
        <f t="shared" ref="H37:H75" si="28">IF(G37="","",IF(G37&gt;$G$5,H36,H$10+$I$5*(G37-$G$10)))</f>
        <v>700000</v>
      </c>
      <c r="I37" s="5">
        <f t="shared" si="0"/>
        <v>70000</v>
      </c>
      <c r="J37" s="5">
        <f t="shared" si="1"/>
        <v>0.99</v>
      </c>
      <c r="K37" s="5">
        <f t="shared" si="18"/>
        <v>1.9964950187572028</v>
      </c>
      <c r="L37" s="5">
        <f t="shared" ref="L37:L75" si="29">IF(K37="","",J37/K37)</f>
        <v>0.49586900578207532</v>
      </c>
      <c r="M37" s="6">
        <f t="shared" ref="M37:M75" si="30">IF(L37="","",(H37-I37)*L37)</f>
        <v>312397.47364270745</v>
      </c>
      <c r="N37">
        <f t="shared" si="4"/>
        <v>265537.85259630135</v>
      </c>
      <c r="Q37" s="4">
        <f t="shared" si="19"/>
        <v>2037</v>
      </c>
      <c r="R37" s="7">
        <f t="shared" si="20"/>
        <v>46</v>
      </c>
      <c r="S37" s="5">
        <f t="shared" si="21"/>
        <v>350000</v>
      </c>
      <c r="T37" s="5">
        <f t="shared" si="5"/>
        <v>35000</v>
      </c>
      <c r="U37" s="5">
        <f t="shared" si="6"/>
        <v>0.99</v>
      </c>
      <c r="V37" s="5">
        <f t="shared" si="22"/>
        <v>1.9964950187572028</v>
      </c>
      <c r="W37" s="5">
        <f t="shared" si="23"/>
        <v>0.49586900578207532</v>
      </c>
      <c r="X37" s="6">
        <f t="shared" si="24"/>
        <v>156198.73682135373</v>
      </c>
      <c r="Y37">
        <f t="shared" si="9"/>
        <v>124958.98945708299</v>
      </c>
      <c r="Z37">
        <f t="shared" si="10"/>
        <v>40578.86313921836</v>
      </c>
      <c r="AB37">
        <f>AB36</f>
        <v>350000.00000000041</v>
      </c>
      <c r="AC37">
        <f t="shared" si="11"/>
        <v>315000.00000000035</v>
      </c>
      <c r="AD37">
        <f t="shared" si="12"/>
        <v>156198.7368213539</v>
      </c>
      <c r="AE37">
        <f t="shared" si="13"/>
        <v>124958.98945708312</v>
      </c>
      <c r="AF37">
        <f t="shared" si="14"/>
        <v>40578.863139218243</v>
      </c>
    </row>
    <row r="38" spans="6:32" x14ac:dyDescent="0.25">
      <c r="F38" s="4">
        <f t="shared" si="26"/>
        <v>2038</v>
      </c>
      <c r="G38" s="7">
        <f t="shared" si="27"/>
        <v>47</v>
      </c>
      <c r="H38" s="5">
        <f t="shared" si="28"/>
        <v>700000</v>
      </c>
      <c r="I38" s="5">
        <f t="shared" si="0"/>
        <v>70000</v>
      </c>
      <c r="J38" s="5">
        <f t="shared" si="1"/>
        <v>0.99</v>
      </c>
      <c r="K38" s="5">
        <f t="shared" si="18"/>
        <v>2.0464073942261325</v>
      </c>
      <c r="L38" s="5">
        <f t="shared" si="29"/>
        <v>0.48377463978739066</v>
      </c>
      <c r="M38" s="6">
        <f t="shared" si="30"/>
        <v>304778.02306605614</v>
      </c>
      <c r="N38">
        <f t="shared" si="4"/>
        <v>259061.31960614771</v>
      </c>
      <c r="Q38" s="4">
        <f t="shared" si="19"/>
        <v>2038</v>
      </c>
      <c r="R38" s="7">
        <f t="shared" si="20"/>
        <v>47</v>
      </c>
      <c r="S38" s="5">
        <f t="shared" si="21"/>
        <v>350000</v>
      </c>
      <c r="T38" s="5">
        <f t="shared" si="5"/>
        <v>35000</v>
      </c>
      <c r="U38" s="5">
        <f t="shared" si="6"/>
        <v>0.99</v>
      </c>
      <c r="V38" s="5">
        <f t="shared" si="22"/>
        <v>2.0464073942261325</v>
      </c>
      <c r="W38" s="5">
        <f t="shared" si="23"/>
        <v>0.48377463978739066</v>
      </c>
      <c r="X38" s="6">
        <f t="shared" si="24"/>
        <v>152389.01153302807</v>
      </c>
      <c r="Y38">
        <f t="shared" si="9"/>
        <v>121911.20922642246</v>
      </c>
      <c r="Z38">
        <f t="shared" si="10"/>
        <v>37150.110379725229</v>
      </c>
      <c r="AB38">
        <f t="shared" ref="AB38:AB56" si="31">AB37</f>
        <v>350000.00000000041</v>
      </c>
      <c r="AC38">
        <f t="shared" si="11"/>
        <v>315000.00000000035</v>
      </c>
      <c r="AD38">
        <f t="shared" si="12"/>
        <v>152389.01153302821</v>
      </c>
      <c r="AE38">
        <f t="shared" si="13"/>
        <v>121911.20922642258</v>
      </c>
      <c r="AF38">
        <f t="shared" si="14"/>
        <v>37150.110379725113</v>
      </c>
    </row>
    <row r="39" spans="6:32" x14ac:dyDescent="0.25">
      <c r="F39" s="4">
        <f t="shared" si="26"/>
        <v>2039</v>
      </c>
      <c r="G39" s="7">
        <f t="shared" si="27"/>
        <v>48</v>
      </c>
      <c r="H39" s="5">
        <f t="shared" si="28"/>
        <v>700000</v>
      </c>
      <c r="I39" s="5">
        <f t="shared" si="0"/>
        <v>70000</v>
      </c>
      <c r="J39" s="5">
        <f t="shared" si="1"/>
        <v>0.99</v>
      </c>
      <c r="K39" s="5">
        <f t="shared" si="18"/>
        <v>2.0975675790817858</v>
      </c>
      <c r="L39" s="5">
        <f t="shared" si="29"/>
        <v>0.4719752583291616</v>
      </c>
      <c r="M39" s="6">
        <f t="shared" si="30"/>
        <v>297344.41274737183</v>
      </c>
      <c r="N39">
        <f t="shared" si="4"/>
        <v>252742.75083526605</v>
      </c>
      <c r="Q39" s="4">
        <f t="shared" si="19"/>
        <v>2039</v>
      </c>
      <c r="R39" s="7">
        <f t="shared" si="20"/>
        <v>48</v>
      </c>
      <c r="S39" s="5">
        <f t="shared" si="21"/>
        <v>350000</v>
      </c>
      <c r="T39" s="5">
        <f t="shared" si="5"/>
        <v>35000</v>
      </c>
      <c r="U39" s="5">
        <f t="shared" si="6"/>
        <v>0.99</v>
      </c>
      <c r="V39" s="5">
        <f t="shared" si="22"/>
        <v>2.0975675790817858</v>
      </c>
      <c r="W39" s="5">
        <f t="shared" si="23"/>
        <v>0.4719752583291616</v>
      </c>
      <c r="X39" s="6">
        <f t="shared" si="24"/>
        <v>148672.20637368591</v>
      </c>
      <c r="Y39">
        <f t="shared" si="9"/>
        <v>118937.76509894873</v>
      </c>
      <c r="Z39">
        <f t="shared" si="10"/>
        <v>33804.985736317321</v>
      </c>
      <c r="AB39">
        <f t="shared" si="31"/>
        <v>350000.00000000041</v>
      </c>
      <c r="AC39">
        <f t="shared" si="11"/>
        <v>315000.00000000035</v>
      </c>
      <c r="AD39">
        <f t="shared" si="12"/>
        <v>148672.20637368606</v>
      </c>
      <c r="AE39">
        <f t="shared" si="13"/>
        <v>118937.76509894885</v>
      </c>
      <c r="AF39">
        <f t="shared" si="14"/>
        <v>33804.985736317205</v>
      </c>
    </row>
    <row r="40" spans="6:32" x14ac:dyDescent="0.25">
      <c r="F40" s="4">
        <f t="shared" si="26"/>
        <v>2040</v>
      </c>
      <c r="G40" s="7">
        <f t="shared" si="27"/>
        <v>49</v>
      </c>
      <c r="H40" s="5">
        <f t="shared" si="28"/>
        <v>700000</v>
      </c>
      <c r="I40" s="5">
        <f t="shared" si="0"/>
        <v>70000</v>
      </c>
      <c r="J40" s="5">
        <f t="shared" si="1"/>
        <v>0.99</v>
      </c>
      <c r="K40" s="5">
        <f t="shared" si="18"/>
        <v>2.1500067685588302</v>
      </c>
      <c r="L40" s="5">
        <f t="shared" si="29"/>
        <v>0.46046366666259675</v>
      </c>
      <c r="M40" s="6">
        <f t="shared" si="30"/>
        <v>290092.10999743594</v>
      </c>
      <c r="N40">
        <f t="shared" si="4"/>
        <v>246578.29349782053</v>
      </c>
      <c r="Q40" s="4">
        <f t="shared" si="19"/>
        <v>2040</v>
      </c>
      <c r="R40" s="7">
        <f t="shared" si="20"/>
        <v>49</v>
      </c>
      <c r="S40" s="5">
        <f t="shared" si="21"/>
        <v>350000</v>
      </c>
      <c r="T40" s="5">
        <f t="shared" si="5"/>
        <v>35000</v>
      </c>
      <c r="U40" s="5">
        <f t="shared" si="6"/>
        <v>0.99</v>
      </c>
      <c r="V40" s="5">
        <f t="shared" si="22"/>
        <v>2.1500067685588302</v>
      </c>
      <c r="W40" s="5">
        <f t="shared" si="23"/>
        <v>0.46046366666259675</v>
      </c>
      <c r="X40" s="6">
        <f t="shared" si="24"/>
        <v>145046.05499871797</v>
      </c>
      <c r="Y40">
        <f t="shared" si="9"/>
        <v>116036.84399897438</v>
      </c>
      <c r="Z40">
        <f t="shared" si="10"/>
        <v>30541.449498846152</v>
      </c>
      <c r="AB40">
        <f t="shared" si="31"/>
        <v>350000.00000000041</v>
      </c>
      <c r="AC40">
        <f t="shared" si="11"/>
        <v>315000.00000000035</v>
      </c>
      <c r="AD40">
        <f t="shared" si="12"/>
        <v>145046.05499871814</v>
      </c>
      <c r="AE40">
        <f t="shared" si="13"/>
        <v>116036.84399897452</v>
      </c>
      <c r="AF40">
        <f t="shared" si="14"/>
        <v>30541.449498846006</v>
      </c>
    </row>
    <row r="41" spans="6:32" x14ac:dyDescent="0.25">
      <c r="F41" s="4">
        <f t="shared" si="26"/>
        <v>2041</v>
      </c>
      <c r="G41" s="7">
        <f t="shared" si="27"/>
        <v>50</v>
      </c>
      <c r="H41" s="5">
        <f t="shared" si="28"/>
        <v>700000</v>
      </c>
      <c r="I41" s="5">
        <f t="shared" si="0"/>
        <v>70000</v>
      </c>
      <c r="J41" s="5">
        <f t="shared" si="1"/>
        <v>0.99</v>
      </c>
      <c r="K41" s="5">
        <f t="shared" si="18"/>
        <v>2.2037569377728006</v>
      </c>
      <c r="L41" s="5">
        <f t="shared" si="29"/>
        <v>0.44923284552448473</v>
      </c>
      <c r="M41" s="6">
        <f t="shared" si="30"/>
        <v>283016.69268042536</v>
      </c>
      <c r="N41">
        <f t="shared" si="4"/>
        <v>240564.18877836154</v>
      </c>
      <c r="Q41" s="4">
        <f t="shared" si="19"/>
        <v>2041</v>
      </c>
      <c r="R41" s="7">
        <f t="shared" si="20"/>
        <v>50</v>
      </c>
      <c r="S41" s="5">
        <f t="shared" si="21"/>
        <v>350000</v>
      </c>
      <c r="T41" s="5">
        <f t="shared" si="5"/>
        <v>35000</v>
      </c>
      <c r="U41" s="5">
        <f t="shared" si="6"/>
        <v>0.99</v>
      </c>
      <c r="V41" s="5">
        <f t="shared" si="22"/>
        <v>2.2037569377728006</v>
      </c>
      <c r="W41" s="5">
        <f t="shared" si="23"/>
        <v>0.44923284552448473</v>
      </c>
      <c r="X41" s="6">
        <f t="shared" si="24"/>
        <v>141508.34634021268</v>
      </c>
      <c r="Y41">
        <f t="shared" si="9"/>
        <v>113206.67707217015</v>
      </c>
      <c r="Z41">
        <f t="shared" si="10"/>
        <v>27357.511706191392</v>
      </c>
      <c r="AB41">
        <f t="shared" si="31"/>
        <v>350000.00000000041</v>
      </c>
      <c r="AC41">
        <f t="shared" si="11"/>
        <v>315000.00000000035</v>
      </c>
      <c r="AD41">
        <f t="shared" si="12"/>
        <v>141508.34634021285</v>
      </c>
      <c r="AE41">
        <f t="shared" si="13"/>
        <v>113206.67707217029</v>
      </c>
      <c r="AF41">
        <f t="shared" si="14"/>
        <v>27357.511706191246</v>
      </c>
    </row>
    <row r="42" spans="6:32" x14ac:dyDescent="0.25">
      <c r="F42" s="4">
        <f t="shared" si="26"/>
        <v>2042</v>
      </c>
      <c r="G42" s="7">
        <f t="shared" si="27"/>
        <v>51</v>
      </c>
      <c r="H42" s="5">
        <f t="shared" si="28"/>
        <v>700000</v>
      </c>
      <c r="I42" s="5">
        <f t="shared" si="0"/>
        <v>70000</v>
      </c>
      <c r="J42" s="5">
        <f t="shared" si="1"/>
        <v>0.99</v>
      </c>
      <c r="K42" s="5">
        <f t="shared" si="18"/>
        <v>2.2588508612171205</v>
      </c>
      <c r="L42" s="5">
        <f t="shared" si="29"/>
        <v>0.43827594685315585</v>
      </c>
      <c r="M42" s="6">
        <f t="shared" si="30"/>
        <v>276113.84651748819</v>
      </c>
      <c r="N42">
        <f t="shared" si="4"/>
        <v>234696.76953986494</v>
      </c>
      <c r="Q42" s="4">
        <f t="shared" si="19"/>
        <v>2042</v>
      </c>
      <c r="R42" s="7">
        <f t="shared" si="20"/>
        <v>51</v>
      </c>
      <c r="S42" s="5">
        <f t="shared" si="21"/>
        <v>350000</v>
      </c>
      <c r="T42" s="5">
        <f t="shared" si="5"/>
        <v>35000</v>
      </c>
      <c r="U42" s="5">
        <f t="shared" si="6"/>
        <v>0.99</v>
      </c>
      <c r="V42" s="5">
        <f t="shared" si="22"/>
        <v>2.2588508612171205</v>
      </c>
      <c r="W42" s="5">
        <f t="shared" si="23"/>
        <v>0.43827594685315585</v>
      </c>
      <c r="X42" s="6">
        <f t="shared" si="24"/>
        <v>138056.92325874409</v>
      </c>
      <c r="Y42">
        <f t="shared" si="9"/>
        <v>110445.53860699528</v>
      </c>
      <c r="Z42">
        <f t="shared" si="10"/>
        <v>24251.230932869657</v>
      </c>
      <c r="AB42">
        <f t="shared" si="31"/>
        <v>350000.00000000041</v>
      </c>
      <c r="AC42">
        <f t="shared" si="11"/>
        <v>315000.00000000035</v>
      </c>
      <c r="AD42">
        <f t="shared" si="12"/>
        <v>138056.92325874424</v>
      </c>
      <c r="AE42">
        <f t="shared" si="13"/>
        <v>110445.5386069954</v>
      </c>
      <c r="AF42">
        <f t="shared" si="14"/>
        <v>24251.230932869541</v>
      </c>
    </row>
    <row r="43" spans="6:32" x14ac:dyDescent="0.25">
      <c r="F43" s="4">
        <f t="shared" si="26"/>
        <v>2043</v>
      </c>
      <c r="G43" s="7">
        <f t="shared" si="27"/>
        <v>52</v>
      </c>
      <c r="H43" s="5">
        <f t="shared" si="28"/>
        <v>700000</v>
      </c>
      <c r="I43" s="5">
        <f t="shared" si="0"/>
        <v>70000</v>
      </c>
      <c r="J43" s="5">
        <f t="shared" si="1"/>
        <v>0.99</v>
      </c>
      <c r="K43" s="5">
        <f t="shared" si="18"/>
        <v>2.3153221327475482</v>
      </c>
      <c r="L43" s="5">
        <f t="shared" si="29"/>
        <v>0.42758628961283501</v>
      </c>
      <c r="M43" s="6">
        <f t="shared" si="30"/>
        <v>269379.36245608603</v>
      </c>
      <c r="N43">
        <f t="shared" si="4"/>
        <v>228972.45808767312</v>
      </c>
      <c r="Q43" s="4">
        <f t="shared" si="19"/>
        <v>2043</v>
      </c>
      <c r="R43" s="7">
        <f t="shared" si="20"/>
        <v>52</v>
      </c>
      <c r="S43" s="5">
        <f t="shared" si="21"/>
        <v>350000</v>
      </c>
      <c r="T43" s="5">
        <f t="shared" si="5"/>
        <v>35000</v>
      </c>
      <c r="U43" s="5">
        <f t="shared" si="6"/>
        <v>0.99</v>
      </c>
      <c r="V43" s="5">
        <f t="shared" si="22"/>
        <v>2.3153221327475482</v>
      </c>
      <c r="W43" s="5">
        <f t="shared" si="23"/>
        <v>0.42758628961283501</v>
      </c>
      <c r="X43" s="6">
        <f t="shared" si="24"/>
        <v>134689.68122804302</v>
      </c>
      <c r="Y43">
        <f t="shared" si="9"/>
        <v>107751.74498243442</v>
      </c>
      <c r="Z43">
        <f t="shared" si="10"/>
        <v>21220.713105238698</v>
      </c>
      <c r="AB43">
        <f t="shared" si="31"/>
        <v>350000.00000000041</v>
      </c>
      <c r="AC43">
        <f t="shared" si="11"/>
        <v>315000.00000000035</v>
      </c>
      <c r="AD43">
        <f t="shared" si="12"/>
        <v>134689.68122804319</v>
      </c>
      <c r="AE43">
        <f t="shared" si="13"/>
        <v>107751.74498243455</v>
      </c>
      <c r="AF43">
        <f t="shared" si="14"/>
        <v>21220.713105238567</v>
      </c>
    </row>
    <row r="44" spans="6:32" x14ac:dyDescent="0.25">
      <c r="F44" s="4">
        <f t="shared" si="26"/>
        <v>2044</v>
      </c>
      <c r="G44" s="7">
        <f t="shared" si="27"/>
        <v>53</v>
      </c>
      <c r="H44" s="5">
        <f t="shared" si="28"/>
        <v>700000</v>
      </c>
      <c r="I44" s="5">
        <f t="shared" si="0"/>
        <v>70000</v>
      </c>
      <c r="J44" s="5">
        <f t="shared" si="1"/>
        <v>0.99</v>
      </c>
      <c r="K44" s="5">
        <f t="shared" si="18"/>
        <v>2.3732051860662366</v>
      </c>
      <c r="L44" s="5">
        <f t="shared" si="29"/>
        <v>0.41715735571983908</v>
      </c>
      <c r="M44" s="6">
        <f t="shared" si="30"/>
        <v>262809.1341034986</v>
      </c>
      <c r="N44">
        <f t="shared" si="4"/>
        <v>223387.7639879738</v>
      </c>
      <c r="Q44" s="4">
        <f t="shared" si="19"/>
        <v>2044</v>
      </c>
      <c r="R44" s="7">
        <f t="shared" si="20"/>
        <v>53</v>
      </c>
      <c r="S44" s="5">
        <f t="shared" si="21"/>
        <v>350000</v>
      </c>
      <c r="T44" s="5">
        <f t="shared" si="5"/>
        <v>35000</v>
      </c>
      <c r="U44" s="5">
        <f t="shared" si="6"/>
        <v>0.99</v>
      </c>
      <c r="V44" s="5">
        <f t="shared" si="22"/>
        <v>2.3732051860662366</v>
      </c>
      <c r="W44" s="5">
        <f t="shared" si="23"/>
        <v>0.41715735571983908</v>
      </c>
      <c r="X44" s="6">
        <f t="shared" si="24"/>
        <v>131404.5670517493</v>
      </c>
      <c r="Y44">
        <f t="shared" si="9"/>
        <v>105123.65364139945</v>
      </c>
      <c r="Z44">
        <f t="shared" si="10"/>
        <v>18264.110346574351</v>
      </c>
      <c r="AB44">
        <f t="shared" si="31"/>
        <v>350000.00000000041</v>
      </c>
      <c r="AC44">
        <f t="shared" si="11"/>
        <v>315000.00000000035</v>
      </c>
      <c r="AD44">
        <f t="shared" si="12"/>
        <v>131404.56705174944</v>
      </c>
      <c r="AE44">
        <f t="shared" si="13"/>
        <v>105123.65364139956</v>
      </c>
      <c r="AF44">
        <f t="shared" si="14"/>
        <v>18264.110346574234</v>
      </c>
    </row>
    <row r="45" spans="6:32" x14ac:dyDescent="0.25">
      <c r="F45" s="4">
        <f t="shared" si="26"/>
        <v>2045</v>
      </c>
      <c r="G45" s="7">
        <f t="shared" si="27"/>
        <v>54</v>
      </c>
      <c r="H45" s="5">
        <f t="shared" si="28"/>
        <v>700000</v>
      </c>
      <c r="I45" s="5">
        <f t="shared" si="0"/>
        <v>70000</v>
      </c>
      <c r="J45" s="5">
        <f t="shared" si="1"/>
        <v>0.99</v>
      </c>
      <c r="K45" s="5">
        <f t="shared" si="18"/>
        <v>2.4325353157178924</v>
      </c>
      <c r="L45" s="5">
        <f t="shared" si="29"/>
        <v>0.4069827860681357</v>
      </c>
      <c r="M45" s="6">
        <f t="shared" si="30"/>
        <v>256399.1552229255</v>
      </c>
      <c r="N45">
        <f t="shared" si="4"/>
        <v>217939.28193948668</v>
      </c>
      <c r="Q45" s="4">
        <f t="shared" si="19"/>
        <v>2045</v>
      </c>
      <c r="R45" s="7">
        <f t="shared" si="20"/>
        <v>54</v>
      </c>
      <c r="S45" s="5">
        <f t="shared" si="21"/>
        <v>350000</v>
      </c>
      <c r="T45" s="5">
        <f t="shared" si="5"/>
        <v>35000</v>
      </c>
      <c r="U45" s="5">
        <f t="shared" si="6"/>
        <v>0.99</v>
      </c>
      <c r="V45" s="5">
        <f t="shared" si="22"/>
        <v>2.4325353157178924</v>
      </c>
      <c r="W45" s="5">
        <f t="shared" si="23"/>
        <v>0.4069827860681357</v>
      </c>
      <c r="X45" s="6">
        <f t="shared" si="24"/>
        <v>128199.57761146275</v>
      </c>
      <c r="Y45">
        <f t="shared" si="9"/>
        <v>102559.6620891702</v>
      </c>
      <c r="Z45">
        <f t="shared" si="10"/>
        <v>15379.619850316478</v>
      </c>
      <c r="AB45">
        <f t="shared" si="31"/>
        <v>350000.00000000041</v>
      </c>
      <c r="AC45">
        <f t="shared" si="11"/>
        <v>315000.00000000035</v>
      </c>
      <c r="AD45">
        <f t="shared" si="12"/>
        <v>128199.57761146288</v>
      </c>
      <c r="AE45">
        <f t="shared" si="13"/>
        <v>102559.66208917031</v>
      </c>
      <c r="AF45">
        <f t="shared" si="14"/>
        <v>15379.619850316376</v>
      </c>
    </row>
    <row r="46" spans="6:32" x14ac:dyDescent="0.25">
      <c r="F46" s="4">
        <f t="shared" si="26"/>
        <v>2046</v>
      </c>
      <c r="G46" s="7">
        <f t="shared" si="27"/>
        <v>55</v>
      </c>
      <c r="H46" s="5">
        <f t="shared" si="28"/>
        <v>700000</v>
      </c>
      <c r="I46" s="5">
        <f t="shared" si="0"/>
        <v>70000</v>
      </c>
      <c r="J46" s="5">
        <f t="shared" si="1"/>
        <v>0.99</v>
      </c>
      <c r="K46" s="5">
        <f t="shared" si="18"/>
        <v>2.4933486986108395</v>
      </c>
      <c r="L46" s="5">
        <f t="shared" si="29"/>
        <v>0.39705637665183974</v>
      </c>
      <c r="M46" s="6">
        <f t="shared" si="30"/>
        <v>250145.51729065905</v>
      </c>
      <c r="N46">
        <f t="shared" si="4"/>
        <v>212623.68969706018</v>
      </c>
      <c r="Q46" s="4">
        <f t="shared" si="19"/>
        <v>2046</v>
      </c>
      <c r="R46" s="7">
        <f t="shared" si="20"/>
        <v>55</v>
      </c>
      <c r="S46" s="5">
        <f t="shared" si="21"/>
        <v>350000</v>
      </c>
      <c r="T46" s="5">
        <f t="shared" si="5"/>
        <v>35000</v>
      </c>
      <c r="U46" s="5">
        <f t="shared" si="6"/>
        <v>0.99</v>
      </c>
      <c r="V46" s="5">
        <f t="shared" si="22"/>
        <v>2.4933486986108395</v>
      </c>
      <c r="W46" s="5">
        <f t="shared" si="23"/>
        <v>0.39705637665183974</v>
      </c>
      <c r="X46" s="6">
        <f t="shared" si="24"/>
        <v>125072.75864532952</v>
      </c>
      <c r="Y46">
        <f t="shared" si="9"/>
        <v>100058.20691626362</v>
      </c>
      <c r="Z46">
        <f t="shared" si="10"/>
        <v>12565.482780796563</v>
      </c>
      <c r="AB46">
        <f t="shared" si="31"/>
        <v>350000.00000000041</v>
      </c>
      <c r="AC46">
        <f t="shared" si="11"/>
        <v>315000.00000000035</v>
      </c>
      <c r="AD46">
        <f t="shared" si="12"/>
        <v>125072.75864532965</v>
      </c>
      <c r="AE46">
        <f t="shared" si="13"/>
        <v>100058.20691626373</v>
      </c>
      <c r="AF46">
        <f t="shared" si="14"/>
        <v>12565.482780796447</v>
      </c>
    </row>
    <row r="47" spans="6:32" x14ac:dyDescent="0.25">
      <c r="F47" s="4">
        <f t="shared" si="26"/>
        <v>2047</v>
      </c>
      <c r="G47" s="7">
        <f t="shared" si="27"/>
        <v>56</v>
      </c>
      <c r="H47" s="5">
        <f t="shared" si="28"/>
        <v>700000</v>
      </c>
      <c r="I47" s="5">
        <f t="shared" si="0"/>
        <v>70000</v>
      </c>
      <c r="J47" s="5">
        <f t="shared" si="1"/>
        <v>0.99</v>
      </c>
      <c r="K47" s="5">
        <f t="shared" si="18"/>
        <v>2.5556824160761105</v>
      </c>
      <c r="L47" s="5">
        <f t="shared" si="29"/>
        <v>0.38737207478228269</v>
      </c>
      <c r="M47" s="6">
        <f t="shared" si="30"/>
        <v>244044.40711283809</v>
      </c>
      <c r="N47">
        <f t="shared" si="4"/>
        <v>207437.74604591238</v>
      </c>
      <c r="Q47" s="4">
        <f t="shared" si="19"/>
        <v>2047</v>
      </c>
      <c r="R47" s="7">
        <f t="shared" si="20"/>
        <v>56</v>
      </c>
      <c r="S47" s="5">
        <f t="shared" si="21"/>
        <v>350000</v>
      </c>
      <c r="T47" s="5">
        <f t="shared" si="5"/>
        <v>35000</v>
      </c>
      <c r="U47" s="5">
        <f t="shared" si="6"/>
        <v>0.99</v>
      </c>
      <c r="V47" s="5">
        <f t="shared" si="22"/>
        <v>2.5556824160761105</v>
      </c>
      <c r="W47" s="5">
        <f t="shared" si="23"/>
        <v>0.38737207478228269</v>
      </c>
      <c r="X47" s="6">
        <f t="shared" si="24"/>
        <v>122022.20355641904</v>
      </c>
      <c r="Y47">
        <f t="shared" si="9"/>
        <v>97617.762845135236</v>
      </c>
      <c r="Z47">
        <f t="shared" si="10"/>
        <v>9819.9832007771474</v>
      </c>
      <c r="AB47">
        <f t="shared" si="31"/>
        <v>350000.00000000041</v>
      </c>
      <c r="AC47">
        <f t="shared" si="11"/>
        <v>315000.00000000035</v>
      </c>
      <c r="AD47">
        <f t="shared" si="12"/>
        <v>122022.20355641919</v>
      </c>
      <c r="AE47">
        <f t="shared" si="13"/>
        <v>97617.762845135352</v>
      </c>
      <c r="AF47">
        <f t="shared" si="14"/>
        <v>9819.983200777031</v>
      </c>
    </row>
    <row r="48" spans="6:32" x14ac:dyDescent="0.25">
      <c r="F48" s="4">
        <f t="shared" si="26"/>
        <v>2048</v>
      </c>
      <c r="G48" s="7">
        <f t="shared" si="27"/>
        <v>57</v>
      </c>
      <c r="H48" s="5">
        <f t="shared" si="28"/>
        <v>700000</v>
      </c>
      <c r="I48" s="5">
        <f t="shared" si="0"/>
        <v>70000</v>
      </c>
      <c r="J48" s="5">
        <f t="shared" si="1"/>
        <v>0.99</v>
      </c>
      <c r="K48" s="5">
        <f t="shared" si="18"/>
        <v>2.6195744764780131</v>
      </c>
      <c r="L48" s="5">
        <f t="shared" si="29"/>
        <v>0.37792397539734901</v>
      </c>
      <c r="M48" s="6">
        <f t="shared" si="30"/>
        <v>238092.10450032988</v>
      </c>
      <c r="N48">
        <f t="shared" si="4"/>
        <v>202378.28882528038</v>
      </c>
      <c r="Q48" s="4">
        <f t="shared" si="19"/>
        <v>2048</v>
      </c>
      <c r="R48" s="7">
        <f t="shared" si="20"/>
        <v>57</v>
      </c>
      <c r="S48" s="5">
        <f t="shared" si="21"/>
        <v>350000</v>
      </c>
      <c r="T48" s="5">
        <f t="shared" si="5"/>
        <v>35000</v>
      </c>
      <c r="U48" s="5">
        <f t="shared" si="6"/>
        <v>0.99</v>
      </c>
      <c r="V48" s="5">
        <f t="shared" si="22"/>
        <v>2.6195744764780131</v>
      </c>
      <c r="W48" s="5">
        <f t="shared" si="23"/>
        <v>0.37792397539734901</v>
      </c>
      <c r="X48" s="6">
        <f t="shared" si="24"/>
        <v>119046.05225016494</v>
      </c>
      <c r="Y48">
        <f t="shared" si="9"/>
        <v>95236.841800131951</v>
      </c>
      <c r="Z48">
        <f t="shared" si="10"/>
        <v>7141.4470251484308</v>
      </c>
      <c r="AB48">
        <f t="shared" si="31"/>
        <v>350000.00000000041</v>
      </c>
      <c r="AC48">
        <f t="shared" si="11"/>
        <v>315000.00000000035</v>
      </c>
      <c r="AD48">
        <f t="shared" si="12"/>
        <v>119046.05225016507</v>
      </c>
      <c r="AE48">
        <f t="shared" si="13"/>
        <v>95236.841800132068</v>
      </c>
      <c r="AF48">
        <f t="shared" si="14"/>
        <v>7141.4470251483144</v>
      </c>
    </row>
    <row r="49" spans="6:32" x14ac:dyDescent="0.25">
      <c r="F49" s="4">
        <f t="shared" si="26"/>
        <v>2049</v>
      </c>
      <c r="G49" s="7">
        <f t="shared" si="27"/>
        <v>58</v>
      </c>
      <c r="H49" s="5">
        <f t="shared" si="28"/>
        <v>700000</v>
      </c>
      <c r="I49" s="5">
        <f t="shared" si="0"/>
        <v>70000</v>
      </c>
      <c r="J49" s="5">
        <f t="shared" si="1"/>
        <v>0.99</v>
      </c>
      <c r="K49" s="5">
        <f t="shared" si="18"/>
        <v>2.6850638383899632</v>
      </c>
      <c r="L49" s="5">
        <f t="shared" si="29"/>
        <v>0.36870631746082833</v>
      </c>
      <c r="M49" s="6">
        <f t="shared" si="30"/>
        <v>232284.98000032184</v>
      </c>
      <c r="N49">
        <f t="shared" si="4"/>
        <v>197442.23300027355</v>
      </c>
      <c r="Q49" s="4">
        <f t="shared" si="19"/>
        <v>2049</v>
      </c>
      <c r="R49" s="7">
        <f t="shared" si="20"/>
        <v>58</v>
      </c>
      <c r="S49" s="5">
        <f t="shared" si="21"/>
        <v>350000</v>
      </c>
      <c r="T49" s="5">
        <f t="shared" si="5"/>
        <v>35000</v>
      </c>
      <c r="U49" s="5">
        <f t="shared" si="6"/>
        <v>0.99</v>
      </c>
      <c r="V49" s="5">
        <f t="shared" si="22"/>
        <v>2.6850638383899632</v>
      </c>
      <c r="W49" s="5">
        <f t="shared" si="23"/>
        <v>0.36870631746082833</v>
      </c>
      <c r="X49" s="6">
        <f t="shared" si="24"/>
        <v>116142.49000016092</v>
      </c>
      <c r="Y49">
        <f t="shared" si="9"/>
        <v>92913.992000128739</v>
      </c>
      <c r="Z49">
        <f t="shared" si="10"/>
        <v>4528.2410001448152</v>
      </c>
      <c r="AB49">
        <f t="shared" si="31"/>
        <v>350000.00000000041</v>
      </c>
      <c r="AC49">
        <f t="shared" si="11"/>
        <v>315000.00000000035</v>
      </c>
      <c r="AD49">
        <f t="shared" si="12"/>
        <v>116142.49000016105</v>
      </c>
      <c r="AE49">
        <f t="shared" si="13"/>
        <v>92913.992000128841</v>
      </c>
      <c r="AF49">
        <f t="shared" si="14"/>
        <v>4528.2410001447133</v>
      </c>
    </row>
    <row r="50" spans="6:32" x14ac:dyDescent="0.25">
      <c r="F50" s="4">
        <f t="shared" si="26"/>
        <v>2050</v>
      </c>
      <c r="G50" s="7">
        <f t="shared" si="27"/>
        <v>59</v>
      </c>
      <c r="H50" s="5">
        <f t="shared" si="28"/>
        <v>700000</v>
      </c>
      <c r="I50" s="5">
        <f t="shared" si="0"/>
        <v>70000</v>
      </c>
      <c r="J50" s="5">
        <f t="shared" si="1"/>
        <v>0.99</v>
      </c>
      <c r="K50" s="5">
        <f t="shared" si="18"/>
        <v>2.7521904343497119</v>
      </c>
      <c r="L50" s="5">
        <f t="shared" si="29"/>
        <v>0.35971348044958867</v>
      </c>
      <c r="M50" s="6">
        <f t="shared" si="30"/>
        <v>226619.49268324085</v>
      </c>
      <c r="N50">
        <f t="shared" si="4"/>
        <v>192626.56878075472</v>
      </c>
      <c r="Q50" s="4">
        <f t="shared" si="19"/>
        <v>2050</v>
      </c>
      <c r="R50" s="7">
        <f t="shared" si="20"/>
        <v>59</v>
      </c>
      <c r="S50" s="5">
        <f t="shared" si="21"/>
        <v>350000</v>
      </c>
      <c r="T50" s="5">
        <f t="shared" si="5"/>
        <v>35000</v>
      </c>
      <c r="U50" s="5">
        <f t="shared" si="6"/>
        <v>0.99</v>
      </c>
      <c r="V50" s="5">
        <f t="shared" si="22"/>
        <v>2.7521904343497119</v>
      </c>
      <c r="W50" s="5">
        <f t="shared" si="23"/>
        <v>0.35971348044958867</v>
      </c>
      <c r="X50" s="6">
        <f t="shared" si="24"/>
        <v>113309.74634162043</v>
      </c>
      <c r="Y50">
        <f t="shared" si="9"/>
        <v>90647.797073296344</v>
      </c>
      <c r="Z50">
        <f t="shared" si="10"/>
        <v>1978.7717074583779</v>
      </c>
      <c r="AB50">
        <f t="shared" si="31"/>
        <v>350000.00000000041</v>
      </c>
      <c r="AC50">
        <f t="shared" si="11"/>
        <v>315000.00000000035</v>
      </c>
      <c r="AD50">
        <f t="shared" si="12"/>
        <v>113309.74634162056</v>
      </c>
      <c r="AE50">
        <f t="shared" si="13"/>
        <v>90647.797073296446</v>
      </c>
      <c r="AF50">
        <f t="shared" si="14"/>
        <v>1978.7717074582761</v>
      </c>
    </row>
    <row r="51" spans="6:32" x14ac:dyDescent="0.25">
      <c r="F51" s="4">
        <f t="shared" si="26"/>
        <v>2051</v>
      </c>
      <c r="G51" s="7">
        <f t="shared" si="27"/>
        <v>60</v>
      </c>
      <c r="H51" s="5">
        <f t="shared" si="28"/>
        <v>700000</v>
      </c>
      <c r="I51" s="5">
        <f t="shared" si="0"/>
        <v>70000</v>
      </c>
      <c r="J51" s="5">
        <f t="shared" si="1"/>
        <v>0.99</v>
      </c>
      <c r="K51" s="5">
        <f t="shared" si="18"/>
        <v>2.8209951952084547</v>
      </c>
      <c r="L51" s="5">
        <f t="shared" si="29"/>
        <v>0.35093998092642797</v>
      </c>
      <c r="M51" s="6">
        <f t="shared" si="30"/>
        <v>221092.18798364964</v>
      </c>
      <c r="N51">
        <f t="shared" si="4"/>
        <v>187928.3597861022</v>
      </c>
      <c r="Q51" s="4">
        <f t="shared" si="19"/>
        <v>2051</v>
      </c>
      <c r="R51" s="7">
        <f t="shared" si="20"/>
        <v>60</v>
      </c>
      <c r="S51" s="5">
        <f t="shared" si="21"/>
        <v>350000</v>
      </c>
      <c r="T51" s="5">
        <f t="shared" si="5"/>
        <v>35000</v>
      </c>
      <c r="U51" s="5">
        <f t="shared" si="6"/>
        <v>0.99</v>
      </c>
      <c r="V51" s="5">
        <f t="shared" si="22"/>
        <v>2.8209951952084547</v>
      </c>
      <c r="W51" s="5">
        <f t="shared" si="23"/>
        <v>0.35093998092642797</v>
      </c>
      <c r="X51" s="6">
        <f t="shared" si="24"/>
        <v>110546.09399182482</v>
      </c>
      <c r="Y51">
        <f t="shared" si="9"/>
        <v>88436.875193459855</v>
      </c>
      <c r="Z51">
        <f t="shared" si="10"/>
        <v>0</v>
      </c>
      <c r="AB51">
        <f t="shared" si="31"/>
        <v>350000.00000000041</v>
      </c>
      <c r="AC51">
        <f t="shared" si="11"/>
        <v>315000.00000000035</v>
      </c>
      <c r="AD51">
        <f t="shared" si="12"/>
        <v>110546.09399182494</v>
      </c>
      <c r="AE51">
        <f t="shared" si="13"/>
        <v>88436.875193459957</v>
      </c>
      <c r="AF51">
        <f t="shared" si="14"/>
        <v>0</v>
      </c>
    </row>
    <row r="52" spans="6:32" x14ac:dyDescent="0.25">
      <c r="F52" s="4">
        <f t="shared" si="26"/>
        <v>2052</v>
      </c>
      <c r="G52" s="7">
        <f t="shared" si="27"/>
        <v>61</v>
      </c>
      <c r="H52" s="5">
        <f t="shared" si="28"/>
        <v>700000</v>
      </c>
      <c r="I52" s="5">
        <f t="shared" si="0"/>
        <v>70000</v>
      </c>
      <c r="J52" s="5">
        <f t="shared" si="1"/>
        <v>0.99</v>
      </c>
      <c r="K52" s="5">
        <f t="shared" si="18"/>
        <v>2.8915200750886658</v>
      </c>
      <c r="L52" s="5">
        <f t="shared" si="29"/>
        <v>0.3423804691965151</v>
      </c>
      <c r="M52" s="6">
        <f t="shared" si="30"/>
        <v>215699.69559380453</v>
      </c>
      <c r="N52">
        <f t="shared" si="4"/>
        <v>183344.74125473385</v>
      </c>
      <c r="Q52" s="4">
        <f t="shared" si="19"/>
        <v>2052</v>
      </c>
      <c r="R52" s="7">
        <f t="shared" si="20"/>
        <v>61</v>
      </c>
      <c r="S52" s="5">
        <f t="shared" si="21"/>
        <v>350000</v>
      </c>
      <c r="T52" s="5">
        <f t="shared" si="5"/>
        <v>35000</v>
      </c>
      <c r="U52" s="5">
        <f t="shared" si="6"/>
        <v>0.99</v>
      </c>
      <c r="V52" s="5">
        <f t="shared" si="22"/>
        <v>2.8915200750886658</v>
      </c>
      <c r="W52" s="5">
        <f t="shared" si="23"/>
        <v>0.3423804691965151</v>
      </c>
      <c r="X52" s="6">
        <f t="shared" si="24"/>
        <v>107849.84779690226</v>
      </c>
      <c r="Y52">
        <f t="shared" si="9"/>
        <v>86279.878237521814</v>
      </c>
      <c r="Z52">
        <f t="shared" si="10"/>
        <v>0</v>
      </c>
      <c r="AB52">
        <f t="shared" si="31"/>
        <v>350000.00000000041</v>
      </c>
      <c r="AC52">
        <f t="shared" si="11"/>
        <v>315000.00000000035</v>
      </c>
      <c r="AD52">
        <f t="shared" si="12"/>
        <v>107849.84779690238</v>
      </c>
      <c r="AE52">
        <f t="shared" si="13"/>
        <v>86279.878237521916</v>
      </c>
      <c r="AF52">
        <f t="shared" si="14"/>
        <v>0</v>
      </c>
    </row>
    <row r="53" spans="6:32" x14ac:dyDescent="0.25">
      <c r="F53" s="4">
        <f t="shared" si="26"/>
        <v>2053</v>
      </c>
      <c r="G53" s="7">
        <f t="shared" si="27"/>
        <v>62</v>
      </c>
      <c r="H53" s="5">
        <f t="shared" si="28"/>
        <v>700000</v>
      </c>
      <c r="I53" s="5">
        <f t="shared" si="0"/>
        <v>70000</v>
      </c>
      <c r="J53" s="5">
        <f t="shared" si="1"/>
        <v>0.99</v>
      </c>
      <c r="K53" s="5">
        <f t="shared" si="18"/>
        <v>2.9638080769658823</v>
      </c>
      <c r="L53" s="5">
        <f t="shared" si="29"/>
        <v>0.33402972604538061</v>
      </c>
      <c r="M53" s="6">
        <f t="shared" si="30"/>
        <v>210438.7274085898</v>
      </c>
      <c r="N53">
        <f t="shared" si="4"/>
        <v>178872.91829730131</v>
      </c>
      <c r="Q53" s="4">
        <f t="shared" si="19"/>
        <v>2053</v>
      </c>
      <c r="R53" s="7">
        <f t="shared" si="20"/>
        <v>62</v>
      </c>
      <c r="S53" s="5">
        <f t="shared" si="21"/>
        <v>350000</v>
      </c>
      <c r="T53" s="5">
        <f t="shared" si="5"/>
        <v>35000</v>
      </c>
      <c r="U53" s="5">
        <f t="shared" si="6"/>
        <v>0.99</v>
      </c>
      <c r="V53" s="5">
        <f t="shared" si="22"/>
        <v>2.9638080769658823</v>
      </c>
      <c r="W53" s="5">
        <f t="shared" si="23"/>
        <v>0.33402972604538061</v>
      </c>
      <c r="X53" s="6">
        <f t="shared" si="24"/>
        <v>105219.3637042949</v>
      </c>
      <c r="Y53">
        <f t="shared" si="9"/>
        <v>84175.490963435921</v>
      </c>
      <c r="Z53">
        <f t="shared" si="10"/>
        <v>0</v>
      </c>
      <c r="AB53">
        <f t="shared" si="31"/>
        <v>350000.00000000041</v>
      </c>
      <c r="AC53">
        <f t="shared" si="11"/>
        <v>315000.00000000035</v>
      </c>
      <c r="AD53">
        <f t="shared" si="12"/>
        <v>105219.36370429501</v>
      </c>
      <c r="AE53">
        <f t="shared" si="13"/>
        <v>84175.490963436023</v>
      </c>
      <c r="AF53">
        <f t="shared" si="14"/>
        <v>0</v>
      </c>
    </row>
    <row r="54" spans="6:32" x14ac:dyDescent="0.25">
      <c r="F54" s="4">
        <f t="shared" si="26"/>
        <v>2054</v>
      </c>
      <c r="G54" s="7">
        <f t="shared" si="27"/>
        <v>63</v>
      </c>
      <c r="H54" s="5">
        <f t="shared" si="28"/>
        <v>700000</v>
      </c>
      <c r="I54" s="5">
        <f t="shared" si="0"/>
        <v>70000</v>
      </c>
      <c r="J54" s="5">
        <f t="shared" si="1"/>
        <v>0.99</v>
      </c>
      <c r="K54" s="5">
        <f t="shared" si="18"/>
        <v>3.0379032788900293</v>
      </c>
      <c r="L54" s="5">
        <f t="shared" si="29"/>
        <v>0.32588265955646889</v>
      </c>
      <c r="M54" s="6">
        <f t="shared" si="30"/>
        <v>205306.0755205754</v>
      </c>
      <c r="N54">
        <f t="shared" si="4"/>
        <v>174510.16419248909</v>
      </c>
      <c r="Q54" s="4">
        <f t="shared" si="19"/>
        <v>2054</v>
      </c>
      <c r="R54" s="7">
        <f t="shared" si="20"/>
        <v>63</v>
      </c>
      <c r="S54" s="5">
        <f t="shared" si="21"/>
        <v>350000</v>
      </c>
      <c r="T54" s="5">
        <f t="shared" si="5"/>
        <v>35000</v>
      </c>
      <c r="U54" s="5">
        <f t="shared" si="6"/>
        <v>0.99</v>
      </c>
      <c r="V54" s="5">
        <f t="shared" si="22"/>
        <v>3.0379032788900293</v>
      </c>
      <c r="W54" s="5">
        <f t="shared" si="23"/>
        <v>0.32588265955646889</v>
      </c>
      <c r="X54" s="6">
        <f t="shared" si="24"/>
        <v>102653.0377602877</v>
      </c>
      <c r="Y54">
        <f t="shared" si="9"/>
        <v>82122.430208230158</v>
      </c>
      <c r="Z54">
        <f t="shared" si="10"/>
        <v>0</v>
      </c>
      <c r="AB54">
        <f t="shared" si="31"/>
        <v>350000.00000000041</v>
      </c>
      <c r="AC54">
        <f t="shared" si="11"/>
        <v>315000.00000000035</v>
      </c>
      <c r="AD54">
        <f t="shared" si="12"/>
        <v>102653.03776028781</v>
      </c>
      <c r="AE54">
        <f t="shared" si="13"/>
        <v>82122.43020823026</v>
      </c>
      <c r="AF54">
        <f t="shared" si="14"/>
        <v>0</v>
      </c>
    </row>
    <row r="55" spans="6:32" x14ac:dyDescent="0.25">
      <c r="F55" s="4">
        <f t="shared" si="26"/>
        <v>2055</v>
      </c>
      <c r="G55" s="7">
        <f t="shared" si="27"/>
        <v>64</v>
      </c>
      <c r="H55" s="5">
        <f t="shared" si="28"/>
        <v>700000</v>
      </c>
      <c r="I55" s="5">
        <f t="shared" si="0"/>
        <v>70000</v>
      </c>
      <c r="J55" s="5">
        <f t="shared" si="1"/>
        <v>0.99</v>
      </c>
      <c r="K55" s="5">
        <f t="shared" si="18"/>
        <v>3.1138508608622799</v>
      </c>
      <c r="L55" s="5">
        <f t="shared" si="29"/>
        <v>0.31793430200631112</v>
      </c>
      <c r="M55" s="6">
        <f t="shared" si="30"/>
        <v>200298.61026397601</v>
      </c>
      <c r="N55">
        <f t="shared" si="4"/>
        <v>170253.81872437961</v>
      </c>
      <c r="Q55" s="4">
        <f t="shared" si="19"/>
        <v>2055</v>
      </c>
      <c r="R55" s="7">
        <f t="shared" si="20"/>
        <v>64</v>
      </c>
      <c r="S55" s="5">
        <f t="shared" si="21"/>
        <v>350000</v>
      </c>
      <c r="T55" s="5">
        <f t="shared" si="5"/>
        <v>35000</v>
      </c>
      <c r="U55" s="5">
        <f t="shared" si="6"/>
        <v>0.99</v>
      </c>
      <c r="V55" s="5">
        <f t="shared" si="22"/>
        <v>3.1138508608622799</v>
      </c>
      <c r="W55" s="5">
        <f t="shared" si="23"/>
        <v>0.31793430200631112</v>
      </c>
      <c r="X55" s="6">
        <f t="shared" si="24"/>
        <v>100149.305131988</v>
      </c>
      <c r="Y55">
        <f t="shared" si="9"/>
        <v>80119.444105590403</v>
      </c>
      <c r="Z55">
        <f t="shared" si="10"/>
        <v>0</v>
      </c>
      <c r="AB55">
        <f t="shared" si="31"/>
        <v>350000.00000000041</v>
      </c>
      <c r="AC55">
        <f t="shared" si="11"/>
        <v>315000.00000000035</v>
      </c>
      <c r="AD55">
        <f t="shared" si="12"/>
        <v>100149.30513198812</v>
      </c>
      <c r="AE55">
        <f t="shared" si="13"/>
        <v>80119.444105590504</v>
      </c>
      <c r="AF55">
        <f t="shared" si="14"/>
        <v>0</v>
      </c>
    </row>
    <row r="56" spans="6:32" x14ac:dyDescent="0.25">
      <c r="F56" s="4">
        <f t="shared" si="26"/>
        <v>2056</v>
      </c>
      <c r="G56" s="7">
        <f t="shared" si="27"/>
        <v>65</v>
      </c>
      <c r="H56" s="5">
        <f t="shared" si="28"/>
        <v>700000</v>
      </c>
      <c r="I56" s="5">
        <f t="shared" si="0"/>
        <v>70000</v>
      </c>
      <c r="J56" s="5">
        <f t="shared" si="1"/>
        <v>0.99</v>
      </c>
      <c r="K56" s="5">
        <f t="shared" si="18"/>
        <v>3.1916971323838368</v>
      </c>
      <c r="L56" s="5">
        <f t="shared" si="29"/>
        <v>0.31017980683542551</v>
      </c>
      <c r="M56" s="6">
        <f t="shared" si="30"/>
        <v>195413.27830631807</v>
      </c>
      <c r="N56">
        <f t="shared" si="4"/>
        <v>166101.28656037035</v>
      </c>
      <c r="Q56" s="4">
        <f t="shared" si="19"/>
        <v>2056</v>
      </c>
      <c r="R56" s="7">
        <f t="shared" si="20"/>
        <v>65</v>
      </c>
      <c r="S56" s="5">
        <f t="shared" si="21"/>
        <v>350000</v>
      </c>
      <c r="T56" s="5">
        <f t="shared" si="5"/>
        <v>35000</v>
      </c>
      <c r="U56" s="5">
        <f t="shared" si="6"/>
        <v>0.99</v>
      </c>
      <c r="V56" s="5">
        <f t="shared" si="22"/>
        <v>3.1916971323838368</v>
      </c>
      <c r="W56" s="5">
        <f t="shared" si="23"/>
        <v>0.31017980683542551</v>
      </c>
      <c r="X56" s="6">
        <f t="shared" si="24"/>
        <v>97706.639153159034</v>
      </c>
      <c r="Y56">
        <f t="shared" si="9"/>
        <v>78165.311322527225</v>
      </c>
      <c r="Z56">
        <f t="shared" si="10"/>
        <v>0</v>
      </c>
      <c r="AB56">
        <f t="shared" si="31"/>
        <v>350000.00000000041</v>
      </c>
      <c r="AC56">
        <f t="shared" si="11"/>
        <v>315000.00000000035</v>
      </c>
      <c r="AD56">
        <f t="shared" si="12"/>
        <v>97706.639153159151</v>
      </c>
      <c r="AE56">
        <f t="shared" si="13"/>
        <v>78165.311322527326</v>
      </c>
      <c r="AF56">
        <f t="shared" si="14"/>
        <v>0</v>
      </c>
    </row>
    <row r="57" spans="6:32" x14ac:dyDescent="0.25">
      <c r="F57" s="4" t="str">
        <f t="shared" si="26"/>
        <v/>
      </c>
      <c r="G57" s="7" t="str">
        <f t="shared" si="27"/>
        <v/>
      </c>
      <c r="H57" s="5" t="str">
        <f t="shared" si="28"/>
        <v/>
      </c>
      <c r="I57" s="5" t="str">
        <f t="shared" si="0"/>
        <v/>
      </c>
      <c r="J57" s="5" t="str">
        <f t="shared" si="1"/>
        <v/>
      </c>
      <c r="K57" s="5" t="str">
        <f t="shared" si="18"/>
        <v/>
      </c>
      <c r="L57" s="5" t="str">
        <f t="shared" si="29"/>
        <v/>
      </c>
      <c r="M57" s="6" t="str">
        <f t="shared" si="30"/>
        <v/>
      </c>
      <c r="N57" t="str">
        <f t="shared" si="4"/>
        <v/>
      </c>
      <c r="Q57" s="4" t="str">
        <f t="shared" si="19"/>
        <v/>
      </c>
      <c r="R57" s="7" t="str">
        <f t="shared" si="20"/>
        <v/>
      </c>
      <c r="S57" s="5" t="str">
        <f t="shared" si="21"/>
        <v/>
      </c>
      <c r="T57" s="5" t="str">
        <f t="shared" si="5"/>
        <v/>
      </c>
      <c r="U57" s="5" t="str">
        <f t="shared" si="6"/>
        <v/>
      </c>
      <c r="V57" s="5" t="str">
        <f t="shared" si="22"/>
        <v/>
      </c>
      <c r="W57" s="5" t="str">
        <f t="shared" si="23"/>
        <v/>
      </c>
      <c r="X57" s="6" t="str">
        <f t="shared" si="24"/>
        <v/>
      </c>
      <c r="Y57" t="str">
        <f t="shared" si="9"/>
        <v/>
      </c>
      <c r="Z57" t="str">
        <f t="shared" si="10"/>
        <v/>
      </c>
    </row>
    <row r="58" spans="6:32" x14ac:dyDescent="0.25">
      <c r="F58" s="4" t="str">
        <f t="shared" si="26"/>
        <v/>
      </c>
      <c r="G58" s="7" t="str">
        <f t="shared" si="27"/>
        <v/>
      </c>
      <c r="H58" s="5" t="str">
        <f t="shared" si="28"/>
        <v/>
      </c>
      <c r="I58" s="5" t="str">
        <f t="shared" si="0"/>
        <v/>
      </c>
      <c r="J58" s="5" t="str">
        <f t="shared" si="1"/>
        <v/>
      </c>
      <c r="K58" s="5" t="str">
        <f t="shared" si="18"/>
        <v/>
      </c>
      <c r="L58" s="5" t="str">
        <f t="shared" si="29"/>
        <v/>
      </c>
      <c r="M58" s="6" t="str">
        <f t="shared" si="30"/>
        <v/>
      </c>
      <c r="N58" t="str">
        <f t="shared" si="4"/>
        <v/>
      </c>
      <c r="Q58" s="4" t="str">
        <f t="shared" si="19"/>
        <v/>
      </c>
      <c r="R58" s="7" t="str">
        <f t="shared" si="20"/>
        <v/>
      </c>
      <c r="S58" s="5" t="str">
        <f t="shared" si="21"/>
        <v/>
      </c>
      <c r="T58" s="5" t="str">
        <f t="shared" si="5"/>
        <v/>
      </c>
      <c r="U58" s="5" t="str">
        <f t="shared" si="6"/>
        <v/>
      </c>
      <c r="V58" s="5" t="str">
        <f t="shared" si="22"/>
        <v/>
      </c>
      <c r="W58" s="5" t="str">
        <f t="shared" si="23"/>
        <v/>
      </c>
      <c r="X58" s="6" t="str">
        <f t="shared" si="24"/>
        <v/>
      </c>
      <c r="Y58" t="str">
        <f t="shared" si="9"/>
        <v/>
      </c>
      <c r="Z58" t="str">
        <f t="shared" si="10"/>
        <v/>
      </c>
    </row>
    <row r="59" spans="6:32" x14ac:dyDescent="0.25">
      <c r="F59" s="4" t="str">
        <f t="shared" si="26"/>
        <v/>
      </c>
      <c r="G59" s="7" t="str">
        <f t="shared" si="27"/>
        <v/>
      </c>
      <c r="H59" s="5" t="str">
        <f t="shared" si="28"/>
        <v/>
      </c>
      <c r="I59" s="5" t="str">
        <f t="shared" si="0"/>
        <v/>
      </c>
      <c r="J59" s="5" t="str">
        <f t="shared" si="1"/>
        <v/>
      </c>
      <c r="K59" s="5" t="str">
        <f t="shared" si="18"/>
        <v/>
      </c>
      <c r="L59" s="5" t="str">
        <f t="shared" si="29"/>
        <v/>
      </c>
      <c r="M59" s="6" t="str">
        <f t="shared" si="30"/>
        <v/>
      </c>
      <c r="N59" t="str">
        <f t="shared" si="4"/>
        <v/>
      </c>
      <c r="Q59" s="4" t="str">
        <f t="shared" si="19"/>
        <v/>
      </c>
      <c r="R59" s="7" t="str">
        <f t="shared" si="20"/>
        <v/>
      </c>
      <c r="S59" s="5" t="str">
        <f t="shared" si="21"/>
        <v/>
      </c>
      <c r="T59" s="5" t="str">
        <f t="shared" si="5"/>
        <v/>
      </c>
      <c r="U59" s="5" t="str">
        <f t="shared" si="6"/>
        <v/>
      </c>
      <c r="V59" s="5" t="str">
        <f t="shared" si="22"/>
        <v/>
      </c>
      <c r="W59" s="5" t="str">
        <f t="shared" si="23"/>
        <v/>
      </c>
      <c r="X59" s="6" t="str">
        <f t="shared" si="24"/>
        <v/>
      </c>
      <c r="Y59" t="str">
        <f t="shared" si="9"/>
        <v/>
      </c>
      <c r="Z59" t="str">
        <f t="shared" si="10"/>
        <v/>
      </c>
    </row>
    <row r="60" spans="6:32" x14ac:dyDescent="0.25">
      <c r="F60" s="4" t="str">
        <f t="shared" si="26"/>
        <v/>
      </c>
      <c r="G60" s="7" t="str">
        <f t="shared" si="27"/>
        <v/>
      </c>
      <c r="H60" s="5" t="str">
        <f t="shared" si="28"/>
        <v/>
      </c>
      <c r="I60" s="5" t="str">
        <f t="shared" si="0"/>
        <v/>
      </c>
      <c r="J60" s="5" t="str">
        <f t="shared" si="1"/>
        <v/>
      </c>
      <c r="K60" s="5" t="str">
        <f t="shared" si="18"/>
        <v/>
      </c>
      <c r="L60" s="5" t="str">
        <f t="shared" si="29"/>
        <v/>
      </c>
      <c r="M60" s="6" t="str">
        <f t="shared" si="30"/>
        <v/>
      </c>
      <c r="N60" t="str">
        <f t="shared" si="4"/>
        <v/>
      </c>
      <c r="Q60" s="4" t="str">
        <f t="shared" si="19"/>
        <v/>
      </c>
      <c r="R60" s="7" t="str">
        <f t="shared" si="20"/>
        <v/>
      </c>
      <c r="S60" s="5" t="str">
        <f t="shared" si="21"/>
        <v/>
      </c>
      <c r="T60" s="5" t="str">
        <f t="shared" si="5"/>
        <v/>
      </c>
      <c r="U60" s="5" t="str">
        <f t="shared" si="6"/>
        <v/>
      </c>
      <c r="V60" s="5" t="str">
        <f t="shared" si="22"/>
        <v/>
      </c>
      <c r="W60" s="5" t="str">
        <f t="shared" si="23"/>
        <v/>
      </c>
      <c r="X60" s="6" t="str">
        <f t="shared" si="24"/>
        <v/>
      </c>
      <c r="Y60" t="str">
        <f t="shared" si="9"/>
        <v/>
      </c>
      <c r="Z60" t="str">
        <f t="shared" si="10"/>
        <v/>
      </c>
    </row>
    <row r="61" spans="6:32" x14ac:dyDescent="0.25">
      <c r="F61" s="4" t="str">
        <f t="shared" si="26"/>
        <v/>
      </c>
      <c r="G61" s="7" t="str">
        <f t="shared" si="27"/>
        <v/>
      </c>
      <c r="H61" s="5" t="str">
        <f t="shared" si="28"/>
        <v/>
      </c>
      <c r="I61" s="5" t="str">
        <f t="shared" si="0"/>
        <v/>
      </c>
      <c r="J61" s="5" t="str">
        <f t="shared" si="1"/>
        <v/>
      </c>
      <c r="K61" s="5" t="str">
        <f t="shared" si="18"/>
        <v/>
      </c>
      <c r="L61" s="5" t="str">
        <f t="shared" si="29"/>
        <v/>
      </c>
      <c r="M61" s="6" t="str">
        <f t="shared" si="30"/>
        <v/>
      </c>
      <c r="N61" t="str">
        <f t="shared" si="4"/>
        <v/>
      </c>
      <c r="Q61" s="4" t="str">
        <f t="shared" si="19"/>
        <v/>
      </c>
      <c r="R61" s="7" t="str">
        <f t="shared" si="20"/>
        <v/>
      </c>
      <c r="S61" s="5" t="str">
        <f t="shared" si="21"/>
        <v/>
      </c>
      <c r="T61" s="5" t="str">
        <f t="shared" si="5"/>
        <v/>
      </c>
      <c r="U61" s="5" t="str">
        <f t="shared" si="6"/>
        <v/>
      </c>
      <c r="V61" s="5" t="str">
        <f t="shared" si="22"/>
        <v/>
      </c>
      <c r="W61" s="5" t="str">
        <f t="shared" si="23"/>
        <v/>
      </c>
      <c r="X61" s="6" t="str">
        <f t="shared" si="24"/>
        <v/>
      </c>
      <c r="Y61" t="str">
        <f t="shared" si="9"/>
        <v/>
      </c>
      <c r="Z61" t="str">
        <f t="shared" si="10"/>
        <v/>
      </c>
    </row>
    <row r="62" spans="6:32" x14ac:dyDescent="0.25">
      <c r="F62" s="4" t="str">
        <f t="shared" si="26"/>
        <v/>
      </c>
      <c r="G62" s="7" t="str">
        <f t="shared" si="27"/>
        <v/>
      </c>
      <c r="H62" s="5" t="str">
        <f t="shared" si="28"/>
        <v/>
      </c>
      <c r="I62" s="5" t="str">
        <f t="shared" si="0"/>
        <v/>
      </c>
      <c r="J62" s="5" t="str">
        <f t="shared" si="1"/>
        <v/>
      </c>
      <c r="K62" s="5" t="str">
        <f t="shared" si="18"/>
        <v/>
      </c>
      <c r="L62" s="5" t="str">
        <f t="shared" si="29"/>
        <v/>
      </c>
      <c r="M62" s="6" t="str">
        <f t="shared" si="30"/>
        <v/>
      </c>
      <c r="N62" t="str">
        <f t="shared" si="4"/>
        <v/>
      </c>
      <c r="Q62" s="4" t="str">
        <f t="shared" si="19"/>
        <v/>
      </c>
      <c r="R62" s="7" t="str">
        <f t="shared" si="20"/>
        <v/>
      </c>
      <c r="S62" s="5" t="str">
        <f t="shared" si="21"/>
        <v/>
      </c>
      <c r="T62" s="5" t="str">
        <f t="shared" si="5"/>
        <v/>
      </c>
      <c r="U62" s="5" t="str">
        <f t="shared" si="6"/>
        <v/>
      </c>
      <c r="V62" s="5" t="str">
        <f t="shared" si="22"/>
        <v/>
      </c>
      <c r="W62" s="5" t="str">
        <f t="shared" si="23"/>
        <v/>
      </c>
      <c r="X62" s="6" t="str">
        <f t="shared" si="24"/>
        <v/>
      </c>
      <c r="Y62" t="str">
        <f t="shared" si="9"/>
        <v/>
      </c>
      <c r="Z62" t="str">
        <f t="shared" si="10"/>
        <v/>
      </c>
    </row>
    <row r="63" spans="6:32" x14ac:dyDescent="0.25">
      <c r="F63" s="4" t="str">
        <f t="shared" si="26"/>
        <v/>
      </c>
      <c r="G63" s="7" t="str">
        <f t="shared" si="27"/>
        <v/>
      </c>
      <c r="H63" s="5" t="str">
        <f t="shared" si="28"/>
        <v/>
      </c>
      <c r="I63" s="5" t="str">
        <f t="shared" si="0"/>
        <v/>
      </c>
      <c r="J63" s="5" t="str">
        <f t="shared" si="1"/>
        <v/>
      </c>
      <c r="K63" s="5" t="str">
        <f t="shared" si="18"/>
        <v/>
      </c>
      <c r="L63" s="5" t="str">
        <f t="shared" si="29"/>
        <v/>
      </c>
      <c r="M63" s="6" t="str">
        <f t="shared" si="30"/>
        <v/>
      </c>
      <c r="N63" t="str">
        <f t="shared" si="4"/>
        <v/>
      </c>
      <c r="Q63" s="4" t="str">
        <f t="shared" si="19"/>
        <v/>
      </c>
      <c r="R63" s="7" t="str">
        <f t="shared" si="20"/>
        <v/>
      </c>
      <c r="S63" s="5" t="str">
        <f t="shared" si="21"/>
        <v/>
      </c>
      <c r="T63" s="5" t="str">
        <f t="shared" si="5"/>
        <v/>
      </c>
      <c r="U63" s="5" t="str">
        <f t="shared" si="6"/>
        <v/>
      </c>
      <c r="V63" s="5" t="str">
        <f t="shared" si="22"/>
        <v/>
      </c>
      <c r="W63" s="5" t="str">
        <f t="shared" si="23"/>
        <v/>
      </c>
      <c r="X63" s="6" t="str">
        <f t="shared" si="24"/>
        <v/>
      </c>
      <c r="Y63" t="str">
        <f t="shared" si="9"/>
        <v/>
      </c>
      <c r="Z63" t="str">
        <f t="shared" si="10"/>
        <v/>
      </c>
    </row>
    <row r="64" spans="6:32" x14ac:dyDescent="0.25">
      <c r="F64" s="4" t="str">
        <f t="shared" si="26"/>
        <v/>
      </c>
      <c r="G64" s="7" t="str">
        <f t="shared" si="27"/>
        <v/>
      </c>
      <c r="H64" s="5" t="str">
        <f t="shared" si="28"/>
        <v/>
      </c>
      <c r="I64" s="5" t="str">
        <f t="shared" si="0"/>
        <v/>
      </c>
      <c r="J64" s="5" t="str">
        <f t="shared" si="1"/>
        <v/>
      </c>
      <c r="K64" s="5" t="str">
        <f t="shared" si="18"/>
        <v/>
      </c>
      <c r="L64" s="5" t="str">
        <f t="shared" si="29"/>
        <v/>
      </c>
      <c r="M64" s="6" t="str">
        <f t="shared" si="30"/>
        <v/>
      </c>
      <c r="N64" t="str">
        <f t="shared" si="4"/>
        <v/>
      </c>
      <c r="Q64" s="4" t="str">
        <f t="shared" si="19"/>
        <v/>
      </c>
      <c r="R64" s="7" t="str">
        <f t="shared" si="20"/>
        <v/>
      </c>
      <c r="S64" s="5" t="str">
        <f t="shared" si="21"/>
        <v/>
      </c>
      <c r="T64" s="5" t="str">
        <f t="shared" si="5"/>
        <v/>
      </c>
      <c r="U64" s="5" t="str">
        <f t="shared" si="6"/>
        <v/>
      </c>
      <c r="V64" s="5" t="str">
        <f t="shared" si="22"/>
        <v/>
      </c>
      <c r="W64" s="5" t="str">
        <f t="shared" si="23"/>
        <v/>
      </c>
      <c r="X64" s="6" t="str">
        <f t="shared" si="24"/>
        <v/>
      </c>
      <c r="Y64" t="str">
        <f t="shared" si="9"/>
        <v/>
      </c>
      <c r="Z64" t="str">
        <f t="shared" si="10"/>
        <v/>
      </c>
    </row>
    <row r="65" spans="6:26" x14ac:dyDescent="0.25">
      <c r="F65" s="4" t="str">
        <f t="shared" si="26"/>
        <v/>
      </c>
      <c r="G65" s="7" t="str">
        <f t="shared" si="27"/>
        <v/>
      </c>
      <c r="H65" s="5" t="str">
        <f t="shared" si="28"/>
        <v/>
      </c>
      <c r="I65" s="5" t="str">
        <f t="shared" si="0"/>
        <v/>
      </c>
      <c r="J65" s="5" t="str">
        <f t="shared" si="1"/>
        <v/>
      </c>
      <c r="K65" s="5" t="str">
        <f t="shared" si="18"/>
        <v/>
      </c>
      <c r="L65" s="5" t="str">
        <f t="shared" si="29"/>
        <v/>
      </c>
      <c r="M65" s="6" t="str">
        <f t="shared" si="30"/>
        <v/>
      </c>
      <c r="N65" t="str">
        <f t="shared" si="4"/>
        <v/>
      </c>
      <c r="Q65" s="4" t="str">
        <f t="shared" si="19"/>
        <v/>
      </c>
      <c r="R65" s="7" t="str">
        <f t="shared" si="20"/>
        <v/>
      </c>
      <c r="S65" s="5" t="str">
        <f t="shared" si="21"/>
        <v/>
      </c>
      <c r="T65" s="5" t="str">
        <f t="shared" si="5"/>
        <v/>
      </c>
      <c r="U65" s="5" t="str">
        <f t="shared" si="6"/>
        <v/>
      </c>
      <c r="V65" s="5" t="str">
        <f t="shared" si="22"/>
        <v/>
      </c>
      <c r="W65" s="5" t="str">
        <f t="shared" si="23"/>
        <v/>
      </c>
      <c r="X65" s="6" t="str">
        <f t="shared" si="24"/>
        <v/>
      </c>
      <c r="Y65" t="str">
        <f t="shared" si="9"/>
        <v/>
      </c>
      <c r="Z65" t="str">
        <f t="shared" si="10"/>
        <v/>
      </c>
    </row>
    <row r="66" spans="6:26" x14ac:dyDescent="0.25">
      <c r="F66" s="4" t="str">
        <f t="shared" si="26"/>
        <v/>
      </c>
      <c r="G66" s="7" t="str">
        <f t="shared" si="27"/>
        <v/>
      </c>
      <c r="H66" s="5" t="str">
        <f t="shared" si="28"/>
        <v/>
      </c>
      <c r="I66" s="5" t="str">
        <f t="shared" si="0"/>
        <v/>
      </c>
      <c r="J66" s="5" t="str">
        <f t="shared" si="1"/>
        <v/>
      </c>
      <c r="K66" s="5" t="str">
        <f t="shared" si="18"/>
        <v/>
      </c>
      <c r="L66" s="5" t="str">
        <f t="shared" si="29"/>
        <v/>
      </c>
      <c r="M66" s="6" t="str">
        <f t="shared" si="30"/>
        <v/>
      </c>
      <c r="N66" t="str">
        <f t="shared" si="4"/>
        <v/>
      </c>
      <c r="Q66" s="4" t="str">
        <f t="shared" si="19"/>
        <v/>
      </c>
      <c r="R66" s="7" t="str">
        <f t="shared" si="20"/>
        <v/>
      </c>
      <c r="S66" s="5" t="str">
        <f t="shared" si="21"/>
        <v/>
      </c>
      <c r="T66" s="5" t="str">
        <f t="shared" si="5"/>
        <v/>
      </c>
      <c r="U66" s="5" t="str">
        <f t="shared" si="6"/>
        <v/>
      </c>
      <c r="V66" s="5" t="str">
        <f t="shared" si="22"/>
        <v/>
      </c>
      <c r="W66" s="5" t="str">
        <f t="shared" si="23"/>
        <v/>
      </c>
      <c r="X66" s="6" t="str">
        <f t="shared" si="24"/>
        <v/>
      </c>
      <c r="Y66" t="str">
        <f t="shared" si="9"/>
        <v/>
      </c>
      <c r="Z66" t="str">
        <f t="shared" si="10"/>
        <v/>
      </c>
    </row>
    <row r="67" spans="6:26" x14ac:dyDescent="0.25">
      <c r="F67" s="4" t="str">
        <f t="shared" si="26"/>
        <v/>
      </c>
      <c r="G67" s="7" t="str">
        <f t="shared" si="27"/>
        <v/>
      </c>
      <c r="H67" s="5" t="str">
        <f t="shared" si="28"/>
        <v/>
      </c>
      <c r="I67" s="5" t="str">
        <f t="shared" si="0"/>
        <v/>
      </c>
      <c r="J67" s="5" t="str">
        <f t="shared" si="1"/>
        <v/>
      </c>
      <c r="K67" s="5" t="str">
        <f t="shared" si="18"/>
        <v/>
      </c>
      <c r="L67" s="5" t="str">
        <f t="shared" si="29"/>
        <v/>
      </c>
      <c r="M67" s="6" t="str">
        <f t="shared" si="30"/>
        <v/>
      </c>
      <c r="N67" t="str">
        <f t="shared" si="4"/>
        <v/>
      </c>
      <c r="Q67" s="4" t="str">
        <f t="shared" si="19"/>
        <v/>
      </c>
      <c r="R67" s="7" t="str">
        <f t="shared" si="20"/>
        <v/>
      </c>
      <c r="S67" s="5" t="str">
        <f t="shared" si="21"/>
        <v/>
      </c>
      <c r="T67" s="5" t="str">
        <f t="shared" si="5"/>
        <v/>
      </c>
      <c r="U67" s="5" t="str">
        <f t="shared" si="6"/>
        <v/>
      </c>
      <c r="V67" s="5" t="str">
        <f t="shared" si="22"/>
        <v/>
      </c>
      <c r="W67" s="5" t="str">
        <f t="shared" si="23"/>
        <v/>
      </c>
      <c r="X67" s="6" t="str">
        <f t="shared" si="24"/>
        <v/>
      </c>
      <c r="Y67" t="str">
        <f t="shared" si="9"/>
        <v/>
      </c>
      <c r="Z67" t="str">
        <f t="shared" si="10"/>
        <v/>
      </c>
    </row>
    <row r="68" spans="6:26" x14ac:dyDescent="0.25">
      <c r="F68" s="4" t="str">
        <f t="shared" si="26"/>
        <v/>
      </c>
      <c r="G68" s="7" t="str">
        <f t="shared" si="27"/>
        <v/>
      </c>
      <c r="H68" s="5" t="str">
        <f t="shared" si="28"/>
        <v/>
      </c>
      <c r="I68" s="5" t="str">
        <f t="shared" si="0"/>
        <v/>
      </c>
      <c r="J68" s="5" t="str">
        <f t="shared" si="1"/>
        <v/>
      </c>
      <c r="K68" s="5" t="str">
        <f t="shared" si="18"/>
        <v/>
      </c>
      <c r="L68" s="5" t="str">
        <f t="shared" si="29"/>
        <v/>
      </c>
      <c r="M68" s="6" t="str">
        <f t="shared" si="30"/>
        <v/>
      </c>
      <c r="N68" t="str">
        <f t="shared" si="4"/>
        <v/>
      </c>
      <c r="Q68" s="4" t="str">
        <f t="shared" si="19"/>
        <v/>
      </c>
      <c r="R68" s="7" t="str">
        <f t="shared" si="20"/>
        <v/>
      </c>
      <c r="S68" s="5" t="str">
        <f t="shared" si="21"/>
        <v/>
      </c>
      <c r="T68" s="5" t="str">
        <f t="shared" si="5"/>
        <v/>
      </c>
      <c r="U68" s="5" t="str">
        <f t="shared" si="6"/>
        <v/>
      </c>
      <c r="V68" s="5" t="str">
        <f t="shared" si="22"/>
        <v/>
      </c>
      <c r="W68" s="5" t="str">
        <f t="shared" si="23"/>
        <v/>
      </c>
      <c r="X68" s="6" t="str">
        <f t="shared" si="24"/>
        <v/>
      </c>
      <c r="Y68" t="str">
        <f t="shared" si="9"/>
        <v/>
      </c>
      <c r="Z68" t="str">
        <f t="shared" si="10"/>
        <v/>
      </c>
    </row>
    <row r="69" spans="6:26" x14ac:dyDescent="0.25">
      <c r="F69" s="4" t="str">
        <f t="shared" si="26"/>
        <v/>
      </c>
      <c r="G69" s="7" t="str">
        <f t="shared" si="27"/>
        <v/>
      </c>
      <c r="H69" s="5" t="str">
        <f t="shared" si="28"/>
        <v/>
      </c>
      <c r="I69" s="5" t="str">
        <f t="shared" si="0"/>
        <v/>
      </c>
      <c r="J69" s="5" t="str">
        <f t="shared" si="1"/>
        <v/>
      </c>
      <c r="K69" s="5" t="str">
        <f t="shared" si="18"/>
        <v/>
      </c>
      <c r="L69" s="5" t="str">
        <f t="shared" si="29"/>
        <v/>
      </c>
      <c r="M69" s="6" t="str">
        <f t="shared" si="30"/>
        <v/>
      </c>
      <c r="N69" t="str">
        <f t="shared" si="4"/>
        <v/>
      </c>
      <c r="Q69" s="4" t="str">
        <f t="shared" si="19"/>
        <v/>
      </c>
      <c r="R69" s="7" t="str">
        <f t="shared" si="20"/>
        <v/>
      </c>
      <c r="S69" s="5" t="str">
        <f t="shared" si="21"/>
        <v/>
      </c>
      <c r="T69" s="5" t="str">
        <f t="shared" si="5"/>
        <v/>
      </c>
      <c r="U69" s="5" t="str">
        <f t="shared" si="6"/>
        <v/>
      </c>
      <c r="V69" s="5" t="str">
        <f t="shared" si="22"/>
        <v/>
      </c>
      <c r="W69" s="5" t="str">
        <f t="shared" si="23"/>
        <v/>
      </c>
      <c r="X69" s="6" t="str">
        <f t="shared" si="24"/>
        <v/>
      </c>
      <c r="Y69" t="str">
        <f t="shared" si="9"/>
        <v/>
      </c>
      <c r="Z69" t="str">
        <f t="shared" si="10"/>
        <v/>
      </c>
    </row>
    <row r="70" spans="6:26" x14ac:dyDescent="0.25">
      <c r="F70" s="4" t="str">
        <f t="shared" si="26"/>
        <v/>
      </c>
      <c r="G70" s="7" t="str">
        <f t="shared" si="27"/>
        <v/>
      </c>
      <c r="H70" s="5" t="str">
        <f t="shared" si="28"/>
        <v/>
      </c>
      <c r="I70" s="5" t="str">
        <f t="shared" si="0"/>
        <v/>
      </c>
      <c r="J70" s="5" t="str">
        <f t="shared" si="1"/>
        <v/>
      </c>
      <c r="K70" s="5" t="str">
        <f t="shared" si="18"/>
        <v/>
      </c>
      <c r="L70" s="5" t="str">
        <f t="shared" si="29"/>
        <v/>
      </c>
      <c r="M70" s="6" t="str">
        <f t="shared" si="30"/>
        <v/>
      </c>
      <c r="N70" t="str">
        <f t="shared" si="4"/>
        <v/>
      </c>
      <c r="Q70" s="4" t="str">
        <f t="shared" si="19"/>
        <v/>
      </c>
      <c r="R70" s="7" t="str">
        <f t="shared" si="20"/>
        <v/>
      </c>
      <c r="S70" s="5" t="str">
        <f t="shared" si="21"/>
        <v/>
      </c>
      <c r="T70" s="5" t="str">
        <f t="shared" si="5"/>
        <v/>
      </c>
      <c r="U70" s="5" t="str">
        <f t="shared" si="6"/>
        <v/>
      </c>
      <c r="V70" s="5" t="str">
        <f t="shared" si="22"/>
        <v/>
      </c>
      <c r="W70" s="5" t="str">
        <f t="shared" si="23"/>
        <v/>
      </c>
      <c r="X70" s="6" t="str">
        <f t="shared" si="24"/>
        <v/>
      </c>
      <c r="Y70" t="str">
        <f t="shared" si="9"/>
        <v/>
      </c>
      <c r="Z70" t="str">
        <f t="shared" si="10"/>
        <v/>
      </c>
    </row>
    <row r="71" spans="6:26" x14ac:dyDescent="0.25">
      <c r="F71" s="4" t="str">
        <f t="shared" si="26"/>
        <v/>
      </c>
      <c r="G71" s="7" t="str">
        <f t="shared" si="27"/>
        <v/>
      </c>
      <c r="H71" s="5" t="str">
        <f t="shared" si="28"/>
        <v/>
      </c>
      <c r="I71" s="5" t="str">
        <f t="shared" si="0"/>
        <v/>
      </c>
      <c r="J71" s="5" t="str">
        <f t="shared" si="1"/>
        <v/>
      </c>
      <c r="K71" s="5" t="str">
        <f t="shared" si="18"/>
        <v/>
      </c>
      <c r="L71" s="5" t="str">
        <f t="shared" si="29"/>
        <v/>
      </c>
      <c r="M71" s="6" t="str">
        <f t="shared" si="30"/>
        <v/>
      </c>
      <c r="N71" t="str">
        <f t="shared" si="4"/>
        <v/>
      </c>
      <c r="Q71" s="4" t="str">
        <f t="shared" si="19"/>
        <v/>
      </c>
      <c r="R71" s="7" t="str">
        <f t="shared" si="20"/>
        <v/>
      </c>
      <c r="S71" s="5" t="str">
        <f t="shared" si="21"/>
        <v/>
      </c>
      <c r="T71" s="5" t="str">
        <f t="shared" si="5"/>
        <v/>
      </c>
      <c r="U71" s="5" t="str">
        <f t="shared" si="6"/>
        <v/>
      </c>
      <c r="V71" s="5" t="str">
        <f t="shared" si="22"/>
        <v/>
      </c>
      <c r="W71" s="5" t="str">
        <f t="shared" si="23"/>
        <v/>
      </c>
      <c r="X71" s="6" t="str">
        <f t="shared" si="24"/>
        <v/>
      </c>
      <c r="Y71" t="str">
        <f t="shared" si="9"/>
        <v/>
      </c>
      <c r="Z71" t="str">
        <f t="shared" si="10"/>
        <v/>
      </c>
    </row>
    <row r="72" spans="6:26" x14ac:dyDescent="0.25">
      <c r="F72" s="4" t="str">
        <f t="shared" si="26"/>
        <v/>
      </c>
      <c r="G72" s="7" t="str">
        <f t="shared" si="27"/>
        <v/>
      </c>
      <c r="H72" s="5" t="str">
        <f t="shared" si="28"/>
        <v/>
      </c>
      <c r="I72" s="5" t="str">
        <f t="shared" si="0"/>
        <v/>
      </c>
      <c r="J72" s="5" t="str">
        <f t="shared" si="1"/>
        <v/>
      </c>
      <c r="K72" s="5" t="str">
        <f t="shared" si="18"/>
        <v/>
      </c>
      <c r="L72" s="5" t="str">
        <f t="shared" si="29"/>
        <v/>
      </c>
      <c r="M72" s="6" t="str">
        <f t="shared" si="30"/>
        <v/>
      </c>
      <c r="N72" t="str">
        <f t="shared" si="4"/>
        <v/>
      </c>
      <c r="Q72" s="4" t="str">
        <f t="shared" si="19"/>
        <v/>
      </c>
      <c r="R72" s="7" t="str">
        <f t="shared" si="20"/>
        <v/>
      </c>
      <c r="S72" s="5" t="str">
        <f t="shared" si="21"/>
        <v/>
      </c>
      <c r="T72" s="5" t="str">
        <f t="shared" si="5"/>
        <v/>
      </c>
      <c r="U72" s="5" t="str">
        <f t="shared" si="6"/>
        <v/>
      </c>
      <c r="V72" s="5" t="str">
        <f t="shared" si="22"/>
        <v/>
      </c>
      <c r="W72" s="5" t="str">
        <f t="shared" si="23"/>
        <v/>
      </c>
      <c r="X72" s="6" t="str">
        <f t="shared" si="24"/>
        <v/>
      </c>
      <c r="Y72" t="str">
        <f t="shared" si="9"/>
        <v/>
      </c>
      <c r="Z72" t="str">
        <f t="shared" si="10"/>
        <v/>
      </c>
    </row>
    <row r="73" spans="6:26" x14ac:dyDescent="0.25">
      <c r="F73" s="4" t="str">
        <f t="shared" si="26"/>
        <v/>
      </c>
      <c r="G73" s="7" t="str">
        <f t="shared" si="27"/>
        <v/>
      </c>
      <c r="H73" s="5" t="str">
        <f t="shared" si="28"/>
        <v/>
      </c>
      <c r="I73" s="5" t="str">
        <f t="shared" si="0"/>
        <v/>
      </c>
      <c r="J73" s="5" t="str">
        <f t="shared" si="1"/>
        <v/>
      </c>
      <c r="K73" s="5" t="str">
        <f t="shared" si="18"/>
        <v/>
      </c>
      <c r="L73" s="5" t="str">
        <f t="shared" si="29"/>
        <v/>
      </c>
      <c r="M73" s="6" t="str">
        <f t="shared" si="30"/>
        <v/>
      </c>
      <c r="N73" t="str">
        <f t="shared" si="4"/>
        <v/>
      </c>
      <c r="Q73" s="4" t="str">
        <f t="shared" si="19"/>
        <v/>
      </c>
      <c r="R73" s="7" t="str">
        <f t="shared" si="20"/>
        <v/>
      </c>
      <c r="S73" s="5" t="str">
        <f t="shared" si="21"/>
        <v/>
      </c>
      <c r="T73" s="5" t="str">
        <f t="shared" si="5"/>
        <v/>
      </c>
      <c r="U73" s="5" t="str">
        <f t="shared" si="6"/>
        <v/>
      </c>
      <c r="V73" s="5" t="str">
        <f t="shared" si="22"/>
        <v/>
      </c>
      <c r="W73" s="5" t="str">
        <f t="shared" si="23"/>
        <v/>
      </c>
      <c r="X73" s="6" t="str">
        <f t="shared" si="24"/>
        <v/>
      </c>
      <c r="Y73" t="str">
        <f t="shared" si="9"/>
        <v/>
      </c>
      <c r="Z73" t="str">
        <f t="shared" si="10"/>
        <v/>
      </c>
    </row>
    <row r="74" spans="6:26" x14ac:dyDescent="0.25">
      <c r="F74" s="4" t="str">
        <f t="shared" si="26"/>
        <v/>
      </c>
      <c r="G74" s="7" t="str">
        <f t="shared" si="27"/>
        <v/>
      </c>
      <c r="H74" s="5" t="str">
        <f t="shared" si="28"/>
        <v/>
      </c>
      <c r="I74" s="5" t="str">
        <f t="shared" si="0"/>
        <v/>
      </c>
      <c r="J74" s="5" t="str">
        <f t="shared" si="1"/>
        <v/>
      </c>
      <c r="K74" s="5" t="str">
        <f t="shared" si="18"/>
        <v/>
      </c>
      <c r="L74" s="5" t="str">
        <f t="shared" si="29"/>
        <v/>
      </c>
      <c r="M74" s="6" t="str">
        <f t="shared" si="30"/>
        <v/>
      </c>
      <c r="N74" t="str">
        <f t="shared" si="4"/>
        <v/>
      </c>
      <c r="Q74" s="4" t="str">
        <f t="shared" si="19"/>
        <v/>
      </c>
      <c r="R74" s="7" t="str">
        <f t="shared" si="20"/>
        <v/>
      </c>
      <c r="S74" s="5" t="str">
        <f t="shared" si="21"/>
        <v/>
      </c>
      <c r="T74" s="5" t="str">
        <f t="shared" si="5"/>
        <v/>
      </c>
      <c r="U74" s="5" t="str">
        <f t="shared" si="6"/>
        <v/>
      </c>
      <c r="V74" s="5" t="str">
        <f t="shared" si="22"/>
        <v/>
      </c>
      <c r="W74" s="5" t="str">
        <f t="shared" si="23"/>
        <v/>
      </c>
      <c r="X74" s="6" t="str">
        <f t="shared" si="24"/>
        <v/>
      </c>
      <c r="Y74" t="str">
        <f t="shared" si="9"/>
        <v/>
      </c>
      <c r="Z74" t="str">
        <f t="shared" si="10"/>
        <v/>
      </c>
    </row>
    <row r="75" spans="6:26" x14ac:dyDescent="0.25">
      <c r="F75" s="8" t="str">
        <f t="shared" si="26"/>
        <v/>
      </c>
      <c r="G75" s="9" t="str">
        <f t="shared" si="27"/>
        <v/>
      </c>
      <c r="H75" s="10" t="str">
        <f t="shared" si="28"/>
        <v/>
      </c>
      <c r="I75" s="10" t="str">
        <f t="shared" ref="I75" si="32">IF(H75="","",H75*$C$5)</f>
        <v/>
      </c>
      <c r="J75" s="10" t="str">
        <f t="shared" ref="J75" si="33">IF(I75="","",IF(F75&lt;$C$8,1,$C$4))</f>
        <v/>
      </c>
      <c r="K75" s="10" t="str">
        <f t="shared" si="18"/>
        <v/>
      </c>
      <c r="L75" s="10" t="str">
        <f t="shared" si="29"/>
        <v/>
      </c>
      <c r="M75" s="11" t="str">
        <f t="shared" si="30"/>
        <v/>
      </c>
      <c r="N75" t="str">
        <f t="shared" ref="N75" si="34">IF(M75="","",IF(F75&lt;=$C$8,(1-$N$6)*M75,(1-$N$7)*M75))</f>
        <v/>
      </c>
      <c r="Q75" s="8" t="str">
        <f t="shared" si="19"/>
        <v/>
      </c>
      <c r="R75" s="9" t="str">
        <f t="shared" si="20"/>
        <v/>
      </c>
      <c r="S75" s="10" t="str">
        <f t="shared" si="21"/>
        <v/>
      </c>
      <c r="T75" s="10" t="str">
        <f t="shared" ref="T75" si="35">IF(S75="","",S75*$C$5)</f>
        <v/>
      </c>
      <c r="U75" s="10" t="str">
        <f t="shared" ref="U75" si="36">IF(T75="","",IF(Q75&lt;$C$8,1,$C$4))</f>
        <v/>
      </c>
      <c r="V75" s="10" t="str">
        <f t="shared" si="22"/>
        <v/>
      </c>
      <c r="W75" s="10" t="str">
        <f t="shared" si="23"/>
        <v/>
      </c>
      <c r="X75" s="11" t="str">
        <f t="shared" si="24"/>
        <v/>
      </c>
      <c r="Y75" t="str">
        <f t="shared" ref="Y75" si="37">IF(X75="","",IF(Q75&lt;=$C$8,(1-$Y$6)*X75,(1-$Y$7)*X75))</f>
        <v/>
      </c>
      <c r="Z75" t="str">
        <f t="shared" ref="Z75" si="38">IF(Y75="","",IF(N75-Y75&gt;$C$15,N75-Y75-$C$15,0))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Pelser</dc:creator>
  <cp:lastModifiedBy>Ryan Pelser</cp:lastModifiedBy>
  <dcterms:created xsi:type="dcterms:W3CDTF">2019-02-14T12:04:47Z</dcterms:created>
  <dcterms:modified xsi:type="dcterms:W3CDTF">2019-02-17T17:01:41Z</dcterms:modified>
</cp:coreProperties>
</file>