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defaultThemeVersion="166925"/>
  <xr:revisionPtr revIDLastSave="0" documentId="13_ncr:1_{07C64F48-155A-4430-A697-359FA75AEE20}" xr6:coauthVersionLast="31" xr6:coauthVersionMax="31" xr10:uidLastSave="{00000000-0000-0000-0000-000000000000}"/>
  <bookViews>
    <workbookView xWindow="0" yWindow="0" windowWidth="28800" windowHeight="14100" activeTab="1" xr2:uid="{00000000-000D-0000-FFFF-FFFF00000000}"/>
  </bookViews>
  <sheets>
    <sheet name="Graph Data Analysis Tables" sheetId="7" r:id="rId1"/>
    <sheet name="Graphs" sheetId="9" r:id="rId2"/>
    <sheet name="Raw_Data_restructured" sheetId="2" r:id="rId3"/>
    <sheet name="Raw_Data_Sheet" sheetId="1" r:id="rId4"/>
  </sheets>
  <definedNames>
    <definedName name="FEMAL_TAvg_ALL">'Graph Data Analysis Tables'!$E$68</definedName>
    <definedName name="Male_TAvg_All">'Graph Data Analysis Tables'!$D$68</definedName>
  </definedNames>
  <calcPr calcId="179017"/>
  <pivotCaches>
    <pivotCache cacheId="0" r:id="rId5"/>
    <pivotCache cacheId="6" r:id="rId6"/>
  </pivotCaches>
</workbook>
</file>

<file path=xl/calcChain.xml><?xml version="1.0" encoding="utf-8"?>
<calcChain xmlns="http://schemas.openxmlformats.org/spreadsheetml/2006/main">
  <c r="B101" i="7" l="1"/>
  <c r="C101" i="7"/>
  <c r="D101" i="7"/>
  <c r="E101" i="7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I68" i="7"/>
  <c r="H68" i="7"/>
  <c r="G68" i="7"/>
  <c r="F68" i="7"/>
  <c r="E68" i="7"/>
  <c r="D68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8" i="7" l="1"/>
  <c r="B40" i="7"/>
  <c r="B47" i="7"/>
  <c r="B51" i="7"/>
  <c r="B52" i="7"/>
  <c r="B42" i="7"/>
  <c r="B46" i="7"/>
  <c r="B44" i="7"/>
  <c r="B54" i="7"/>
  <c r="B55" i="7"/>
  <c r="B41" i="7"/>
  <c r="B57" i="7"/>
  <c r="B61" i="7"/>
  <c r="B58" i="7"/>
  <c r="B56" i="7"/>
  <c r="B63" i="7"/>
  <c r="B62" i="7"/>
  <c r="B60" i="7"/>
  <c r="B45" i="7"/>
  <c r="B48" i="7"/>
  <c r="B49" i="7"/>
  <c r="B53" i="7"/>
  <c r="B59" i="7"/>
  <c r="B64" i="7"/>
  <c r="B43" i="7"/>
  <c r="B65" i="7"/>
  <c r="B50" i="7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C160" i="2"/>
  <c r="D160" i="2"/>
  <c r="H134" i="2" s="1"/>
  <c r="F160" i="2"/>
  <c r="G160" i="2"/>
  <c r="K160" i="2"/>
  <c r="L160" i="2"/>
  <c r="V160" i="2"/>
  <c r="W160" i="2"/>
  <c r="X160" i="2"/>
  <c r="Z160" i="2"/>
  <c r="AA160" i="2"/>
  <c r="U160" i="2" s="1"/>
  <c r="C160" i="2"/>
  <c r="L122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H133" i="2"/>
  <c r="H135" i="2"/>
  <c r="H142" i="2"/>
  <c r="H146" i="2"/>
  <c r="H150" i="2"/>
  <c r="H151" i="2"/>
  <c r="H152" i="2"/>
  <c r="H153" i="2"/>
  <c r="H154" i="2"/>
  <c r="H158" i="2"/>
  <c r="H159" i="2"/>
  <c r="E128" i="2"/>
  <c r="E129" i="2"/>
  <c r="E130" i="2"/>
  <c r="E134" i="2"/>
  <c r="E135" i="2"/>
  <c r="E136" i="2"/>
  <c r="E137" i="2"/>
  <c r="E138" i="2"/>
  <c r="E140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J73" i="2" s="1"/>
  <c r="H145" i="2" l="1"/>
  <c r="H144" i="2"/>
  <c r="H143" i="2"/>
  <c r="H138" i="2"/>
  <c r="H137" i="2"/>
  <c r="P128" i="2"/>
  <c r="P136" i="2"/>
  <c r="P144" i="2"/>
  <c r="P152" i="2"/>
  <c r="P160" i="2"/>
  <c r="P149" i="2"/>
  <c r="P129" i="2"/>
  <c r="P137" i="2"/>
  <c r="P145" i="2"/>
  <c r="P153" i="2"/>
  <c r="P157" i="2"/>
  <c r="P130" i="2"/>
  <c r="P138" i="2"/>
  <c r="P146" i="2"/>
  <c r="P154" i="2"/>
  <c r="P131" i="2"/>
  <c r="P139" i="2"/>
  <c r="P147" i="2"/>
  <c r="P155" i="2"/>
  <c r="P141" i="2"/>
  <c r="P132" i="2"/>
  <c r="P140" i="2"/>
  <c r="P148" i="2"/>
  <c r="P156" i="2"/>
  <c r="P133" i="2"/>
  <c r="P134" i="2"/>
  <c r="P142" i="2"/>
  <c r="P150" i="2"/>
  <c r="P158" i="2"/>
  <c r="P135" i="2"/>
  <c r="P143" i="2"/>
  <c r="P151" i="2"/>
  <c r="P159" i="2"/>
  <c r="N128" i="2"/>
  <c r="J160" i="2"/>
  <c r="J128" i="2"/>
  <c r="J136" i="2"/>
  <c r="J144" i="2"/>
  <c r="J152" i="2"/>
  <c r="J129" i="2"/>
  <c r="J137" i="2"/>
  <c r="J145" i="2"/>
  <c r="J153" i="2"/>
  <c r="J147" i="2"/>
  <c r="J130" i="2"/>
  <c r="J138" i="2"/>
  <c r="J146" i="2"/>
  <c r="J154" i="2"/>
  <c r="J132" i="2"/>
  <c r="J140" i="2"/>
  <c r="J148" i="2"/>
  <c r="J156" i="2"/>
  <c r="J143" i="2"/>
  <c r="J159" i="2"/>
  <c r="J131" i="2"/>
  <c r="J133" i="2"/>
  <c r="J141" i="2"/>
  <c r="J149" i="2"/>
  <c r="J157" i="2"/>
  <c r="J158" i="2"/>
  <c r="J151" i="2"/>
  <c r="J155" i="2"/>
  <c r="J134" i="2"/>
  <c r="J142" i="2"/>
  <c r="J150" i="2"/>
  <c r="J135" i="2"/>
  <c r="J139" i="2"/>
  <c r="I155" i="2"/>
  <c r="E132" i="2"/>
  <c r="H156" i="2"/>
  <c r="H148" i="2"/>
  <c r="H140" i="2"/>
  <c r="H131" i="2"/>
  <c r="N145" i="2"/>
  <c r="I140" i="2"/>
  <c r="E139" i="2"/>
  <c r="E131" i="2"/>
  <c r="H155" i="2"/>
  <c r="H147" i="2"/>
  <c r="H139" i="2"/>
  <c r="H130" i="2"/>
  <c r="I160" i="2"/>
  <c r="I139" i="2"/>
  <c r="I156" i="2"/>
  <c r="I136" i="2"/>
  <c r="I132" i="2"/>
  <c r="H136" i="2"/>
  <c r="I152" i="2"/>
  <c r="I131" i="2"/>
  <c r="I148" i="2"/>
  <c r="I128" i="2"/>
  <c r="I147" i="2"/>
  <c r="E141" i="2"/>
  <c r="E133" i="2"/>
  <c r="H157" i="2"/>
  <c r="H149" i="2"/>
  <c r="H141" i="2"/>
  <c r="H132" i="2"/>
  <c r="N153" i="2"/>
  <c r="I144" i="2"/>
  <c r="B68" i="7"/>
  <c r="AD160" i="2"/>
  <c r="I157" i="2"/>
  <c r="I149" i="2"/>
  <c r="I141" i="2"/>
  <c r="I133" i="2"/>
  <c r="N137" i="2"/>
  <c r="I154" i="2"/>
  <c r="I146" i="2"/>
  <c r="I138" i="2"/>
  <c r="I130" i="2"/>
  <c r="N129" i="2"/>
  <c r="I153" i="2"/>
  <c r="I145" i="2"/>
  <c r="I137" i="2"/>
  <c r="I129" i="2"/>
  <c r="I159" i="2"/>
  <c r="I151" i="2"/>
  <c r="I143" i="2"/>
  <c r="I135" i="2"/>
  <c r="I158" i="2"/>
  <c r="I150" i="2"/>
  <c r="I142" i="2"/>
  <c r="I134" i="2"/>
  <c r="H129" i="2"/>
  <c r="N159" i="2"/>
  <c r="N151" i="2"/>
  <c r="N143" i="2"/>
  <c r="N135" i="2"/>
  <c r="H128" i="2"/>
  <c r="N158" i="2"/>
  <c r="N150" i="2"/>
  <c r="N142" i="2"/>
  <c r="N134" i="2"/>
  <c r="O160" i="2"/>
  <c r="N157" i="2"/>
  <c r="N149" i="2"/>
  <c r="N141" i="2"/>
  <c r="N133" i="2"/>
  <c r="N156" i="2"/>
  <c r="N148" i="2"/>
  <c r="N140" i="2"/>
  <c r="N132" i="2"/>
  <c r="N155" i="2"/>
  <c r="N147" i="2"/>
  <c r="N139" i="2"/>
  <c r="N131" i="2"/>
  <c r="N154" i="2"/>
  <c r="N146" i="2"/>
  <c r="N138" i="2"/>
  <c r="N130" i="2"/>
  <c r="N152" i="2"/>
  <c r="N144" i="2"/>
  <c r="N136" i="2"/>
  <c r="AB160" i="2"/>
  <c r="Y160" i="2"/>
  <c r="E160" i="2" l="1"/>
  <c r="M135" i="2" s="1"/>
  <c r="H160" i="2"/>
  <c r="N160" i="2"/>
  <c r="M136" i="2"/>
  <c r="M143" i="2"/>
  <c r="M131" i="2"/>
  <c r="M132" i="2"/>
  <c r="M157" i="2"/>
  <c r="M145" i="2" l="1"/>
  <c r="M158" i="2"/>
  <c r="M155" i="2"/>
  <c r="M137" i="2"/>
  <c r="M153" i="2"/>
  <c r="M134" i="2"/>
  <c r="M149" i="2"/>
  <c r="M138" i="2"/>
  <c r="M141" i="2"/>
  <c r="M142" i="2"/>
  <c r="M159" i="2"/>
  <c r="M133" i="2"/>
  <c r="M130" i="2"/>
  <c r="M129" i="2"/>
  <c r="M150" i="2"/>
  <c r="M154" i="2"/>
  <c r="M151" i="2"/>
  <c r="M140" i="2"/>
  <c r="M139" i="2"/>
  <c r="M128" i="2"/>
  <c r="M152" i="2"/>
  <c r="M146" i="2"/>
  <c r="M148" i="2"/>
  <c r="M147" i="2"/>
  <c r="M144" i="2"/>
  <c r="M156" i="2"/>
  <c r="M160" i="2" l="1"/>
</calcChain>
</file>

<file path=xl/sharedStrings.xml><?xml version="1.0" encoding="utf-8"?>
<sst xmlns="http://schemas.openxmlformats.org/spreadsheetml/2006/main" count="737" uniqueCount="169">
  <si>
    <t>Table 50. Median annual salaries of U.S. residing full-time employed doctoral scientists and engineers, by field of doctorate, ethnicity, race, and sex: 2015</t>
  </si>
  <si>
    <t>(Dollars)</t>
  </si>
  <si>
    <t>Field</t>
  </si>
  <si>
    <t>All full-time employed</t>
  </si>
  <si>
    <r>
      <t>Hispanic or Latino</t>
    </r>
    <r>
      <rPr>
        <vertAlign val="superscript"/>
        <sz val="11"/>
        <rFont val="Calibri"/>
      </rPr>
      <t>a</t>
    </r>
  </si>
  <si>
    <r>
      <t>Not Hispanic or Latino</t>
    </r>
    <r>
      <rPr>
        <vertAlign val="superscript"/>
        <sz val="11"/>
        <rFont val="Calibri"/>
      </rPr>
      <t>b</t>
    </r>
  </si>
  <si>
    <t>American Indian or Alaska Native</t>
  </si>
  <si>
    <t>Asian</t>
  </si>
  <si>
    <t>Black or African American</t>
  </si>
  <si>
    <t>White</t>
  </si>
  <si>
    <r>
      <t>Other race</t>
    </r>
    <r>
      <rPr>
        <vertAlign val="superscript"/>
        <sz val="11"/>
        <rFont val="Calibri"/>
      </rPr>
      <t>c</t>
    </r>
  </si>
  <si>
    <t>Total</t>
  </si>
  <si>
    <t>Male</t>
  </si>
  <si>
    <t>Female</t>
  </si>
  <si>
    <t>Median salary</t>
  </si>
  <si>
    <t>SE</t>
  </si>
  <si>
    <t>All fields</t>
  </si>
  <si>
    <t>Science</t>
  </si>
  <si>
    <t>Biological/agricultural/environmental life sciences</t>
  </si>
  <si>
    <t>Agricultural/food sciences</t>
  </si>
  <si>
    <t>S</t>
  </si>
  <si>
    <t>D</t>
  </si>
  <si>
    <t>Biochemistry/biophysics</t>
  </si>
  <si>
    <t>Cell/molecular biology</t>
  </si>
  <si>
    <t>Environmental life sciences</t>
  </si>
  <si>
    <t>*</t>
  </si>
  <si>
    <t>Microbiology</t>
  </si>
  <si>
    <t>Zoology</t>
  </si>
  <si>
    <t>Other biological sciences</t>
  </si>
  <si>
    <t>Computer/information sciences</t>
  </si>
  <si>
    <t>Mathematics/statistics</t>
  </si>
  <si>
    <t>Physical sciences</t>
  </si>
  <si>
    <t>Astronomy/astrophysics</t>
  </si>
  <si>
    <t>Chemistry, except biochemistry</t>
  </si>
  <si>
    <r>
      <t>Earth/atmospheric/ocean sciences</t>
    </r>
    <r>
      <rPr>
        <vertAlign val="superscript"/>
        <sz val="11"/>
        <rFont val="Calibri"/>
      </rPr>
      <t>d</t>
    </r>
  </si>
  <si>
    <t>Physics</t>
  </si>
  <si>
    <t>Psychology</t>
  </si>
  <si>
    <t>Social sciences</t>
  </si>
  <si>
    <t>Economics</t>
  </si>
  <si>
    <t>Political sciences</t>
  </si>
  <si>
    <t>Sociology</t>
  </si>
  <si>
    <t>Other social sciences</t>
  </si>
  <si>
    <t>Engineering</t>
  </si>
  <si>
    <t>Aerospace/aeronautical/astronautical engineering</t>
  </si>
  <si>
    <t>Chemical engineering</t>
  </si>
  <si>
    <t>Civil engineering</t>
  </si>
  <si>
    <t>Electrical/computer engineering</t>
  </si>
  <si>
    <t>Materials and metallurgical engineering</t>
  </si>
  <si>
    <t>Mechanical engineering</t>
  </si>
  <si>
    <t>Other engineering</t>
  </si>
  <si>
    <t>Health</t>
  </si>
  <si>
    <t>Codes used in data tables: * = suppressed when population estimate &lt; 25. D = suppressed to avoid disclosure of confidential information. S = suppressed for reliability; coefficient of variation exceeds publication standards.</t>
  </si>
  <si>
    <t xml:space="preserve">SE = standard error. </t>
  </si>
  <si>
    <r>
      <rPr>
        <vertAlign val="superscript"/>
        <sz val="11"/>
        <rFont val="Calibri"/>
      </rPr>
      <t>a</t>
    </r>
    <r>
      <rPr>
        <sz val="8"/>
        <rFont val="Arial"/>
      </rPr>
      <t xml:space="preserve"> Hispanic or Latino may be of any race</t>
    </r>
  </si>
  <si>
    <r>
      <rPr>
        <vertAlign val="superscript"/>
        <sz val="11"/>
        <rFont val="Calibri"/>
      </rPr>
      <t>b</t>
    </r>
    <r>
      <rPr>
        <sz val="8"/>
        <rFont val="Arial"/>
      </rPr>
      <t xml:space="preserve"> American Indian or Alaska Native, Asian, black or African American, and white are single race.</t>
    </r>
  </si>
  <si>
    <r>
      <rPr>
        <vertAlign val="superscript"/>
        <sz val="11"/>
        <rFont val="Calibri"/>
      </rPr>
      <t>c</t>
    </r>
    <r>
      <rPr>
        <sz val="8"/>
        <rFont val="Arial"/>
      </rPr>
      <t xml:space="preserve"> Other race includes Native Hawaiian or Other Pacific Islander and persons reporting more than one race who are not of Hispanic or Latino ethnicity.</t>
    </r>
  </si>
  <si>
    <r>
      <rPr>
        <vertAlign val="superscript"/>
        <sz val="11"/>
        <rFont val="Calibri"/>
      </rPr>
      <t>d</t>
    </r>
    <r>
      <rPr>
        <sz val="8"/>
        <rFont val="Arial"/>
      </rPr>
      <t xml:space="preserve"> Includes other physical sciences.</t>
    </r>
  </si>
  <si>
    <t>NOTES: Median annual salaries are for principal job and are rounded to nearest $1,000. Standard errors are rounded up to the nearest $500. Designation of full-time and part-time employment status is based on principal job only, not on all jobs held in labor force. Residence location is based on reported living location on 1 February 2015.</t>
  </si>
  <si>
    <t>SOURCE: National Science Foundation, National Center for Science and Engineering Statistics, Survey of Doctorate Recipients, 2015.</t>
  </si>
  <si>
    <t>genders</t>
  </si>
  <si>
    <t>Row Labels</t>
  </si>
  <si>
    <t>Earth/atmospheric/ocean sciencesd</t>
  </si>
  <si>
    <t>T Median salary</t>
  </si>
  <si>
    <t>M Median salary</t>
  </si>
  <si>
    <t>F Median salary</t>
  </si>
  <si>
    <t>T SE</t>
  </si>
  <si>
    <t>M SE</t>
  </si>
  <si>
    <t>F SE</t>
  </si>
  <si>
    <t>Average of M Median salary</t>
  </si>
  <si>
    <t>Average of M SE</t>
  </si>
  <si>
    <t>Average of F Median salary</t>
  </si>
  <si>
    <t>Average of F SE</t>
  </si>
  <si>
    <t>Average of T Median salary</t>
  </si>
  <si>
    <t>Average of T SE</t>
  </si>
  <si>
    <t>Total Median salary</t>
  </si>
  <si>
    <t>Total Std. Err.</t>
  </si>
  <si>
    <t>Male Median salary</t>
  </si>
  <si>
    <t>Male Std. Err</t>
  </si>
  <si>
    <t>Female Median salary</t>
  </si>
  <si>
    <t>Female Std. Err.</t>
  </si>
  <si>
    <t>Column1</t>
  </si>
  <si>
    <t>Abs. Diff. of M-F Median</t>
  </si>
  <si>
    <t>Abs. Diff. of M-F Std. Err.</t>
  </si>
  <si>
    <t>Total Number</t>
  </si>
  <si>
    <t>Male Number</t>
  </si>
  <si>
    <t>F Number</t>
  </si>
  <si>
    <t>T SE2</t>
  </si>
  <si>
    <t>M SE3</t>
  </si>
  <si>
    <t>F SE4</t>
  </si>
  <si>
    <r>
      <t>Earth/atmospheric/ocean sciences</t>
    </r>
    <r>
      <rPr>
        <vertAlign val="superscript"/>
        <sz val="12"/>
        <rFont val="Calibri"/>
        <family val="2"/>
      </rPr>
      <t>d</t>
    </r>
  </si>
  <si>
    <r>
      <t>Earth/atmospheric/ocean sciences</t>
    </r>
    <r>
      <rPr>
        <vertAlign val="superscript"/>
        <sz val="11"/>
        <color indexed="8"/>
        <rFont val="Calibri"/>
        <family val="2"/>
        <scheme val="minor"/>
      </rPr>
      <t>d</t>
    </r>
  </si>
  <si>
    <t>T Sal Std. Err.</t>
  </si>
  <si>
    <t>M Sal Std. Err.</t>
  </si>
  <si>
    <t>F Sal Std. Err.</t>
  </si>
  <si>
    <t>T Num Std. Err.</t>
  </si>
  <si>
    <t>M Num Std. Err.</t>
  </si>
  <si>
    <t>F Num Std. Err.</t>
  </si>
  <si>
    <t>T Sal deviance in Std. Err</t>
  </si>
  <si>
    <t>M Sal deviance in Std. Err2</t>
  </si>
  <si>
    <t>Category num</t>
  </si>
  <si>
    <t>0.0.0</t>
  </si>
  <si>
    <t xml:space="preserve"> Science</t>
  </si>
  <si>
    <t>1.0.0</t>
  </si>
  <si>
    <t xml:space="preserve">1.1.0 </t>
  </si>
  <si>
    <t xml:space="preserve"> Agricultural/food sciences</t>
  </si>
  <si>
    <t>1.1.1</t>
  </si>
  <si>
    <t xml:space="preserve"> Biochemistry/biophysics</t>
  </si>
  <si>
    <t>1.1.2</t>
  </si>
  <si>
    <t xml:space="preserve">1.1.3 </t>
  </si>
  <si>
    <t xml:space="preserve">1.1.4 </t>
  </si>
  <si>
    <t xml:space="preserve"> Microbiology</t>
  </si>
  <si>
    <t>1.1.5</t>
  </si>
  <si>
    <t xml:space="preserve"> Zoology</t>
  </si>
  <si>
    <t>1.1.6</t>
  </si>
  <si>
    <t xml:space="preserve">1.1.7 </t>
  </si>
  <si>
    <t xml:space="preserve">1.2.0 </t>
  </si>
  <si>
    <t xml:space="preserve">1.3.0 </t>
  </si>
  <si>
    <t xml:space="preserve"> Physical sciences</t>
  </si>
  <si>
    <t>1.4.0</t>
  </si>
  <si>
    <t xml:space="preserve">1.4.1 </t>
  </si>
  <si>
    <t xml:space="preserve">1.4.2 </t>
  </si>
  <si>
    <t xml:space="preserve">1.4.3 </t>
  </si>
  <si>
    <t xml:space="preserve">1.4.4 </t>
  </si>
  <si>
    <t xml:space="preserve">1.5.0 </t>
  </si>
  <si>
    <t xml:space="preserve">1.6.0 </t>
  </si>
  <si>
    <t xml:space="preserve">1.6.1 </t>
  </si>
  <si>
    <t xml:space="preserve">1.6.2 </t>
  </si>
  <si>
    <t xml:space="preserve">1.6.3 </t>
  </si>
  <si>
    <t xml:space="preserve">1.6.4 </t>
  </si>
  <si>
    <t xml:space="preserve">2.0.0 </t>
  </si>
  <si>
    <t xml:space="preserve">3.0.0 </t>
  </si>
  <si>
    <t>(Multiple Items)</t>
  </si>
  <si>
    <t>2.1.0</t>
  </si>
  <si>
    <t>2.2.0</t>
  </si>
  <si>
    <t>2.3.0</t>
  </si>
  <si>
    <t>2.4.0</t>
  </si>
  <si>
    <t>2.5.0</t>
  </si>
  <si>
    <t>2.6.0</t>
  </si>
  <si>
    <t>2.8.0</t>
  </si>
  <si>
    <t>M percentage of total pop</t>
  </si>
  <si>
    <t>Averages</t>
  </si>
  <si>
    <t>Female percentage of total pop</t>
  </si>
  <si>
    <t>Female Sal deviance in Std. Err.</t>
  </si>
  <si>
    <t>Female pop Number</t>
  </si>
  <si>
    <t>Male pop Number</t>
  </si>
  <si>
    <t>Sum of Female percentage of total pop</t>
  </si>
  <si>
    <t>Sum of Male to Female Salary Diff. as % of Total Median Salary</t>
  </si>
  <si>
    <t>Female Median Salary as a % of Male Median Salary</t>
  </si>
  <si>
    <t>Female Pop as a % of Male Pop</t>
  </si>
  <si>
    <t>Female Per-Industry Median Salary as a % of Male all-industry averaged median Salary</t>
  </si>
  <si>
    <t>Male Per-Industry Median Salary as a % of Male all-industry averaged median Salary</t>
  </si>
  <si>
    <t>(WPIMS/MTAMS)/(MPIMS/MTAMS)</t>
  </si>
  <si>
    <t>Male Per-Industry Median Salary (M_PIMS)</t>
  </si>
  <si>
    <t>Female Per-Industry Median Salary (F_PIMS)</t>
  </si>
  <si>
    <t>Male all-industry averaged median Salary (M_AIAMS)</t>
  </si>
  <si>
    <t>Male Per-Industry Median Salary as a % of Female all-industry averaged median Salary</t>
  </si>
  <si>
    <t>*.*.*</t>
  </si>
  <si>
    <t>Female Per-Industry Median Salary as a % of Female all-industry averaged median Salary</t>
  </si>
  <si>
    <t>Population Adjusted: F_PIMS / F_AIAMS</t>
  </si>
  <si>
    <t>Population Adjusted: M_PIMS / M_AIAMS</t>
  </si>
  <si>
    <t>Population Adjusted: F_PIMS / M_AIAMS</t>
  </si>
  <si>
    <t>Population Adjusted: M_PIMS / F_AIAMS</t>
  </si>
  <si>
    <t>All 4 columnns are adjusted for female population as a percentage of male population; using per-industry population ratios</t>
  </si>
  <si>
    <t>Femal / Male population ratio, per industry</t>
  </si>
  <si>
    <t>Sum of Population Adjusted: M_PIMS / M_AIAMS</t>
  </si>
  <si>
    <t>Sum of Population Adjusted: F_PIMS / M_AIAMS</t>
  </si>
  <si>
    <t>Sum of Population Adjusted: M_PIMS / F_AIAMS</t>
  </si>
  <si>
    <t>Sum of Population Adjusted: F_PIMS / F_AIAMS</t>
  </si>
  <si>
    <t>Industry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</si>
</sst>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indexed="8"/>
      <name val="Calibri"/>
      <family val="2"/>
      <scheme val="minor"/>
    </font>
    <font>
      <b/>
      <sz val="9"/>
      <name val="Arial"/>
    </font>
    <font>
      <b/>
      <sz val="9"/>
      <name val="Arial"/>
    </font>
    <font>
      <sz val="8"/>
      <name val="Arial"/>
    </font>
    <font>
      <vertAlign val="superscript"/>
      <sz val="11"/>
      <name val="Calibri"/>
    </font>
    <font>
      <sz val="8"/>
      <name val="Arial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Calibri"/>
      <family val="2"/>
      <scheme val="minor"/>
    </font>
    <font>
      <vertAlign val="superscript"/>
      <sz val="12"/>
      <name val="Calibri"/>
      <family val="2"/>
    </font>
    <font>
      <sz val="12"/>
      <color theme="1"/>
      <name val="Calibri"/>
      <family val="2"/>
      <scheme val="minor"/>
    </font>
    <font>
      <vertAlign val="superscript"/>
      <sz val="11"/>
      <color indexed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5F5F5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B2D1FF"/>
      </left>
      <right style="thin">
        <color rgb="FFB2D1FF"/>
      </right>
      <top style="thin">
        <color rgb="FFB2D1FF"/>
      </top>
      <bottom style="thin">
        <color rgb="FFB2D1FF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B2D1FF"/>
      </left>
      <right style="thin">
        <color rgb="FFB2D1FF"/>
      </right>
      <top/>
      <bottom style="thin">
        <color rgb="FFB2D1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5" fillId="5" borderId="7" applyNumberFormat="0" applyAlignment="0" applyProtection="0"/>
  </cellStyleXfs>
  <cellXfs count="1392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1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 indent="2"/>
    </xf>
    <xf numFmtId="0" fontId="3" fillId="0" borderId="0" xfId="0" applyFont="1" applyAlignment="1">
      <alignment horizontal="left" wrapText="1" indent="4"/>
    </xf>
    <xf numFmtId="0" fontId="3" fillId="0" borderId="0" xfId="0" applyFont="1" applyAlignment="1">
      <alignment horizontal="left" wrapText="1" indent="6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7" fillId="2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3" borderId="2" xfId="0" applyFont="1" applyFill="1" applyBorder="1"/>
    <xf numFmtId="0" fontId="8" fillId="0" borderId="0" xfId="0" applyFont="1" applyAlignment="1">
      <alignment horizontal="left" wrapText="1"/>
    </xf>
    <xf numFmtId="3" fontId="8" fillId="0" borderId="0" xfId="0" applyNumberFormat="1" applyFont="1" applyAlignment="1">
      <alignment horizontal="right"/>
    </xf>
    <xf numFmtId="0" fontId="8" fillId="0" borderId="0" xfId="0" applyFont="1" applyAlignment="1">
      <alignment horizontal="left" wrapText="1" indent="2"/>
    </xf>
    <xf numFmtId="0" fontId="8" fillId="0" borderId="0" xfId="0" applyFont="1" applyAlignment="1">
      <alignment horizontal="left" wrapText="1" indent="4"/>
    </xf>
    <xf numFmtId="0" fontId="8" fillId="0" borderId="0" xfId="0" applyFont="1" applyAlignment="1">
      <alignment horizontal="left" wrapText="1" indent="6"/>
    </xf>
    <xf numFmtId="0" fontId="9" fillId="2" borderId="6" xfId="0" applyFont="1" applyFill="1" applyBorder="1" applyAlignment="1">
      <alignment horizontal="left" wrapText="1"/>
    </xf>
    <xf numFmtId="0" fontId="9" fillId="2" borderId="6" xfId="0" applyFont="1" applyFill="1" applyBorder="1" applyAlignment="1">
      <alignment horizontal="center" wrapText="1"/>
    </xf>
    <xf numFmtId="0" fontId="10" fillId="0" borderId="0" xfId="0" applyFont="1" applyAlignment="1">
      <alignment horizontal="left" wrapText="1"/>
    </xf>
    <xf numFmtId="3" fontId="10" fillId="0" borderId="0" xfId="0" applyNumberFormat="1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left" wrapText="1" indent="2"/>
    </xf>
    <xf numFmtId="0" fontId="10" fillId="0" borderId="0" xfId="0" applyFont="1" applyAlignment="1">
      <alignment horizontal="left" wrapText="1" indent="4"/>
    </xf>
    <xf numFmtId="0" fontId="10" fillId="0" borderId="0" xfId="0" applyFont="1" applyAlignment="1">
      <alignment horizontal="left" wrapText="1" indent="6"/>
    </xf>
    <xf numFmtId="0" fontId="10" fillId="3" borderId="3" xfId="0" applyFont="1" applyFill="1" applyBorder="1" applyAlignment="1">
      <alignment horizontal="left" wrapText="1"/>
    </xf>
    <xf numFmtId="3" fontId="10" fillId="3" borderId="4" xfId="0" applyNumberFormat="1" applyFont="1" applyFill="1" applyBorder="1" applyAlignment="1">
      <alignment horizontal="right"/>
    </xf>
    <xf numFmtId="0" fontId="13" fillId="3" borderId="4" xfId="0" applyFont="1" applyFill="1" applyBorder="1"/>
    <xf numFmtId="0" fontId="13" fillId="3" borderId="5" xfId="0" applyFont="1" applyFill="1" applyBorder="1"/>
    <xf numFmtId="0" fontId="10" fillId="3" borderId="3" xfId="0" applyFont="1" applyFill="1" applyBorder="1" applyAlignment="1">
      <alignment horizontal="left" wrapText="1" indent="2"/>
    </xf>
    <xf numFmtId="0" fontId="9" fillId="4" borderId="6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0" fontId="10" fillId="0" borderId="0" xfId="0" applyNumberFormat="1" applyFont="1" applyAlignment="1">
      <alignment horizontal="right"/>
    </xf>
    <xf numFmtId="10" fontId="11" fillId="0" borderId="0" xfId="0" applyNumberFormat="1" applyFont="1"/>
    <xf numFmtId="0" fontId="2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horizontal="center" vertical="center"/>
    </xf>
    <xf numFmtId="0" fontId="15" fillId="5" borderId="7" xfId="1" quotePrefix="1" applyAlignment="1">
      <alignment wrapText="1"/>
    </xf>
    <xf numFmtId="0" fontId="15" fillId="5" borderId="7" xfId="1" applyAlignment="1">
      <alignment wrapText="1"/>
    </xf>
    <xf numFmtId="3" fontId="15" fillId="5" borderId="7" xfId="1" applyNumberFormat="1" applyAlignment="1">
      <alignment horizontal="right"/>
    </xf>
    <xf numFmtId="10" fontId="15" fillId="5" borderId="7" xfId="1" applyNumberFormat="1" applyAlignment="1">
      <alignment horizontal="right"/>
    </xf>
    <xf numFmtId="0" fontId="0" fillId="0" borderId="0" xfId="0" applyAlignment="1"/>
  </cellXfs>
  <cellStyles count="2">
    <cellStyle name="Calculation" xfId="1" builtinId="22"/>
    <cellStyle name="Normal" xfId="0" builtinId="0"/>
  </cellStyles>
  <dxfs count="70"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</dxf>
    <dxf>
      <border outline="0">
        <bottom style="thin">
          <color theme="8" tint="0.39997558519241921"/>
        </bottom>
      </border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sz val="12"/>
      </font>
      <numFmt numFmtId="0" formatCode="General"/>
    </dxf>
    <dxf>
      <font>
        <strike val="0"/>
        <outline val="0"/>
        <shadow val="0"/>
        <u val="no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4" justifyLastLine="0" shrinkToFit="0" readingOrder="0"/>
    </dxf>
    <dxf>
      <font>
        <strike val="0"/>
        <outline val="0"/>
        <shadow val="0"/>
        <u val="none"/>
        <sz val="12"/>
      </font>
      <alignment horizontal="general" vertical="bottom" textRotation="0" wrapText="1" indent="0" justifyLastLine="0" shrinkToFit="0" readingOrder="0"/>
    </dxf>
    <dxf>
      <border outline="0">
        <top style="thin">
          <color rgb="FFB2D1FF"/>
        </top>
      </border>
    </dxf>
    <dxf>
      <font>
        <strike val="0"/>
        <outline val="0"/>
        <shadow val="0"/>
        <u val="none"/>
        <sz val="12"/>
      </font>
    </dxf>
    <dxf>
      <border outline="0">
        <bottom style="thin">
          <color rgb="FFB2D1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B2D1FF"/>
        </left>
        <right style="thin">
          <color rgb="FFB2D1FF"/>
        </right>
        <top/>
        <bottom/>
      </border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4" justifyLastLine="0" shrinkToFit="0" readingOrder="0"/>
    </dxf>
    <dxf>
      <border outline="0">
        <top style="thin">
          <color rgb="FFB2D1FF"/>
        </top>
      </border>
    </dxf>
    <dxf>
      <font>
        <strike val="0"/>
        <outline val="0"/>
        <shadow val="0"/>
        <u val="none"/>
        <sz val="12"/>
      </font>
    </dxf>
    <dxf>
      <border outline="0">
        <bottom style="thin">
          <color rgb="FFB2D1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B2D1FF"/>
        </left>
        <right style="thin">
          <color rgb="FFB2D1FF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[Ryans_analysis_of_sdr2015_dst_50.xlsx]Graph Data Analysis Tables!PivotTable9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5.3553009056242509E-2"/>
          <c:y val="4.6688708737704053E-2"/>
          <c:w val="0.91532981877877273"/>
          <c:h val="0.70235739161447386"/>
        </c:manualLayout>
      </c:layout>
      <c:lineChart>
        <c:grouping val="standard"/>
        <c:varyColors val="0"/>
        <c:ser>
          <c:idx val="0"/>
          <c:order val="0"/>
          <c:tx>
            <c:strRef>
              <c:f>'Graph Data Analysis Tables'!$B$3</c:f>
              <c:strCache>
                <c:ptCount val="1"/>
                <c:pt idx="0">
                  <c:v>Sum of Population Adjusted: M_PIMS / M_AIAMS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'Graph Data Analysis Tables'!$A$4:$A$29</c:f>
              <c:strCache>
                <c:ptCount val="26"/>
                <c:pt idx="0">
                  <c:v> Agricultural/food sciences</c:v>
                </c:pt>
                <c:pt idx="1">
                  <c:v> Biochemistry/biophysics</c:v>
                </c:pt>
                <c:pt idx="2">
                  <c:v> Microbiology</c:v>
                </c:pt>
                <c:pt idx="3">
                  <c:v> Zoology</c:v>
                </c:pt>
                <c:pt idx="4">
                  <c:v>Aerospace/aeronautical/astronautical engineering</c:v>
                </c:pt>
                <c:pt idx="5">
                  <c:v>Astronomy/astrophysics</c:v>
                </c:pt>
                <c:pt idx="6">
                  <c:v>Cell/molecular biology</c:v>
                </c:pt>
                <c:pt idx="7">
                  <c:v>Chemical engineering</c:v>
                </c:pt>
                <c:pt idx="8">
                  <c:v>Chemistry, except biochemistry</c:v>
                </c:pt>
                <c:pt idx="9">
                  <c:v>Civil engineering</c:v>
                </c:pt>
                <c:pt idx="10">
                  <c:v>Computer/information sciences</c:v>
                </c:pt>
                <c:pt idx="11">
                  <c:v>Earth/atmospheric/ocean sciencesd</c:v>
                </c:pt>
                <c:pt idx="12">
                  <c:v>Economics</c:v>
                </c:pt>
                <c:pt idx="13">
                  <c:v>Electrical/computer engineering</c:v>
                </c:pt>
                <c:pt idx="14">
                  <c:v>Environmental life sciences</c:v>
                </c:pt>
                <c:pt idx="15">
                  <c:v>Health</c:v>
                </c:pt>
                <c:pt idx="16">
                  <c:v>Materials and metallurgical engineering</c:v>
                </c:pt>
                <c:pt idx="17">
                  <c:v>Mathematics/statistics</c:v>
                </c:pt>
                <c:pt idx="18">
                  <c:v>Mechanical engineering</c:v>
                </c:pt>
                <c:pt idx="19">
                  <c:v>Other biological sciences</c:v>
                </c:pt>
                <c:pt idx="20">
                  <c:v>Other engineering</c:v>
                </c:pt>
                <c:pt idx="21">
                  <c:v>Other social sciences</c:v>
                </c:pt>
                <c:pt idx="22">
                  <c:v>Physics</c:v>
                </c:pt>
                <c:pt idx="23">
                  <c:v>Political sciences</c:v>
                </c:pt>
                <c:pt idx="24">
                  <c:v>Psychology</c:v>
                </c:pt>
                <c:pt idx="25">
                  <c:v>Sociology</c:v>
                </c:pt>
              </c:strCache>
            </c:strRef>
          </c:cat>
          <c:val>
            <c:numRef>
              <c:f>'Graph Data Analysis Tables'!$B$4:$B$29</c:f>
              <c:numCache>
                <c:formatCode>General</c:formatCode>
                <c:ptCount val="26"/>
                <c:pt idx="0">
                  <c:v>0.37738457285042853</c:v>
                </c:pt>
                <c:pt idx="1">
                  <c:v>0.51651865591281665</c:v>
                </c:pt>
                <c:pt idx="2">
                  <c:v>0.82025356451676601</c:v>
                </c:pt>
                <c:pt idx="3">
                  <c:v>0.31290834218529456</c:v>
                </c:pt>
                <c:pt idx="4">
                  <c:v>0.10979491432905863</c:v>
                </c:pt>
                <c:pt idx="5">
                  <c:v>0.19674768140347351</c:v>
                </c:pt>
                <c:pt idx="6">
                  <c:v>0.81250724624755866</c:v>
                </c:pt>
                <c:pt idx="7">
                  <c:v>0.27019639296568715</c:v>
                </c:pt>
                <c:pt idx="8">
                  <c:v>0.37755618617323783</c:v>
                </c:pt>
                <c:pt idx="9">
                  <c:v>0.17251866187448162</c:v>
                </c:pt>
                <c:pt idx="10">
                  <c:v>0.25466572461319487</c:v>
                </c:pt>
                <c:pt idx="11">
                  <c:v>0.33795394559631325</c:v>
                </c:pt>
                <c:pt idx="12">
                  <c:v>0.40780859878338016</c:v>
                </c:pt>
                <c:pt idx="13">
                  <c:v>0.16376808559494585</c:v>
                </c:pt>
                <c:pt idx="14">
                  <c:v>0.35764445673209844</c:v>
                </c:pt>
                <c:pt idx="15">
                  <c:v>1.7551667576843155</c:v>
                </c:pt>
                <c:pt idx="16">
                  <c:v>0.24771910423002488</c:v>
                </c:pt>
                <c:pt idx="17">
                  <c:v>0.28543996782868775</c:v>
                </c:pt>
                <c:pt idx="18">
                  <c:v>0.12390423449312031</c:v>
                </c:pt>
                <c:pt idx="19">
                  <c:v>0.69586854347225058</c:v>
                </c:pt>
                <c:pt idx="20">
                  <c:v>0.26642250210507834</c:v>
                </c:pt>
                <c:pt idx="21">
                  <c:v>0.7472046713264261</c:v>
                </c:pt>
                <c:pt idx="22">
                  <c:v>0.14881556426700504</c:v>
                </c:pt>
                <c:pt idx="23">
                  <c:v>0.40009265555298179</c:v>
                </c:pt>
                <c:pt idx="24">
                  <c:v>1.206932177000422</c:v>
                </c:pt>
                <c:pt idx="25">
                  <c:v>0.84566176961284345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A-43D5-BDD4-E37FDC302147}"/>
            </c:ext>
          </c:extLst>
        </c:ser>
        <c:ser>
          <c:idx val="1"/>
          <c:order val="1"/>
          <c:tx>
            <c:strRef>
              <c:f>'Graph Data Analysis Tables'!$C$3</c:f>
              <c:strCache>
                <c:ptCount val="1"/>
                <c:pt idx="0">
                  <c:v>Sum of Population Adjusted: F_PIMS / M_AIAMS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'Graph Data Analysis Tables'!$A$4:$A$29</c:f>
              <c:strCache>
                <c:ptCount val="26"/>
                <c:pt idx="0">
                  <c:v> Agricultural/food sciences</c:v>
                </c:pt>
                <c:pt idx="1">
                  <c:v> Biochemistry/biophysics</c:v>
                </c:pt>
                <c:pt idx="2">
                  <c:v> Microbiology</c:v>
                </c:pt>
                <c:pt idx="3">
                  <c:v> Zoology</c:v>
                </c:pt>
                <c:pt idx="4">
                  <c:v>Aerospace/aeronautical/astronautical engineering</c:v>
                </c:pt>
                <c:pt idx="5">
                  <c:v>Astronomy/astrophysics</c:v>
                </c:pt>
                <c:pt idx="6">
                  <c:v>Cell/molecular biology</c:v>
                </c:pt>
                <c:pt idx="7">
                  <c:v>Chemical engineering</c:v>
                </c:pt>
                <c:pt idx="8">
                  <c:v>Chemistry, except biochemistry</c:v>
                </c:pt>
                <c:pt idx="9">
                  <c:v>Civil engineering</c:v>
                </c:pt>
                <c:pt idx="10">
                  <c:v>Computer/information sciences</c:v>
                </c:pt>
                <c:pt idx="11">
                  <c:v>Earth/atmospheric/ocean sciencesd</c:v>
                </c:pt>
                <c:pt idx="12">
                  <c:v>Economics</c:v>
                </c:pt>
                <c:pt idx="13">
                  <c:v>Electrical/computer engineering</c:v>
                </c:pt>
                <c:pt idx="14">
                  <c:v>Environmental life sciences</c:v>
                </c:pt>
                <c:pt idx="15">
                  <c:v>Health</c:v>
                </c:pt>
                <c:pt idx="16">
                  <c:v>Materials and metallurgical engineering</c:v>
                </c:pt>
                <c:pt idx="17">
                  <c:v>Mathematics/statistics</c:v>
                </c:pt>
                <c:pt idx="18">
                  <c:v>Mechanical engineering</c:v>
                </c:pt>
                <c:pt idx="19">
                  <c:v>Other biological sciences</c:v>
                </c:pt>
                <c:pt idx="20">
                  <c:v>Other engineering</c:v>
                </c:pt>
                <c:pt idx="21">
                  <c:v>Other social sciences</c:v>
                </c:pt>
                <c:pt idx="22">
                  <c:v>Physics</c:v>
                </c:pt>
                <c:pt idx="23">
                  <c:v>Political sciences</c:v>
                </c:pt>
                <c:pt idx="24">
                  <c:v>Psychology</c:v>
                </c:pt>
                <c:pt idx="25">
                  <c:v>Sociology</c:v>
                </c:pt>
              </c:strCache>
            </c:strRef>
          </c:cat>
          <c:val>
            <c:numRef>
              <c:f>'Graph Data Analysis Tables'!$C$4:$C$29</c:f>
              <c:numCache>
                <c:formatCode>General</c:formatCode>
                <c:ptCount val="26"/>
                <c:pt idx="0">
                  <c:v>0.32295410561238597</c:v>
                </c:pt>
                <c:pt idx="1">
                  <c:v>0.42590134785793654</c:v>
                </c:pt>
                <c:pt idx="2">
                  <c:v>0.62637544926734867</c:v>
                </c:pt>
                <c:pt idx="3">
                  <c:v>0.23468125663897091</c:v>
                </c:pt>
                <c:pt idx="4">
                  <c:v>0.10230889744298646</c:v>
                </c:pt>
                <c:pt idx="5">
                  <c:v>0.16045441978535704</c:v>
                </c:pt>
                <c:pt idx="6">
                  <c:v>0.69531870111569916</c:v>
                </c:pt>
                <c:pt idx="7">
                  <c:v>0.23249457069140522</c:v>
                </c:pt>
                <c:pt idx="8">
                  <c:v>0.31036398354918698</c:v>
                </c:pt>
                <c:pt idx="9">
                  <c:v>0.13831237546833441</c:v>
                </c:pt>
                <c:pt idx="10">
                  <c:v>0.21475542448724644</c:v>
                </c:pt>
                <c:pt idx="11">
                  <c:v>0.26911147519706424</c:v>
                </c:pt>
                <c:pt idx="12">
                  <c:v>0.34619722774416445</c:v>
                </c:pt>
                <c:pt idx="13">
                  <c:v>0.14037264479566788</c:v>
                </c:pt>
                <c:pt idx="14">
                  <c:v>0.27094277025158975</c:v>
                </c:pt>
                <c:pt idx="15">
                  <c:v>1.43742105155181</c:v>
                </c:pt>
                <c:pt idx="16">
                  <c:v>0.2199745645562621</c:v>
                </c:pt>
                <c:pt idx="17">
                  <c:v>0.25009978133561211</c:v>
                </c:pt>
                <c:pt idx="18">
                  <c:v>0.11550394740884096</c:v>
                </c:pt>
                <c:pt idx="19">
                  <c:v>0.5633221542394411</c:v>
                </c:pt>
                <c:pt idx="20">
                  <c:v>0.22201875175423194</c:v>
                </c:pt>
                <c:pt idx="21">
                  <c:v>0.63927510769038687</c:v>
                </c:pt>
                <c:pt idx="22">
                  <c:v>0.1240129702225042</c:v>
                </c:pt>
                <c:pt idx="23">
                  <c:v>0.36709532313624105</c:v>
                </c:pt>
                <c:pt idx="24">
                  <c:v>1.0096451865291991</c:v>
                </c:pt>
                <c:pt idx="25">
                  <c:v>0.79868056018990774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BA-43D5-BDD4-E37FDC302147}"/>
            </c:ext>
          </c:extLst>
        </c:ser>
        <c:ser>
          <c:idx val="2"/>
          <c:order val="2"/>
          <c:tx>
            <c:strRef>
              <c:f>'Graph Data Analysis Tables'!$D$3</c:f>
              <c:strCache>
                <c:ptCount val="1"/>
                <c:pt idx="0">
                  <c:v>Sum of Population Adjusted: M_PIMS / F_AIAMS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'Graph Data Analysis Tables'!$A$4:$A$29</c:f>
              <c:strCache>
                <c:ptCount val="26"/>
                <c:pt idx="0">
                  <c:v> Agricultural/food sciences</c:v>
                </c:pt>
                <c:pt idx="1">
                  <c:v> Biochemistry/biophysics</c:v>
                </c:pt>
                <c:pt idx="2">
                  <c:v> Microbiology</c:v>
                </c:pt>
                <c:pt idx="3">
                  <c:v> Zoology</c:v>
                </c:pt>
                <c:pt idx="4">
                  <c:v>Aerospace/aeronautical/astronautical engineering</c:v>
                </c:pt>
                <c:pt idx="5">
                  <c:v>Astronomy/astrophysics</c:v>
                </c:pt>
                <c:pt idx="6">
                  <c:v>Cell/molecular biology</c:v>
                </c:pt>
                <c:pt idx="7">
                  <c:v>Chemical engineering</c:v>
                </c:pt>
                <c:pt idx="8">
                  <c:v>Chemistry, except biochemistry</c:v>
                </c:pt>
                <c:pt idx="9">
                  <c:v>Civil engineering</c:v>
                </c:pt>
                <c:pt idx="10">
                  <c:v>Computer/information sciences</c:v>
                </c:pt>
                <c:pt idx="11">
                  <c:v>Earth/atmospheric/ocean sciencesd</c:v>
                </c:pt>
                <c:pt idx="12">
                  <c:v>Economics</c:v>
                </c:pt>
                <c:pt idx="13">
                  <c:v>Electrical/computer engineering</c:v>
                </c:pt>
                <c:pt idx="14">
                  <c:v>Environmental life sciences</c:v>
                </c:pt>
                <c:pt idx="15">
                  <c:v>Health</c:v>
                </c:pt>
                <c:pt idx="16">
                  <c:v>Materials and metallurgical engineering</c:v>
                </c:pt>
                <c:pt idx="17">
                  <c:v>Mathematics/statistics</c:v>
                </c:pt>
                <c:pt idx="18">
                  <c:v>Mechanical engineering</c:v>
                </c:pt>
                <c:pt idx="19">
                  <c:v>Other biological sciences</c:v>
                </c:pt>
                <c:pt idx="20">
                  <c:v>Other engineering</c:v>
                </c:pt>
                <c:pt idx="21">
                  <c:v>Other social sciences</c:v>
                </c:pt>
                <c:pt idx="22">
                  <c:v>Physics</c:v>
                </c:pt>
                <c:pt idx="23">
                  <c:v>Political sciences</c:v>
                </c:pt>
                <c:pt idx="24">
                  <c:v>Psychology</c:v>
                </c:pt>
                <c:pt idx="25">
                  <c:v>Sociology</c:v>
                </c:pt>
              </c:strCache>
            </c:strRef>
          </c:cat>
          <c:val>
            <c:numRef>
              <c:f>'Graph Data Analysis Tables'!$D$4:$D$29</c:f>
              <c:numCache>
                <c:formatCode>General</c:formatCode>
                <c:ptCount val="26"/>
                <c:pt idx="0">
                  <c:v>0.44990112063282794</c:v>
                </c:pt>
                <c:pt idx="1">
                  <c:v>0.61577059276092871</c:v>
                </c:pt>
                <c:pt idx="2">
                  <c:v>0.9778698559186364</c:v>
                </c:pt>
                <c:pt idx="3">
                  <c:v>0.37303542309960797</c:v>
                </c:pt>
                <c:pt idx="4">
                  <c:v>0.13089261869749674</c:v>
                </c:pt>
                <c:pt idx="5">
                  <c:v>0.23455384430994186</c:v>
                </c:pt>
                <c:pt idx="6">
                  <c:v>0.96863503944542495</c:v>
                </c:pt>
                <c:pt idx="7">
                  <c:v>0.3221161349231676</c:v>
                </c:pt>
                <c:pt idx="8">
                  <c:v>0.4501057104115363</c:v>
                </c:pt>
                <c:pt idx="9">
                  <c:v>0.20566908371786422</c:v>
                </c:pt>
                <c:pt idx="10">
                  <c:v>0.30360116213774752</c:v>
                </c:pt>
                <c:pt idx="11">
                  <c:v>0.40289367871518289</c:v>
                </c:pt>
                <c:pt idx="12">
                  <c:v>0.48617129261683778</c:v>
                </c:pt>
                <c:pt idx="13">
                  <c:v>0.1952370354637176</c:v>
                </c:pt>
                <c:pt idx="14">
                  <c:v>0.42636783124588001</c:v>
                </c:pt>
                <c:pt idx="15">
                  <c:v>2.0924318268108664</c:v>
                </c:pt>
                <c:pt idx="16">
                  <c:v>0.29531970995385626</c:v>
                </c:pt>
                <c:pt idx="17">
                  <c:v>0.34028884760592076</c:v>
                </c:pt>
                <c:pt idx="18">
                  <c:v>0.14771312332287942</c:v>
                </c:pt>
                <c:pt idx="19">
                  <c:v>0.829583560230432</c:v>
                </c:pt>
                <c:pt idx="20">
                  <c:v>0.3176170699123495</c:v>
                </c:pt>
                <c:pt idx="21">
                  <c:v>0.89078421100451</c:v>
                </c:pt>
                <c:pt idx="22">
                  <c:v>0.1774113038740136</c:v>
                </c:pt>
                <c:pt idx="23">
                  <c:v>0.47697268791533787</c:v>
                </c:pt>
                <c:pt idx="24">
                  <c:v>1.4388509176699165</c:v>
                </c:pt>
                <c:pt idx="25">
                  <c:v>1.0081603891528197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BA-43D5-BDD4-E37FDC302147}"/>
            </c:ext>
          </c:extLst>
        </c:ser>
        <c:ser>
          <c:idx val="3"/>
          <c:order val="3"/>
          <c:tx>
            <c:strRef>
              <c:f>'Graph Data Analysis Tables'!$E$3</c:f>
              <c:strCache>
                <c:ptCount val="1"/>
                <c:pt idx="0">
                  <c:v>Sum of Population Adjusted: F_PIMS / F_AIAMS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'Graph Data Analysis Tables'!$A$4:$A$29</c:f>
              <c:strCache>
                <c:ptCount val="26"/>
                <c:pt idx="0">
                  <c:v> Agricultural/food sciences</c:v>
                </c:pt>
                <c:pt idx="1">
                  <c:v> Biochemistry/biophysics</c:v>
                </c:pt>
                <c:pt idx="2">
                  <c:v> Microbiology</c:v>
                </c:pt>
                <c:pt idx="3">
                  <c:v> Zoology</c:v>
                </c:pt>
                <c:pt idx="4">
                  <c:v>Aerospace/aeronautical/astronautical engineering</c:v>
                </c:pt>
                <c:pt idx="5">
                  <c:v>Astronomy/astrophysics</c:v>
                </c:pt>
                <c:pt idx="6">
                  <c:v>Cell/molecular biology</c:v>
                </c:pt>
                <c:pt idx="7">
                  <c:v>Chemical engineering</c:v>
                </c:pt>
                <c:pt idx="8">
                  <c:v>Chemistry, except biochemistry</c:v>
                </c:pt>
                <c:pt idx="9">
                  <c:v>Civil engineering</c:v>
                </c:pt>
                <c:pt idx="10">
                  <c:v>Computer/information sciences</c:v>
                </c:pt>
                <c:pt idx="11">
                  <c:v>Earth/atmospheric/ocean sciencesd</c:v>
                </c:pt>
                <c:pt idx="12">
                  <c:v>Economics</c:v>
                </c:pt>
                <c:pt idx="13">
                  <c:v>Electrical/computer engineering</c:v>
                </c:pt>
                <c:pt idx="14">
                  <c:v>Environmental life sciences</c:v>
                </c:pt>
                <c:pt idx="15">
                  <c:v>Health</c:v>
                </c:pt>
                <c:pt idx="16">
                  <c:v>Materials and metallurgical engineering</c:v>
                </c:pt>
                <c:pt idx="17">
                  <c:v>Mathematics/statistics</c:v>
                </c:pt>
                <c:pt idx="18">
                  <c:v>Mechanical engineering</c:v>
                </c:pt>
                <c:pt idx="19">
                  <c:v>Other biological sciences</c:v>
                </c:pt>
                <c:pt idx="20">
                  <c:v>Other engineering</c:v>
                </c:pt>
                <c:pt idx="21">
                  <c:v>Other social sciences</c:v>
                </c:pt>
                <c:pt idx="22">
                  <c:v>Physics</c:v>
                </c:pt>
                <c:pt idx="23">
                  <c:v>Political sciences</c:v>
                </c:pt>
                <c:pt idx="24">
                  <c:v>Psychology</c:v>
                </c:pt>
                <c:pt idx="25">
                  <c:v>Sociology</c:v>
                </c:pt>
              </c:strCache>
            </c:strRef>
          </c:cat>
          <c:val>
            <c:numRef>
              <c:f>'Graph Data Analysis Tables'!$E$4:$E$29</c:f>
              <c:numCache>
                <c:formatCode>General</c:formatCode>
                <c:ptCount val="26"/>
                <c:pt idx="0">
                  <c:v>0.3850115359261701</c:v>
                </c:pt>
                <c:pt idx="1">
                  <c:v>0.50774066420637987</c:v>
                </c:pt>
                <c:pt idx="2">
                  <c:v>0.7467369808833223</c:v>
                </c:pt>
                <c:pt idx="3">
                  <c:v>0.27977656732470596</c:v>
                </c:pt>
                <c:pt idx="4">
                  <c:v>0.12196812196812197</c:v>
                </c:pt>
                <c:pt idx="5">
                  <c:v>0.19128663031102056</c:v>
                </c:pt>
                <c:pt idx="6">
                  <c:v>0.82892806260233487</c:v>
                </c:pt>
                <c:pt idx="7">
                  <c:v>0.27716969749202791</c:v>
                </c:pt>
                <c:pt idx="8">
                  <c:v>0.37000215177897472</c:v>
                </c:pt>
                <c:pt idx="9">
                  <c:v>0.16488986884277046</c:v>
                </c:pt>
                <c:pt idx="10">
                  <c:v>0.25602187553407069</c:v>
                </c:pt>
                <c:pt idx="11">
                  <c:v>0.32082274416209011</c:v>
                </c:pt>
                <c:pt idx="12">
                  <c:v>0.41272095344450982</c:v>
                </c:pt>
                <c:pt idx="13">
                  <c:v>0.16734603039747223</c:v>
                </c:pt>
                <c:pt idx="14">
                  <c:v>0.32300593276203027</c:v>
                </c:pt>
                <c:pt idx="15">
                  <c:v>1.7136295133364858</c:v>
                </c:pt>
                <c:pt idx="16">
                  <c:v>0.2622439024390244</c:v>
                </c:pt>
                <c:pt idx="17">
                  <c:v>0.2981578474261401</c:v>
                </c:pt>
                <c:pt idx="18">
                  <c:v>0.13769867428404015</c:v>
                </c:pt>
                <c:pt idx="19">
                  <c:v>0.67156764399606395</c:v>
                </c:pt>
                <c:pt idx="20">
                  <c:v>0.26468089159362457</c:v>
                </c:pt>
                <c:pt idx="21">
                  <c:v>0.76211538052608085</c:v>
                </c:pt>
                <c:pt idx="22">
                  <c:v>0.14784275322834464</c:v>
                </c:pt>
                <c:pt idx="23">
                  <c:v>0.43763473427283583</c:v>
                </c:pt>
                <c:pt idx="24">
                  <c:v>1.2036541330507953</c:v>
                </c:pt>
                <c:pt idx="25">
                  <c:v>0.9521514786443297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BA-43D5-BDD4-E37FDC302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462192"/>
        <c:axId val="1941623056"/>
      </c:lineChart>
      <c:catAx>
        <c:axId val="1829462192"/>
        <c:scaling>
          <c:orientation val="minMax"/>
        </c:scaling>
        <c:delete val="0"/>
        <c:axPos val="b"/>
        <c:minorGridlines>
          <c:spPr>
            <a:ln w="12700" cap="flat" cmpd="sng" algn="ctr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623056"/>
        <c:crosses val="autoZero"/>
        <c:auto val="1"/>
        <c:lblAlgn val="ctr"/>
        <c:lblOffset val="100"/>
        <c:noMultiLvlLbl val="0"/>
      </c:catAx>
      <c:valAx>
        <c:axId val="19416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Male to Female Salary Diff. as % of Total Median Salary per-industry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72092003580762"/>
          <c:y val="0.91182110916690984"/>
          <c:w val="0.22227913338605781"/>
          <c:h val="8.8178973024306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Industries are sorted descending order, from left to right, according to: 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r>
              <a:rPr lang="en-US" baseline="0"/>
              <a:t>Female Per-Industry Median Salary as a % of Male all-industry averaged median salary </a:t>
            </a:r>
          </a:p>
          <a:p>
            <a:pPr>
              <a:defRPr/>
            </a:pPr>
            <a:r>
              <a:rPr lang="en-US" baseline="0"/>
              <a:t>DIVIDED by </a:t>
            </a:r>
          </a:p>
          <a:p>
            <a:pPr>
              <a:defRPr/>
            </a:pPr>
            <a:r>
              <a:rPr lang="en-US" baseline="0"/>
              <a:t>Male Per-Industry Median Salary as a % of Male all-industry averaged median Salary </a:t>
            </a:r>
          </a:p>
        </c:rich>
      </c:tx>
      <c:layout>
        <c:manualLayout>
          <c:xMode val="edge"/>
          <c:yMode val="edge"/>
          <c:x val="0.121326383193650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'Graph Data Analysis Tables'!$G$39</c:f>
              <c:strCache>
                <c:ptCount val="1"/>
                <c:pt idx="0">
                  <c:v>Female Per-Industry Median Salary as a % of Male all-industry averaged median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'Graph Data Analysis Tables'!$A$39:$A$65</c15:sqref>
                  </c15:fullRef>
                </c:ext>
              </c:extLst>
              <c:f>'Graph Data Analysis Tables'!$A$40:$A$65</c:f>
              <c:strCache>
                <c:ptCount val="26"/>
                <c:pt idx="0">
                  <c:v>Sociology</c:v>
                </c:pt>
                <c:pt idx="1">
                  <c:v>Mechanical engineering</c:v>
                </c:pt>
                <c:pt idx="2">
                  <c:v>Aerospace/aeronautical/astronautical engineering</c:v>
                </c:pt>
                <c:pt idx="3">
                  <c:v>Political sciences</c:v>
                </c:pt>
                <c:pt idx="4">
                  <c:v>Materials and metallurgical engineering</c:v>
                </c:pt>
                <c:pt idx="5">
                  <c:v>Mathematics/statistics</c:v>
                </c:pt>
                <c:pt idx="6">
                  <c:v>Chemical engineering</c:v>
                </c:pt>
                <c:pt idx="7">
                  <c:v>Electrical/computer engineering</c:v>
                </c:pt>
                <c:pt idx="8">
                  <c:v>Cell/molecular biology</c:v>
                </c:pt>
                <c:pt idx="9">
                  <c:v> Agricultural/food sciences</c:v>
                </c:pt>
                <c:pt idx="10">
                  <c:v>Other social sciences</c:v>
                </c:pt>
                <c:pt idx="11">
                  <c:v>Economics</c:v>
                </c:pt>
                <c:pt idx="12">
                  <c:v>Computer/information sciences</c:v>
                </c:pt>
                <c:pt idx="13">
                  <c:v>Psychology</c:v>
                </c:pt>
                <c:pt idx="14">
                  <c:v>Physics</c:v>
                </c:pt>
                <c:pt idx="15">
                  <c:v>Other engineering</c:v>
                </c:pt>
                <c:pt idx="16">
                  <c:v> Biochemistry/biophysics</c:v>
                </c:pt>
                <c:pt idx="17">
                  <c:v>Chemistry, except biochemistry</c:v>
                </c:pt>
                <c:pt idx="18">
                  <c:v>Health</c:v>
                </c:pt>
                <c:pt idx="19">
                  <c:v>Astronomy/astrophysics</c:v>
                </c:pt>
                <c:pt idx="20">
                  <c:v>Other biological sciences</c:v>
                </c:pt>
                <c:pt idx="21">
                  <c:v>Civil engineering</c:v>
                </c:pt>
                <c:pt idx="22">
                  <c:v>Earth/atmospheric/ocean sciencesd</c:v>
                </c:pt>
                <c:pt idx="23">
                  <c:v> Microbiology</c:v>
                </c:pt>
                <c:pt idx="24">
                  <c:v>Environmental life sciences</c:v>
                </c:pt>
                <c:pt idx="25">
                  <c:v> Zoology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 Analysis Tables'!$G$39:$G$65</c15:sqref>
                  </c15:fullRef>
                </c:ext>
              </c:extLst>
              <c:f>'Graph Data Analysis Tables'!$G$40:$G$65</c:f>
              <c:numCache>
                <c:formatCode>General</c:formatCode>
                <c:ptCount val="26"/>
                <c:pt idx="0">
                  <c:v>0.75200442355543295</c:v>
                </c:pt>
                <c:pt idx="1">
                  <c:v>0.97318219518938343</c:v>
                </c:pt>
                <c:pt idx="2">
                  <c:v>1.0881946364390378</c:v>
                </c:pt>
                <c:pt idx="3">
                  <c:v>0.78739286701686484</c:v>
                </c:pt>
                <c:pt idx="4">
                  <c:v>0.98202930605474148</c:v>
                </c:pt>
                <c:pt idx="5">
                  <c:v>0.81393419961293889</c:v>
                </c:pt>
                <c:pt idx="6">
                  <c:v>0.98202930605474148</c:v>
                </c:pt>
                <c:pt idx="7">
                  <c:v>1.0616533038429639</c:v>
                </c:pt>
                <c:pt idx="8">
                  <c:v>0.78739286701686484</c:v>
                </c:pt>
                <c:pt idx="9">
                  <c:v>0.78739286701686484</c:v>
                </c:pt>
                <c:pt idx="10">
                  <c:v>0.68122753663256841</c:v>
                </c:pt>
                <c:pt idx="11">
                  <c:v>1.04395908211225</c:v>
                </c:pt>
                <c:pt idx="12">
                  <c:v>0.99972352778545759</c:v>
                </c:pt>
                <c:pt idx="13">
                  <c:v>0.76969864528614873</c:v>
                </c:pt>
                <c:pt idx="14">
                  <c:v>0.8847110865358031</c:v>
                </c:pt>
                <c:pt idx="15">
                  <c:v>0.8847110865358031</c:v>
                </c:pt>
                <c:pt idx="16">
                  <c:v>0.831628421343655</c:v>
                </c:pt>
                <c:pt idx="17">
                  <c:v>0.85816975393972905</c:v>
                </c:pt>
                <c:pt idx="18">
                  <c:v>0.84047553220901294</c:v>
                </c:pt>
                <c:pt idx="19">
                  <c:v>0.74315731269007468</c:v>
                </c:pt>
                <c:pt idx="20">
                  <c:v>0.75200442355543273</c:v>
                </c:pt>
                <c:pt idx="21">
                  <c:v>0.82278131047829695</c:v>
                </c:pt>
                <c:pt idx="22">
                  <c:v>0.76085153442079068</c:v>
                </c:pt>
                <c:pt idx="23">
                  <c:v>0.74315731269007468</c:v>
                </c:pt>
                <c:pt idx="24">
                  <c:v>0.66353331490185241</c:v>
                </c:pt>
                <c:pt idx="25">
                  <c:v>0.63699198230577825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D-4F08-A61E-5684726D87CA}"/>
            </c:ext>
          </c:extLst>
        </c:ser>
        <c:ser>
          <c:idx val="5"/>
          <c:order val="5"/>
          <c:tx>
            <c:strRef>
              <c:f>'Graph Data Analysis Tables'!$H$39</c:f>
              <c:strCache>
                <c:ptCount val="1"/>
                <c:pt idx="0">
                  <c:v>Male Per-Industry Median Salary as a % of Male all-industry averaged median Salary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26"/>
              <c:pt idx="0">
                <c:v>Sociology</c:v>
              </c:pt>
              <c:pt idx="1">
                <c:v>Mechanical engineering</c:v>
              </c:pt>
              <c:pt idx="2">
                <c:v>Aerospace/aeronautical/astronautical engineering</c:v>
              </c:pt>
              <c:pt idx="3">
                <c:v>Political sciences</c:v>
              </c:pt>
              <c:pt idx="4">
                <c:v>Materials and metallurgical engineering</c:v>
              </c:pt>
              <c:pt idx="5">
                <c:v>Mathematics/statistics</c:v>
              </c:pt>
              <c:pt idx="6">
                <c:v>Chemical engineering</c:v>
              </c:pt>
              <c:pt idx="7">
                <c:v>Electrical/computer engineering</c:v>
              </c:pt>
              <c:pt idx="8">
                <c:v>Cell/molecular biology</c:v>
              </c:pt>
              <c:pt idx="9">
                <c:v> Agricultural/food sciences</c:v>
              </c:pt>
              <c:pt idx="10">
                <c:v>Other social sciences</c:v>
              </c:pt>
              <c:pt idx="11">
                <c:v>Economics</c:v>
              </c:pt>
              <c:pt idx="12">
                <c:v>Computer/information sciences</c:v>
              </c:pt>
              <c:pt idx="13">
                <c:v>Psychology</c:v>
              </c:pt>
              <c:pt idx="14">
                <c:v>Physics</c:v>
              </c:pt>
              <c:pt idx="15">
                <c:v>Other engineering</c:v>
              </c:pt>
              <c:pt idx="16">
                <c:v> Biochemistry/biophysics</c:v>
              </c:pt>
              <c:pt idx="17">
                <c:v>Chemistry, except biochemistry</c:v>
              </c:pt>
              <c:pt idx="18">
                <c:v>Health</c:v>
              </c:pt>
              <c:pt idx="19">
                <c:v>Astronomy/astrophysics</c:v>
              </c:pt>
              <c:pt idx="20">
                <c:v>Other biological sciences</c:v>
              </c:pt>
              <c:pt idx="21">
                <c:v>Civil engineering</c:v>
              </c:pt>
              <c:pt idx="22">
                <c:v>Earth/atmospheric/ocean sciencesd</c:v>
              </c:pt>
              <c:pt idx="23">
                <c:v> Microbiology</c:v>
              </c:pt>
              <c:pt idx="24">
                <c:v>Environmental life sciences</c:v>
              </c:pt>
              <c:pt idx="25">
                <c:v> Zoology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 Analysis Tables'!$H$40:$H$65</c15:sqref>
                  </c15:fullRef>
                </c:ext>
              </c:extLst>
              <c:f>'Graph Data Analysis Tables'!$H$41:$H$65</c:f>
              <c:numCache>
                <c:formatCode>General</c:formatCode>
                <c:ptCount val="25"/>
                <c:pt idx="0">
                  <c:v>1.0439590821122477</c:v>
                </c:pt>
                <c:pt idx="1">
                  <c:v>1.1678186342272601</c:v>
                </c:pt>
                <c:pt idx="2">
                  <c:v>0.85816975393972905</c:v>
                </c:pt>
                <c:pt idx="3">
                  <c:v>1.1058888581697539</c:v>
                </c:pt>
                <c:pt idx="4">
                  <c:v>0.92894664086259326</c:v>
                </c:pt>
                <c:pt idx="5">
                  <c:v>1.1412773016311861</c:v>
                </c:pt>
                <c:pt idx="6">
                  <c:v>1.2385955211501245</c:v>
                </c:pt>
                <c:pt idx="7">
                  <c:v>0.92009952999723532</c:v>
                </c:pt>
                <c:pt idx="8">
                  <c:v>0.92009952999723532</c:v>
                </c:pt>
                <c:pt idx="9">
                  <c:v>0.79623997788222278</c:v>
                </c:pt>
                <c:pt idx="10">
                  <c:v>1.2297484102847664</c:v>
                </c:pt>
                <c:pt idx="11">
                  <c:v>1.1855128559579762</c:v>
                </c:pt>
                <c:pt idx="12">
                  <c:v>0.92009952999723532</c:v>
                </c:pt>
                <c:pt idx="13">
                  <c:v>1.0616533038429639</c:v>
                </c:pt>
                <c:pt idx="14">
                  <c:v>1.0616533038429639</c:v>
                </c:pt>
                <c:pt idx="15">
                  <c:v>1.0085706386508155</c:v>
                </c:pt>
                <c:pt idx="16">
                  <c:v>1.0439590821122477</c:v>
                </c:pt>
                <c:pt idx="17">
                  <c:v>1.0262648603815316</c:v>
                </c:pt>
                <c:pt idx="18">
                  <c:v>0.91125241913187727</c:v>
                </c:pt>
                <c:pt idx="19">
                  <c:v>0.92894664086259326</c:v>
                </c:pt>
                <c:pt idx="20">
                  <c:v>1.0262648603815316</c:v>
                </c:pt>
                <c:pt idx="21">
                  <c:v>0.95548797345866743</c:v>
                </c:pt>
                <c:pt idx="22">
                  <c:v>0.97318219518938343</c:v>
                </c:pt>
                <c:pt idx="23">
                  <c:v>0.87586397567044516</c:v>
                </c:pt>
                <c:pt idx="24">
                  <c:v>0.849322643074371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FD-4F08-A61E-5684726D8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504240"/>
        <c:axId val="1950462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 Data Analysis Tables'!$C$39</c15:sqref>
                        </c15:formulaRef>
                      </c:ext>
                    </c:extLst>
                    <c:strCache>
                      <c:ptCount val="1"/>
                      <c:pt idx="0">
                        <c:v>Female Median Salary as a % of Male Median Salary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'Graph Data Analysis Tables'!$A$39:$A$65</c15:sqref>
                        </c15:fullRef>
                        <c15:formulaRef>
                          <c15:sqref>'Graph Data Analysis Tables'!$A$40:$A$65</c15:sqref>
                        </c15:formulaRef>
                      </c:ext>
                    </c:extLst>
                    <c:strCache>
                      <c:ptCount val="26"/>
                      <c:pt idx="0">
                        <c:v>Sociology</c:v>
                      </c:pt>
                      <c:pt idx="1">
                        <c:v>Mechanical engineering</c:v>
                      </c:pt>
                      <c:pt idx="2">
                        <c:v>Aerospace/aeronautical/astronautical engineering</c:v>
                      </c:pt>
                      <c:pt idx="3">
                        <c:v>Political sciences</c:v>
                      </c:pt>
                      <c:pt idx="4">
                        <c:v>Materials and metallurgical engineering</c:v>
                      </c:pt>
                      <c:pt idx="5">
                        <c:v>Mathematics/statistics</c:v>
                      </c:pt>
                      <c:pt idx="6">
                        <c:v>Chemical engineering</c:v>
                      </c:pt>
                      <c:pt idx="7">
                        <c:v>Electrical/computer engineering</c:v>
                      </c:pt>
                      <c:pt idx="8">
                        <c:v>Cell/molecular biology</c:v>
                      </c:pt>
                      <c:pt idx="9">
                        <c:v> Agricultural/food sciences</c:v>
                      </c:pt>
                      <c:pt idx="10">
                        <c:v>Other social sciences</c:v>
                      </c:pt>
                      <c:pt idx="11">
                        <c:v>Economics</c:v>
                      </c:pt>
                      <c:pt idx="12">
                        <c:v>Computer/information sciences</c:v>
                      </c:pt>
                      <c:pt idx="13">
                        <c:v>Psychology</c:v>
                      </c:pt>
                      <c:pt idx="14">
                        <c:v>Physics</c:v>
                      </c:pt>
                      <c:pt idx="15">
                        <c:v>Other engineering</c:v>
                      </c:pt>
                      <c:pt idx="16">
                        <c:v> Biochemistry/biophysics</c:v>
                      </c:pt>
                      <c:pt idx="17">
                        <c:v>Chemistry, except biochemistry</c:v>
                      </c:pt>
                      <c:pt idx="18">
                        <c:v>Health</c:v>
                      </c:pt>
                      <c:pt idx="19">
                        <c:v>Astronomy/astrophysics</c:v>
                      </c:pt>
                      <c:pt idx="20">
                        <c:v>Other biological sciences</c:v>
                      </c:pt>
                      <c:pt idx="21">
                        <c:v>Civil engineering</c:v>
                      </c:pt>
                      <c:pt idx="22">
                        <c:v>Earth/atmospheric/ocean sciencesd</c:v>
                      </c:pt>
                      <c:pt idx="23">
                        <c:v> Microbiology</c:v>
                      </c:pt>
                      <c:pt idx="24">
                        <c:v>Environmental life sciences</c:v>
                      </c:pt>
                      <c:pt idx="25">
                        <c:v> Zoology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'Graph Data Analysis Tables'!$C$39:$C$65</c15:sqref>
                        </c15:fullRef>
                        <c15:formulaRef>
                          <c15:sqref>'Graph Data Analysis Tables'!$C$40:$C$65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0.94444444444444442</c:v>
                      </c:pt>
                      <c:pt idx="1">
                        <c:v>0.93220338983050843</c:v>
                      </c:pt>
                      <c:pt idx="2">
                        <c:v>0.93181818181818177</c:v>
                      </c:pt>
                      <c:pt idx="3">
                        <c:v>0.91752577319587625</c:v>
                      </c:pt>
                      <c:pt idx="4">
                        <c:v>0.88800000000000001</c:v>
                      </c:pt>
                      <c:pt idx="5">
                        <c:v>0.87619047619047619</c:v>
                      </c:pt>
                      <c:pt idx="6">
                        <c:v>0.86046511627906974</c:v>
                      </c:pt>
                      <c:pt idx="7">
                        <c:v>0.8571428571428571</c:v>
                      </c:pt>
                      <c:pt idx="8">
                        <c:v>0.85576923076923073</c:v>
                      </c:pt>
                      <c:pt idx="9">
                        <c:v>0.85576923076923073</c:v>
                      </c:pt>
                      <c:pt idx="10">
                        <c:v>0.85555555555555551</c:v>
                      </c:pt>
                      <c:pt idx="11">
                        <c:v>0.84892086330935257</c:v>
                      </c:pt>
                      <c:pt idx="12">
                        <c:v>0.84328358208955223</c:v>
                      </c:pt>
                      <c:pt idx="13">
                        <c:v>0.83653846153846156</c:v>
                      </c:pt>
                      <c:pt idx="14">
                        <c:v>0.83333333333333337</c:v>
                      </c:pt>
                      <c:pt idx="15">
                        <c:v>0.83333333333333337</c:v>
                      </c:pt>
                      <c:pt idx="16">
                        <c:v>0.82456140350877194</c:v>
                      </c:pt>
                      <c:pt idx="17">
                        <c:v>0.82203389830508478</c:v>
                      </c:pt>
                      <c:pt idx="18">
                        <c:v>0.81896551724137934</c:v>
                      </c:pt>
                      <c:pt idx="19">
                        <c:v>0.81553398058252424</c:v>
                      </c:pt>
                      <c:pt idx="20">
                        <c:v>0.80952380952380953</c:v>
                      </c:pt>
                      <c:pt idx="21">
                        <c:v>0.80172413793103448</c:v>
                      </c:pt>
                      <c:pt idx="22">
                        <c:v>0.79629629629629628</c:v>
                      </c:pt>
                      <c:pt idx="23">
                        <c:v>0.76363636363636367</c:v>
                      </c:pt>
                      <c:pt idx="24">
                        <c:v>0.75757575757575757</c:v>
                      </c:pt>
                      <c:pt idx="25">
                        <c:v>0.75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4FD-4F08-A61E-5684726D87C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 Data Analysis Tables'!$D$39</c15:sqref>
                        </c15:formulaRef>
                      </c:ext>
                    </c:extLst>
                    <c:strCache>
                      <c:ptCount val="1"/>
                      <c:pt idx="0">
                        <c:v>Male Median salary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'Graph Data Analysis Tables'!$D$40:$D$65</c15:sqref>
                        </c15:fullRef>
                        <c15:formulaRef>
                          <c15:sqref>'Graph Data Analysis Tables'!$D$41:$D$65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118000</c:v>
                      </c:pt>
                      <c:pt idx="1">
                        <c:v>132000</c:v>
                      </c:pt>
                      <c:pt idx="2">
                        <c:v>97000</c:v>
                      </c:pt>
                      <c:pt idx="3">
                        <c:v>125000</c:v>
                      </c:pt>
                      <c:pt idx="4">
                        <c:v>105000</c:v>
                      </c:pt>
                      <c:pt idx="5">
                        <c:v>129000</c:v>
                      </c:pt>
                      <c:pt idx="6">
                        <c:v>140000</c:v>
                      </c:pt>
                      <c:pt idx="7">
                        <c:v>104000</c:v>
                      </c:pt>
                      <c:pt idx="8">
                        <c:v>104000</c:v>
                      </c:pt>
                      <c:pt idx="9">
                        <c:v>90000</c:v>
                      </c:pt>
                      <c:pt idx="10">
                        <c:v>139000</c:v>
                      </c:pt>
                      <c:pt idx="11">
                        <c:v>134000</c:v>
                      </c:pt>
                      <c:pt idx="12">
                        <c:v>104000</c:v>
                      </c:pt>
                      <c:pt idx="13">
                        <c:v>120000</c:v>
                      </c:pt>
                      <c:pt idx="14">
                        <c:v>120000</c:v>
                      </c:pt>
                      <c:pt idx="15">
                        <c:v>114000</c:v>
                      </c:pt>
                      <c:pt idx="16">
                        <c:v>118000</c:v>
                      </c:pt>
                      <c:pt idx="17">
                        <c:v>116000</c:v>
                      </c:pt>
                      <c:pt idx="18">
                        <c:v>103000</c:v>
                      </c:pt>
                      <c:pt idx="19">
                        <c:v>105000</c:v>
                      </c:pt>
                      <c:pt idx="20">
                        <c:v>116000</c:v>
                      </c:pt>
                      <c:pt idx="21">
                        <c:v>108000</c:v>
                      </c:pt>
                      <c:pt idx="22">
                        <c:v>110000</c:v>
                      </c:pt>
                      <c:pt idx="23">
                        <c:v>99000</c:v>
                      </c:pt>
                      <c:pt idx="24">
                        <c:v>96000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FD-4F08-A61E-5684726D87C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 Data Analysis Tables'!$E$39</c15:sqref>
                        </c15:formulaRef>
                      </c:ext>
                    </c:extLst>
                    <c:strCache>
                      <c:ptCount val="1"/>
                      <c:pt idx="0">
                        <c:v>Female Median salary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'Graph Data Analysis Tables'!$E$40:$E$65</c15:sqref>
                        </c15:fullRef>
                        <c15:formulaRef>
                          <c15:sqref>'Graph Data Analysis Tables'!$E$41:$E$65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110000</c:v>
                      </c:pt>
                      <c:pt idx="1">
                        <c:v>123000</c:v>
                      </c:pt>
                      <c:pt idx="2">
                        <c:v>89000</c:v>
                      </c:pt>
                      <c:pt idx="3">
                        <c:v>111000</c:v>
                      </c:pt>
                      <c:pt idx="4">
                        <c:v>92000</c:v>
                      </c:pt>
                      <c:pt idx="5">
                        <c:v>111000</c:v>
                      </c:pt>
                      <c:pt idx="6">
                        <c:v>120000</c:v>
                      </c:pt>
                      <c:pt idx="7">
                        <c:v>89000</c:v>
                      </c:pt>
                      <c:pt idx="8">
                        <c:v>89000</c:v>
                      </c:pt>
                      <c:pt idx="9">
                        <c:v>77000</c:v>
                      </c:pt>
                      <c:pt idx="10">
                        <c:v>118000</c:v>
                      </c:pt>
                      <c:pt idx="11">
                        <c:v>113000</c:v>
                      </c:pt>
                      <c:pt idx="12">
                        <c:v>87000</c:v>
                      </c:pt>
                      <c:pt idx="13">
                        <c:v>100000</c:v>
                      </c:pt>
                      <c:pt idx="14">
                        <c:v>100000</c:v>
                      </c:pt>
                      <c:pt idx="15">
                        <c:v>94000</c:v>
                      </c:pt>
                      <c:pt idx="16">
                        <c:v>97000</c:v>
                      </c:pt>
                      <c:pt idx="17">
                        <c:v>95000</c:v>
                      </c:pt>
                      <c:pt idx="18">
                        <c:v>84000</c:v>
                      </c:pt>
                      <c:pt idx="19">
                        <c:v>85000</c:v>
                      </c:pt>
                      <c:pt idx="20">
                        <c:v>93000</c:v>
                      </c:pt>
                      <c:pt idx="21">
                        <c:v>86000</c:v>
                      </c:pt>
                      <c:pt idx="22">
                        <c:v>84000</c:v>
                      </c:pt>
                      <c:pt idx="23">
                        <c:v>75000</c:v>
                      </c:pt>
                      <c:pt idx="24">
                        <c:v>72000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FD-4F08-A61E-5684726D87C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 Data Analysis Tables'!$F$39</c15:sqref>
                        </c15:formulaRef>
                      </c:ext>
                    </c:extLst>
                    <c:strCache>
                      <c:ptCount val="1"/>
                      <c:pt idx="0">
                        <c:v>Total Median salary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'Graph Data Analysis Tables'!$F$40:$F$65</c15:sqref>
                        </c15:fullRef>
                        <c15:formulaRef>
                          <c15:sqref>'Graph Data Analysis Tables'!$F$41:$F$65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117000</c:v>
                      </c:pt>
                      <c:pt idx="1">
                        <c:v>132000</c:v>
                      </c:pt>
                      <c:pt idx="2">
                        <c:v>94000</c:v>
                      </c:pt>
                      <c:pt idx="3">
                        <c:v>122000</c:v>
                      </c:pt>
                      <c:pt idx="4">
                        <c:v>100000</c:v>
                      </c:pt>
                      <c:pt idx="5">
                        <c:v>125000</c:v>
                      </c:pt>
                      <c:pt idx="6">
                        <c:v>135000</c:v>
                      </c:pt>
                      <c:pt idx="7">
                        <c:v>98000</c:v>
                      </c:pt>
                      <c:pt idx="8">
                        <c:v>100000</c:v>
                      </c:pt>
                      <c:pt idx="9">
                        <c:v>83000</c:v>
                      </c:pt>
                      <c:pt idx="10">
                        <c:v>129000</c:v>
                      </c:pt>
                      <c:pt idx="11">
                        <c:v>130000</c:v>
                      </c:pt>
                      <c:pt idx="12">
                        <c:v>93000</c:v>
                      </c:pt>
                      <c:pt idx="13">
                        <c:v>120000</c:v>
                      </c:pt>
                      <c:pt idx="14">
                        <c:v>120000</c:v>
                      </c:pt>
                      <c:pt idx="15">
                        <c:v>107000</c:v>
                      </c:pt>
                      <c:pt idx="16">
                        <c:v>110000</c:v>
                      </c:pt>
                      <c:pt idx="17">
                        <c:v>100000</c:v>
                      </c:pt>
                      <c:pt idx="18">
                        <c:v>100000</c:v>
                      </c:pt>
                      <c:pt idx="19">
                        <c:v>97000</c:v>
                      </c:pt>
                      <c:pt idx="20">
                        <c:v>110000</c:v>
                      </c:pt>
                      <c:pt idx="21">
                        <c:v>102000</c:v>
                      </c:pt>
                      <c:pt idx="22">
                        <c:v>100000</c:v>
                      </c:pt>
                      <c:pt idx="23">
                        <c:v>90000</c:v>
                      </c:pt>
                      <c:pt idx="24">
                        <c:v>90000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FD-4F08-A61E-5684726D87CA}"/>
                  </c:ext>
                </c:extLst>
              </c15:ser>
            </c15:filteredLineSeries>
          </c:ext>
        </c:extLst>
      </c:lineChart>
      <c:catAx>
        <c:axId val="19375042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62736"/>
        <c:crosses val="autoZero"/>
        <c:auto val="1"/>
        <c:lblAlgn val="ctr"/>
        <c:lblOffset val="100"/>
        <c:noMultiLvlLbl val="0"/>
      </c:catAx>
      <c:valAx>
        <c:axId val="195046273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197173882676428E-2"/>
          <c:y val="7.3006579564039192E-2"/>
          <c:w val="0.96320055002664617"/>
          <c:h val="0.67268074914415288"/>
        </c:manualLayout>
      </c:layout>
      <c:lineChart>
        <c:grouping val="standard"/>
        <c:varyColors val="0"/>
        <c:ser>
          <c:idx val="0"/>
          <c:order val="0"/>
          <c:tx>
            <c:strRef>
              <c:f>'Graph Data Analysis Tables'!$B$72</c:f>
              <c:strCache>
                <c:ptCount val="1"/>
                <c:pt idx="0">
                  <c:v>Population Adjusted: F_PIMS / M_AIAMS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'Graph Data Analysis Tables'!$A$73:$A$98</c:f>
              <c:strCache>
                <c:ptCount val="26"/>
                <c:pt idx="0">
                  <c:v>Health</c:v>
                </c:pt>
                <c:pt idx="1">
                  <c:v>Psychology</c:v>
                </c:pt>
                <c:pt idx="2">
                  <c:v>Sociology</c:v>
                </c:pt>
                <c:pt idx="3">
                  <c:v> Microbiology</c:v>
                </c:pt>
                <c:pt idx="4">
                  <c:v>Cell/molecular biology</c:v>
                </c:pt>
                <c:pt idx="5">
                  <c:v>Other social sciences</c:v>
                </c:pt>
                <c:pt idx="6">
                  <c:v>Other biological sciences</c:v>
                </c:pt>
                <c:pt idx="7">
                  <c:v> Biochemistry/biophysics</c:v>
                </c:pt>
                <c:pt idx="8">
                  <c:v>Economics</c:v>
                </c:pt>
                <c:pt idx="9">
                  <c:v>Political sciences</c:v>
                </c:pt>
                <c:pt idx="10">
                  <c:v>Chemistry, except biochemistry</c:v>
                </c:pt>
                <c:pt idx="11">
                  <c:v> Agricultural/food sciences</c:v>
                </c:pt>
                <c:pt idx="12">
                  <c:v>Environmental life sciences</c:v>
                </c:pt>
                <c:pt idx="13">
                  <c:v>Earth/atmospheric/ocean sciencesd</c:v>
                </c:pt>
                <c:pt idx="14">
                  <c:v> Zoology</c:v>
                </c:pt>
                <c:pt idx="15">
                  <c:v>Mathematics/statistics</c:v>
                </c:pt>
                <c:pt idx="16">
                  <c:v>Chemical engineering</c:v>
                </c:pt>
                <c:pt idx="17">
                  <c:v>Other engineering</c:v>
                </c:pt>
                <c:pt idx="18">
                  <c:v>Computer/information sciences</c:v>
                </c:pt>
                <c:pt idx="19">
                  <c:v>Materials and metallurgical engineering</c:v>
                </c:pt>
                <c:pt idx="20">
                  <c:v>Astronomy/astrophysics</c:v>
                </c:pt>
                <c:pt idx="21">
                  <c:v>Civil engineering</c:v>
                </c:pt>
                <c:pt idx="22">
                  <c:v>Electrical/computer engineering</c:v>
                </c:pt>
                <c:pt idx="23">
                  <c:v>Physics</c:v>
                </c:pt>
                <c:pt idx="24">
                  <c:v>Mechanical engineering</c:v>
                </c:pt>
                <c:pt idx="25">
                  <c:v>Aerospace/aeronautical/astronautical engineering</c:v>
                </c:pt>
              </c:strCache>
            </c:strRef>
          </c:cat>
          <c:val>
            <c:numRef>
              <c:f>'Graph Data Analysis Tables'!$B$73:$B$98</c:f>
              <c:numCache>
                <c:formatCode>General</c:formatCode>
                <c:ptCount val="26"/>
                <c:pt idx="0">
                  <c:v>1.43742105155181</c:v>
                </c:pt>
                <c:pt idx="1">
                  <c:v>1.0096451865291991</c:v>
                </c:pt>
                <c:pt idx="2">
                  <c:v>0.79868056018990774</c:v>
                </c:pt>
                <c:pt idx="3">
                  <c:v>0.62637544926734867</c:v>
                </c:pt>
                <c:pt idx="4">
                  <c:v>0.69531870111569916</c:v>
                </c:pt>
                <c:pt idx="5">
                  <c:v>0.63927510769038687</c:v>
                </c:pt>
                <c:pt idx="6">
                  <c:v>0.5633221542394411</c:v>
                </c:pt>
                <c:pt idx="7">
                  <c:v>0.42590134785793654</c:v>
                </c:pt>
                <c:pt idx="8">
                  <c:v>0.34619722774416445</c:v>
                </c:pt>
                <c:pt idx="9">
                  <c:v>0.36709532313624105</c:v>
                </c:pt>
                <c:pt idx="10">
                  <c:v>0.31036398354918698</c:v>
                </c:pt>
                <c:pt idx="11">
                  <c:v>0.32295410561238597</c:v>
                </c:pt>
                <c:pt idx="12">
                  <c:v>0.27094277025158975</c:v>
                </c:pt>
                <c:pt idx="13">
                  <c:v>0.26911147519706424</c:v>
                </c:pt>
                <c:pt idx="14">
                  <c:v>0.23468125663897091</c:v>
                </c:pt>
                <c:pt idx="15">
                  <c:v>0.25009978133561211</c:v>
                </c:pt>
                <c:pt idx="16">
                  <c:v>0.23249457069140522</c:v>
                </c:pt>
                <c:pt idx="17">
                  <c:v>0.22201875175423194</c:v>
                </c:pt>
                <c:pt idx="18">
                  <c:v>0.21475542448724644</c:v>
                </c:pt>
                <c:pt idx="19">
                  <c:v>0.2199745645562621</c:v>
                </c:pt>
                <c:pt idx="20">
                  <c:v>0.16045441978535704</c:v>
                </c:pt>
                <c:pt idx="21">
                  <c:v>0.13831237546833441</c:v>
                </c:pt>
                <c:pt idx="22">
                  <c:v>0.14037264479566788</c:v>
                </c:pt>
                <c:pt idx="23">
                  <c:v>0.1240129702225042</c:v>
                </c:pt>
                <c:pt idx="24">
                  <c:v>0.11550394740884096</c:v>
                </c:pt>
                <c:pt idx="25">
                  <c:v>0.10230889744298646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D-4CB0-B74A-E082B456509F}"/>
            </c:ext>
          </c:extLst>
        </c:ser>
        <c:ser>
          <c:idx val="1"/>
          <c:order val="1"/>
          <c:tx>
            <c:strRef>
              <c:f>'Graph Data Analysis Tables'!$C$72</c:f>
              <c:strCache>
                <c:ptCount val="1"/>
                <c:pt idx="0">
                  <c:v>Population Adjusted: F_PIMS / F_AIAMS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'Graph Data Analysis Tables'!$A$73:$A$98</c:f>
              <c:strCache>
                <c:ptCount val="26"/>
                <c:pt idx="0">
                  <c:v>Health</c:v>
                </c:pt>
                <c:pt idx="1">
                  <c:v>Psychology</c:v>
                </c:pt>
                <c:pt idx="2">
                  <c:v>Sociology</c:v>
                </c:pt>
                <c:pt idx="3">
                  <c:v> Microbiology</c:v>
                </c:pt>
                <c:pt idx="4">
                  <c:v>Cell/molecular biology</c:v>
                </c:pt>
                <c:pt idx="5">
                  <c:v>Other social sciences</c:v>
                </c:pt>
                <c:pt idx="6">
                  <c:v>Other biological sciences</c:v>
                </c:pt>
                <c:pt idx="7">
                  <c:v> Biochemistry/biophysics</c:v>
                </c:pt>
                <c:pt idx="8">
                  <c:v>Economics</c:v>
                </c:pt>
                <c:pt idx="9">
                  <c:v>Political sciences</c:v>
                </c:pt>
                <c:pt idx="10">
                  <c:v>Chemistry, except biochemistry</c:v>
                </c:pt>
                <c:pt idx="11">
                  <c:v> Agricultural/food sciences</c:v>
                </c:pt>
                <c:pt idx="12">
                  <c:v>Environmental life sciences</c:v>
                </c:pt>
                <c:pt idx="13">
                  <c:v>Earth/atmospheric/ocean sciencesd</c:v>
                </c:pt>
                <c:pt idx="14">
                  <c:v> Zoology</c:v>
                </c:pt>
                <c:pt idx="15">
                  <c:v>Mathematics/statistics</c:v>
                </c:pt>
                <c:pt idx="16">
                  <c:v>Chemical engineering</c:v>
                </c:pt>
                <c:pt idx="17">
                  <c:v>Other engineering</c:v>
                </c:pt>
                <c:pt idx="18">
                  <c:v>Computer/information sciences</c:v>
                </c:pt>
                <c:pt idx="19">
                  <c:v>Materials and metallurgical engineering</c:v>
                </c:pt>
                <c:pt idx="20">
                  <c:v>Astronomy/astrophysics</c:v>
                </c:pt>
                <c:pt idx="21">
                  <c:v>Civil engineering</c:v>
                </c:pt>
                <c:pt idx="22">
                  <c:v>Electrical/computer engineering</c:v>
                </c:pt>
                <c:pt idx="23">
                  <c:v>Physics</c:v>
                </c:pt>
                <c:pt idx="24">
                  <c:v>Mechanical engineering</c:v>
                </c:pt>
                <c:pt idx="25">
                  <c:v>Aerospace/aeronautical/astronautical engineering</c:v>
                </c:pt>
              </c:strCache>
            </c:strRef>
          </c:cat>
          <c:val>
            <c:numRef>
              <c:f>'Graph Data Analysis Tables'!$C$73:$C$98</c:f>
              <c:numCache>
                <c:formatCode>General</c:formatCode>
                <c:ptCount val="26"/>
                <c:pt idx="0">
                  <c:v>1.7136295133364858</c:v>
                </c:pt>
                <c:pt idx="1">
                  <c:v>1.2036541330507953</c:v>
                </c:pt>
                <c:pt idx="2">
                  <c:v>0.9521514786443297</c:v>
                </c:pt>
                <c:pt idx="3">
                  <c:v>0.7467369808833223</c:v>
                </c:pt>
                <c:pt idx="4">
                  <c:v>0.82892806260233487</c:v>
                </c:pt>
                <c:pt idx="5">
                  <c:v>0.76211538052608085</c:v>
                </c:pt>
                <c:pt idx="6">
                  <c:v>0.67156764399606395</c:v>
                </c:pt>
                <c:pt idx="7">
                  <c:v>0.50774066420637987</c:v>
                </c:pt>
                <c:pt idx="8">
                  <c:v>0.41272095344450982</c:v>
                </c:pt>
                <c:pt idx="9">
                  <c:v>0.43763473427283583</c:v>
                </c:pt>
                <c:pt idx="10">
                  <c:v>0.37000215177897472</c:v>
                </c:pt>
                <c:pt idx="11">
                  <c:v>0.3850115359261701</c:v>
                </c:pt>
                <c:pt idx="12">
                  <c:v>0.32300593276203027</c:v>
                </c:pt>
                <c:pt idx="13">
                  <c:v>0.32082274416209011</c:v>
                </c:pt>
                <c:pt idx="14">
                  <c:v>0.27977656732470596</c:v>
                </c:pt>
                <c:pt idx="15">
                  <c:v>0.2981578474261401</c:v>
                </c:pt>
                <c:pt idx="16">
                  <c:v>0.27716969749202791</c:v>
                </c:pt>
                <c:pt idx="17">
                  <c:v>0.26468089159362457</c:v>
                </c:pt>
                <c:pt idx="18">
                  <c:v>0.25602187553407069</c:v>
                </c:pt>
                <c:pt idx="19">
                  <c:v>0.2622439024390244</c:v>
                </c:pt>
                <c:pt idx="20">
                  <c:v>0.19128663031102056</c:v>
                </c:pt>
                <c:pt idx="21">
                  <c:v>0.16488986884277046</c:v>
                </c:pt>
                <c:pt idx="22">
                  <c:v>0.16734603039747223</c:v>
                </c:pt>
                <c:pt idx="23">
                  <c:v>0.14784275322834464</c:v>
                </c:pt>
                <c:pt idx="24">
                  <c:v>0.13769867428404015</c:v>
                </c:pt>
                <c:pt idx="25">
                  <c:v>0.12196812196812197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D-4CB0-B74A-E082B456509F}"/>
            </c:ext>
          </c:extLst>
        </c:ser>
        <c:ser>
          <c:idx val="2"/>
          <c:order val="2"/>
          <c:tx>
            <c:strRef>
              <c:f>'Graph Data Analysis Tables'!$D$72</c:f>
              <c:strCache>
                <c:ptCount val="1"/>
                <c:pt idx="0">
                  <c:v>Population Adjusted: M_PIMS / M_AIAMS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'Graph Data Analysis Tables'!$A$73:$A$98</c:f>
              <c:strCache>
                <c:ptCount val="26"/>
                <c:pt idx="0">
                  <c:v>Health</c:v>
                </c:pt>
                <c:pt idx="1">
                  <c:v>Psychology</c:v>
                </c:pt>
                <c:pt idx="2">
                  <c:v>Sociology</c:v>
                </c:pt>
                <c:pt idx="3">
                  <c:v> Microbiology</c:v>
                </c:pt>
                <c:pt idx="4">
                  <c:v>Cell/molecular biology</c:v>
                </c:pt>
                <c:pt idx="5">
                  <c:v>Other social sciences</c:v>
                </c:pt>
                <c:pt idx="6">
                  <c:v>Other biological sciences</c:v>
                </c:pt>
                <c:pt idx="7">
                  <c:v> Biochemistry/biophysics</c:v>
                </c:pt>
                <c:pt idx="8">
                  <c:v>Economics</c:v>
                </c:pt>
                <c:pt idx="9">
                  <c:v>Political sciences</c:v>
                </c:pt>
                <c:pt idx="10">
                  <c:v>Chemistry, except biochemistry</c:v>
                </c:pt>
                <c:pt idx="11">
                  <c:v> Agricultural/food sciences</c:v>
                </c:pt>
                <c:pt idx="12">
                  <c:v>Environmental life sciences</c:v>
                </c:pt>
                <c:pt idx="13">
                  <c:v>Earth/atmospheric/ocean sciencesd</c:v>
                </c:pt>
                <c:pt idx="14">
                  <c:v> Zoology</c:v>
                </c:pt>
                <c:pt idx="15">
                  <c:v>Mathematics/statistics</c:v>
                </c:pt>
                <c:pt idx="16">
                  <c:v>Chemical engineering</c:v>
                </c:pt>
                <c:pt idx="17">
                  <c:v>Other engineering</c:v>
                </c:pt>
                <c:pt idx="18">
                  <c:v>Computer/information sciences</c:v>
                </c:pt>
                <c:pt idx="19">
                  <c:v>Materials and metallurgical engineering</c:v>
                </c:pt>
                <c:pt idx="20">
                  <c:v>Astronomy/astrophysics</c:v>
                </c:pt>
                <c:pt idx="21">
                  <c:v>Civil engineering</c:v>
                </c:pt>
                <c:pt idx="22">
                  <c:v>Electrical/computer engineering</c:v>
                </c:pt>
                <c:pt idx="23">
                  <c:v>Physics</c:v>
                </c:pt>
                <c:pt idx="24">
                  <c:v>Mechanical engineering</c:v>
                </c:pt>
                <c:pt idx="25">
                  <c:v>Aerospace/aeronautical/astronautical engineering</c:v>
                </c:pt>
              </c:strCache>
            </c:strRef>
          </c:cat>
          <c:val>
            <c:numRef>
              <c:f>'Graph Data Analysis Tables'!$D$73:$D$98</c:f>
              <c:numCache>
                <c:formatCode>General</c:formatCode>
                <c:ptCount val="26"/>
                <c:pt idx="0">
                  <c:v>1.7551667576843155</c:v>
                </c:pt>
                <c:pt idx="1">
                  <c:v>1.206932177000422</c:v>
                </c:pt>
                <c:pt idx="2">
                  <c:v>0.84566176961284345</c:v>
                </c:pt>
                <c:pt idx="3">
                  <c:v>0.82025356451676601</c:v>
                </c:pt>
                <c:pt idx="4">
                  <c:v>0.81250724624755866</c:v>
                </c:pt>
                <c:pt idx="5">
                  <c:v>0.7472046713264261</c:v>
                </c:pt>
                <c:pt idx="6">
                  <c:v>0.69586854347225058</c:v>
                </c:pt>
                <c:pt idx="7">
                  <c:v>0.51651865591281665</c:v>
                </c:pt>
                <c:pt idx="8">
                  <c:v>0.40780859878338016</c:v>
                </c:pt>
                <c:pt idx="9">
                  <c:v>0.40009265555298179</c:v>
                </c:pt>
                <c:pt idx="10">
                  <c:v>0.37755618617323783</c:v>
                </c:pt>
                <c:pt idx="11">
                  <c:v>0.37738457285042853</c:v>
                </c:pt>
                <c:pt idx="12">
                  <c:v>0.35764445673209844</c:v>
                </c:pt>
                <c:pt idx="13">
                  <c:v>0.33795394559631325</c:v>
                </c:pt>
                <c:pt idx="14">
                  <c:v>0.31290834218529456</c:v>
                </c:pt>
                <c:pt idx="15">
                  <c:v>0.28543996782868775</c:v>
                </c:pt>
                <c:pt idx="16">
                  <c:v>0.27019639296568715</c:v>
                </c:pt>
                <c:pt idx="17">
                  <c:v>0.26642250210507834</c:v>
                </c:pt>
                <c:pt idx="18">
                  <c:v>0.25466572461319487</c:v>
                </c:pt>
                <c:pt idx="19">
                  <c:v>0.24771910423002488</c:v>
                </c:pt>
                <c:pt idx="20">
                  <c:v>0.19674768140347351</c:v>
                </c:pt>
                <c:pt idx="21">
                  <c:v>0.17251866187448162</c:v>
                </c:pt>
                <c:pt idx="22">
                  <c:v>0.16376808559494585</c:v>
                </c:pt>
                <c:pt idx="23">
                  <c:v>0.14881556426700504</c:v>
                </c:pt>
                <c:pt idx="24">
                  <c:v>0.12390423449312031</c:v>
                </c:pt>
                <c:pt idx="25">
                  <c:v>0.10979491432905863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D-4CB0-B74A-E082B456509F}"/>
            </c:ext>
          </c:extLst>
        </c:ser>
        <c:ser>
          <c:idx val="3"/>
          <c:order val="3"/>
          <c:tx>
            <c:strRef>
              <c:f>'Graph Data Analysis Tables'!$E$72</c:f>
              <c:strCache>
                <c:ptCount val="1"/>
                <c:pt idx="0">
                  <c:v>Population Adjusted: M_PIMS / F_AIAMS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'Graph Data Analysis Tables'!$A$73:$A$98</c:f>
              <c:strCache>
                <c:ptCount val="26"/>
                <c:pt idx="0">
                  <c:v>Health</c:v>
                </c:pt>
                <c:pt idx="1">
                  <c:v>Psychology</c:v>
                </c:pt>
                <c:pt idx="2">
                  <c:v>Sociology</c:v>
                </c:pt>
                <c:pt idx="3">
                  <c:v> Microbiology</c:v>
                </c:pt>
                <c:pt idx="4">
                  <c:v>Cell/molecular biology</c:v>
                </c:pt>
                <c:pt idx="5">
                  <c:v>Other social sciences</c:v>
                </c:pt>
                <c:pt idx="6">
                  <c:v>Other biological sciences</c:v>
                </c:pt>
                <c:pt idx="7">
                  <c:v> Biochemistry/biophysics</c:v>
                </c:pt>
                <c:pt idx="8">
                  <c:v>Economics</c:v>
                </c:pt>
                <c:pt idx="9">
                  <c:v>Political sciences</c:v>
                </c:pt>
                <c:pt idx="10">
                  <c:v>Chemistry, except biochemistry</c:v>
                </c:pt>
                <c:pt idx="11">
                  <c:v> Agricultural/food sciences</c:v>
                </c:pt>
                <c:pt idx="12">
                  <c:v>Environmental life sciences</c:v>
                </c:pt>
                <c:pt idx="13">
                  <c:v>Earth/atmospheric/ocean sciencesd</c:v>
                </c:pt>
                <c:pt idx="14">
                  <c:v> Zoology</c:v>
                </c:pt>
                <c:pt idx="15">
                  <c:v>Mathematics/statistics</c:v>
                </c:pt>
                <c:pt idx="16">
                  <c:v>Chemical engineering</c:v>
                </c:pt>
                <c:pt idx="17">
                  <c:v>Other engineering</c:v>
                </c:pt>
                <c:pt idx="18">
                  <c:v>Computer/information sciences</c:v>
                </c:pt>
                <c:pt idx="19">
                  <c:v>Materials and metallurgical engineering</c:v>
                </c:pt>
                <c:pt idx="20">
                  <c:v>Astronomy/astrophysics</c:v>
                </c:pt>
                <c:pt idx="21">
                  <c:v>Civil engineering</c:v>
                </c:pt>
                <c:pt idx="22">
                  <c:v>Electrical/computer engineering</c:v>
                </c:pt>
                <c:pt idx="23">
                  <c:v>Physics</c:v>
                </c:pt>
                <c:pt idx="24">
                  <c:v>Mechanical engineering</c:v>
                </c:pt>
                <c:pt idx="25">
                  <c:v>Aerospace/aeronautical/astronautical engineering</c:v>
                </c:pt>
              </c:strCache>
            </c:strRef>
          </c:cat>
          <c:val>
            <c:numRef>
              <c:f>'Graph Data Analysis Tables'!$E$73:$E$98</c:f>
              <c:numCache>
                <c:formatCode>General</c:formatCode>
                <c:ptCount val="26"/>
                <c:pt idx="0">
                  <c:v>2.0924318268108664</c:v>
                </c:pt>
                <c:pt idx="1">
                  <c:v>1.4388509176699165</c:v>
                </c:pt>
                <c:pt idx="2">
                  <c:v>1.0081603891528197</c:v>
                </c:pt>
                <c:pt idx="3">
                  <c:v>0.9778698559186364</c:v>
                </c:pt>
                <c:pt idx="4">
                  <c:v>0.96863503944542495</c:v>
                </c:pt>
                <c:pt idx="5">
                  <c:v>0.89078421100451</c:v>
                </c:pt>
                <c:pt idx="6">
                  <c:v>0.829583560230432</c:v>
                </c:pt>
                <c:pt idx="7">
                  <c:v>0.61577059276092871</c:v>
                </c:pt>
                <c:pt idx="8">
                  <c:v>0.48617129261683778</c:v>
                </c:pt>
                <c:pt idx="9">
                  <c:v>0.47697268791533787</c:v>
                </c:pt>
                <c:pt idx="10">
                  <c:v>0.4501057104115363</c:v>
                </c:pt>
                <c:pt idx="11">
                  <c:v>0.44990112063282794</c:v>
                </c:pt>
                <c:pt idx="12">
                  <c:v>0.42636783124588001</c:v>
                </c:pt>
                <c:pt idx="13">
                  <c:v>0.40289367871518289</c:v>
                </c:pt>
                <c:pt idx="14">
                  <c:v>0.37303542309960797</c:v>
                </c:pt>
                <c:pt idx="15">
                  <c:v>0.34028884760592076</c:v>
                </c:pt>
                <c:pt idx="16">
                  <c:v>0.3221161349231676</c:v>
                </c:pt>
                <c:pt idx="17">
                  <c:v>0.3176170699123495</c:v>
                </c:pt>
                <c:pt idx="18">
                  <c:v>0.30360116213774752</c:v>
                </c:pt>
                <c:pt idx="19">
                  <c:v>0.29531970995385626</c:v>
                </c:pt>
                <c:pt idx="20">
                  <c:v>0.23455384430994186</c:v>
                </c:pt>
                <c:pt idx="21">
                  <c:v>0.20566908371786422</c:v>
                </c:pt>
                <c:pt idx="22">
                  <c:v>0.1952370354637176</c:v>
                </c:pt>
                <c:pt idx="23">
                  <c:v>0.1774113038740136</c:v>
                </c:pt>
                <c:pt idx="24">
                  <c:v>0.14771312332287942</c:v>
                </c:pt>
                <c:pt idx="25">
                  <c:v>0.13089261869749674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D-4CB0-B74A-E082B4565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39216"/>
        <c:axId val="1635748432"/>
      </c:lineChart>
      <c:catAx>
        <c:axId val="4458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748432"/>
        <c:crosses val="autoZero"/>
        <c:auto val="1"/>
        <c:lblAlgn val="ctr"/>
        <c:lblOffset val="100"/>
        <c:noMultiLvlLbl val="0"/>
      </c:catAx>
      <c:valAx>
        <c:axId val="1635748432"/>
        <c:scaling>
          <c:orientation val="minMax"/>
          <c:max val="2.15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37483549850387"/>
          <c:y val="6.7429129435399818E-2"/>
          <c:w val="0.45301271164633833"/>
          <c:h val="0.29294155338148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347456</xdr:colOff>
      <xdr:row>41</xdr:row>
      <xdr:rowOff>177247</xdr:rowOff>
    </xdr:from>
    <xdr:to>
      <xdr:col>34</xdr:col>
      <xdr:colOff>277466</xdr:colOff>
      <xdr:row>68</xdr:row>
      <xdr:rowOff>163995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E1FF1-56B5-44FE-AE35-01FC527F6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21983</xdr:colOff>
      <xdr:row>39</xdr:row>
      <xdr:rowOff>189208</xdr:rowOff>
    </xdr:from>
    <xdr:to>
      <xdr:col>16</xdr:col>
      <xdr:colOff>126757</xdr:colOff>
      <xdr:row>73</xdr:row>
      <xdr:rowOff>44693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22EE03-42A7-492B-AE54-25537BE3A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22</xdr:col>
      <xdr:colOff>190500</xdr:colOff>
      <xdr:row>37</xdr:row>
      <xdr:rowOff>99390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AF68AB-8B23-4674-AF17-4D6892ACE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87.88169548611" createdVersion="6" refreshedVersion="6" minRefreshableVersion="3" recordCount="32" xr:uid="{D6D2DAE5-9EFC-4174-9722-D2E37D897257}">
  <cacheSource type="worksheet">
    <worksheetSource ref="A57:G89" sheet="Raw_Data_Sheet"/>
  </cacheSource>
  <cacheFields count="7">
    <cacheField name="Field" numFmtId="0">
      <sharedItems count="32">
        <s v="All fields"/>
        <s v="Science"/>
        <s v="Biological/agricultural/environmental life sciences"/>
        <s v="Agricultural/food sciences"/>
        <s v="Biochemistry/biophysics"/>
        <s v="Cell/molecular biology"/>
        <s v="Environmental life sciences"/>
        <s v="Microbiology"/>
        <s v="Zoology"/>
        <s v="Other biological sciences"/>
        <s v="Computer/information sciences"/>
        <s v="Mathematics/statistics"/>
        <s v="Physical sciences"/>
        <s v="Astronomy/astrophysics"/>
        <s v="Chemistry, except biochemistry"/>
        <s v="Earth/atmospheric/ocean sciencesd"/>
        <s v="Physics"/>
        <s v="Psychology"/>
        <s v="Social sciences"/>
        <s v="Economics"/>
        <s v="Political sciences"/>
        <s v="Sociology"/>
        <s v="Other social sciences"/>
        <s v="Engineering"/>
        <s v="Aerospace/aeronautical/astronautical engineering"/>
        <s v="Chemical engineering"/>
        <s v="Civil engineering"/>
        <s v="Electrical/computer engineering"/>
        <s v="Materials and metallurgical engineering"/>
        <s v="Mechanical engineering"/>
        <s v="Other engineering"/>
        <s v="Health"/>
      </sharedItems>
    </cacheField>
    <cacheField name="T Median salary" numFmtId="3">
      <sharedItems containsSemiMixedTypes="0" containsString="0" containsNumber="1" containsInteger="1" minValue="83000" maxValue="135000"/>
    </cacheField>
    <cacheField name="T SE" numFmtId="3">
      <sharedItems containsSemiMixedTypes="0" containsString="0" containsNumber="1" containsInteger="1" minValue="500" maxValue="5000"/>
    </cacheField>
    <cacheField name="M Median salary" numFmtId="3">
      <sharedItems containsSemiMixedTypes="0" containsString="0" containsNumber="1" containsInteger="1" minValue="90000" maxValue="140000" count="21">
        <n v="116000"/>
        <n v="110000"/>
        <n v="106000"/>
        <n v="104000"/>
        <n v="114000"/>
        <n v="99000"/>
        <n v="96000"/>
        <n v="105000"/>
        <n v="134000"/>
        <n v="118000"/>
        <n v="103000"/>
        <n v="108000"/>
        <n v="120000"/>
        <n v="139000"/>
        <n v="97000"/>
        <n v="90000"/>
        <n v="128000"/>
        <n v="132000"/>
        <n v="129000"/>
        <n v="140000"/>
        <n v="125000"/>
      </sharedItems>
    </cacheField>
    <cacheField name="M SE" numFmtId="3">
      <sharedItems containsSemiMixedTypes="0" containsString="0" containsNumber="1" containsInteger="1" minValue="500" maxValue="6500"/>
    </cacheField>
    <cacheField name="F Median salary" numFmtId="3">
      <sharedItems containsSemiMixedTypes="0" containsString="0" containsNumber="1" containsInteger="1" minValue="72000" maxValue="123000"/>
    </cacheField>
    <cacheField name="F SE" numFmtId="3">
      <sharedItems containsSemiMixedTypes="0" containsString="0" containsNumber="1" containsInteger="1" minValue="50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92.576549305559" createdVersion="6" refreshedVersion="6" minRefreshableVersion="3" recordCount="33" xr:uid="{CF60DE8E-F606-460D-93A8-0DEA82DBAC82}">
  <cacheSource type="worksheet">
    <worksheetSource name="Table3"/>
  </cacheSource>
  <cacheFields count="30">
    <cacheField name="Category num" numFmtId="0">
      <sharedItems count="35">
        <s v="0.0.0"/>
        <s v="1.0.0"/>
        <s v="1.1.0 "/>
        <s v="1.1.1"/>
        <s v="1.1.2"/>
        <s v="1.1.3 "/>
        <s v="1.1.4 "/>
        <s v="1.1.5"/>
        <s v="1.1.6"/>
        <s v="1.1.7 "/>
        <s v="1.2.0 "/>
        <s v="1.3.0 "/>
        <s v="1.4.0"/>
        <s v="1.4.1 "/>
        <s v="1.4.2 "/>
        <s v="1.4.3 "/>
        <s v="1.4.4 "/>
        <s v="1.5.0 "/>
        <s v="1.6.0 "/>
        <s v="1.6.1 "/>
        <s v="1.6.2 "/>
        <s v="1.6.3 "/>
        <s v="1.6.4 "/>
        <s v="2.0.0 "/>
        <s v="2.1.0"/>
        <s v="2.2.0"/>
        <s v="2.3.0"/>
        <s v="2.4.0"/>
        <s v="2.5.0"/>
        <s v="2.6.0"/>
        <s v="2.8.0"/>
        <s v="3.0.0 "/>
        <s v="*.*.*"/>
        <s v="--" u="1"/>
        <s v="Averages" u="1"/>
      </sharedItems>
    </cacheField>
    <cacheField name="Field" numFmtId="0">
      <sharedItems containsBlank="1" count="34">
        <s v="All fields"/>
        <s v=" Science"/>
        <s v="Biological/agricultural/environmental life sciences"/>
        <s v=" Agricultural/food sciences"/>
        <s v=" Biochemistry/biophysics"/>
        <s v="Cell/molecular biology"/>
        <s v="Environmental life sciences"/>
        <s v=" Microbiology"/>
        <s v=" Zoology"/>
        <s v="Other biological sciences"/>
        <s v="Computer/information sciences"/>
        <s v="Mathematics/statistics"/>
        <s v=" Physical sciences"/>
        <s v="Astronomy/astrophysics"/>
        <s v="Chemistry, except biochemistry"/>
        <s v="Earth/atmospheric/ocean sciencesd"/>
        <s v="Physics"/>
        <s v="Psychology"/>
        <s v="Social sciences"/>
        <s v="Economics"/>
        <s v="Political sciences"/>
        <s v="Sociology"/>
        <s v="Other social sciences"/>
        <s v="Engineering"/>
        <s v="Aerospace/aeronautical/astronautical engineering"/>
        <s v="Chemical engineering"/>
        <s v="Civil engineering"/>
        <s v="Electrical/computer engineering"/>
        <s v="Materials and metallurgical engineering"/>
        <s v="Mechanical engineering"/>
        <s v="Other engineering"/>
        <s v="Health"/>
        <s v="Averages"/>
        <m u="1"/>
      </sharedItems>
    </cacheField>
    <cacheField name="T Median salary" numFmtId="3">
      <sharedItems containsSemiMixedTypes="0" containsString="0" containsNumber="1" minValue="83000" maxValue="135000"/>
    </cacheField>
    <cacheField name="T Sal Std. Err." numFmtId="3">
      <sharedItems containsSemiMixedTypes="0" containsString="0" containsNumber="1" minValue="500" maxValue="5000"/>
    </cacheField>
    <cacheField name="T Sal deviance in Std. Err" numFmtId="3">
      <sharedItems containsSemiMixedTypes="0" containsString="0" containsNumber="1" minValue="1182.4010146473404" maxValue="1265.928843146268"/>
    </cacheField>
    <cacheField name="M Median salary" numFmtId="3">
      <sharedItems containsSemiMixedTypes="0" containsString="0" containsNumber="1" minValue="90000" maxValue="140000"/>
    </cacheField>
    <cacheField name="M Sal Std. Err." numFmtId="3">
      <sharedItems containsSemiMixedTypes="0" containsString="0" containsNumber="1" minValue="500" maxValue="6500"/>
    </cacheField>
    <cacheField name="M Sal deviance in Std. Err2" numFmtId="3">
      <sharedItems containsSemiMixedTypes="0" containsString="0" containsNumber="1" minValue="1182.4010146473404" maxValue="1379.0390241132754"/>
    </cacheField>
    <cacheField name="Male Per-Industry Median Salary as a % of Male all-industry averaged median Salary" numFmtId="10">
      <sharedItems containsSemiMixedTypes="0" containsString="0" containsNumber="1" minValue="0.79623997788222278" maxValue="1.2385955211501245"/>
    </cacheField>
    <cacheField name="Male Per-Industry Median Salary as a % of Female all-industry averaged median Salary" numFmtId="10">
      <sharedItems containsSemiMixedTypes="0" containsString="0" containsNumber="1" minValue="0.94924192485168091" maxValue="1.4765985497692815"/>
    </cacheField>
    <cacheField name="F Median salary" numFmtId="3">
      <sharedItems containsSemiMixedTypes="0" containsString="0" containsNumber="1" minValue="72000" maxValue="123000"/>
    </cacheField>
    <cacheField name="F Sal Std. Err." numFmtId="3">
      <sharedItems containsSemiMixedTypes="0" containsString="0" containsNumber="1" minValue="500" maxValue="13500"/>
    </cacheField>
    <cacheField name="Female Sal deviance in Std. Err." numFmtId="3">
      <sharedItems containsSemiMixedTypes="0" containsString="0" containsNumber="1" minValue="39.405058785328244" maxValue="2109.5590415670272"/>
    </cacheField>
    <cacheField name="Female Per-Industry Median Salary as a % of Male all-industry averaged median Salary" numFmtId="10">
      <sharedItems containsSemiMixedTypes="0" containsString="0" containsNumber="1" minValue="0.63699198230577825" maxValue="1.0881946364390378"/>
    </cacheField>
    <cacheField name="Female Median Salary as a % of Male Median Salary" numFmtId="10">
      <sharedItems containsSemiMixedTypes="0" containsString="0" containsNumber="1" minValue="0.75" maxValue="0.94444444444444442"/>
    </cacheField>
    <cacheField name="Female Per-Industry Median Salary as a % of Female all-industry averaged median Salary" numFmtId="10">
      <sharedItems containsSemiMixedTypes="0" containsString="0" containsNumber="1" minValue="0.75939353988134473" maxValue="1.2972972972972974"/>
    </cacheField>
    <cacheField name="Population Adjusted: M_PIMS / M_AIAMS" numFmtId="10">
      <sharedItems containsSemiMixedTypes="0" containsString="0" containsNumber="1" minValue="0.10979491432905863" maxValue="1.7551667576843155"/>
    </cacheField>
    <cacheField name="Population Adjusted: F_PIMS / M_AIAMS" numFmtId="10">
      <sharedItems containsSemiMixedTypes="0" containsString="0" containsNumber="1" minValue="0.10230889744298646" maxValue="1.43742105155181"/>
    </cacheField>
    <cacheField name="Population Adjusted: M_PIMS / F_AIAMS" numFmtId="10">
      <sharedItems containsSemiMixedTypes="0" containsString="0" containsNumber="1" minValue="0.13089261869749674" maxValue="2.0924318268108664"/>
    </cacheField>
    <cacheField name="Population Adjusted: F_PIMS / F_AIAMS" numFmtId="10">
      <sharedItems containsSemiMixedTypes="0" containsString="0" containsNumber="1" minValue="0.12196812196812197" maxValue="1.7136295133364858"/>
    </cacheField>
    <cacheField name="Femal / Male population ratio, per industry" numFmtId="0">
      <sharedItems containsSemiMixedTypes="0" containsString="0" containsNumber="1" minValue="9.4017094017094016E-2" maxValue="1.7102473498233215"/>
    </cacheField>
    <cacheField name="Total Number" numFmtId="0">
      <sharedItems containsSemiMixedTypes="0" containsString="0" containsNumber="1" minValue="5350" maxValue="787250"/>
    </cacheField>
    <cacheField name="T Num Std. Err." numFmtId="0">
      <sharedItems containsSemiMixedTypes="0" containsString="0" containsNumber="1" minValue="150" maxValue="1975"/>
    </cacheField>
    <cacheField name="Male pop Number" numFmtId="0">
      <sharedItems containsSemiMixedTypes="0" containsString="0" containsNumber="1" minValue="4400" maxValue="519400"/>
    </cacheField>
    <cacheField name="M percentage of total pop" numFmtId="0">
      <sharedItems containsSemiMixedTypes="0" containsString="0" containsNumber="1" minValue="0.36897001303780963" maxValue="0.9140625"/>
    </cacheField>
    <cacheField name="M Num Std. Err." numFmtId="0">
      <sharedItems containsSemiMixedTypes="0" containsString="0" containsNumber="1" minValue="150" maxValue="1775"/>
    </cacheField>
    <cacheField name="Female pop Number" numFmtId="0">
      <sharedItems containsSemiMixedTypes="0" containsString="0" containsNumber="1" minValue="550" maxValue="267850"/>
    </cacheField>
    <cacheField name="Female percentage of total pop" numFmtId="10">
      <sharedItems containsSemiMixedTypes="0" containsString="0" containsNumber="1" minValue="8.59375E-2" maxValue="0.63102998696219037"/>
    </cacheField>
    <cacheField name="F Num Std. Err." numFmtId="0">
      <sharedItems containsSemiMixedTypes="0" containsString="0" containsNumber="1" minValue="75" maxValue="1050"/>
    </cacheField>
    <cacheField name="Female Pop as a % of Male Pop" numFmtId="0">
      <sharedItems containsSemiMixedTypes="0" containsString="0" containsNumber="1" minValue="9.4017094017094016E-2" maxValue="1.71024734982332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106000"/>
    <n v="1000"/>
    <x v="0"/>
    <n v="1500"/>
    <n v="90000"/>
    <n v="1000"/>
  </r>
  <r>
    <x v="1"/>
    <n v="100000"/>
    <n v="500"/>
    <x v="1"/>
    <n v="500"/>
    <n v="89000"/>
    <n v="1500"/>
  </r>
  <r>
    <x v="2"/>
    <n v="100000"/>
    <n v="1500"/>
    <x v="2"/>
    <n v="2000"/>
    <n v="86000"/>
    <n v="1500"/>
  </r>
  <r>
    <x v="3"/>
    <n v="100000"/>
    <n v="500"/>
    <x v="3"/>
    <n v="3500"/>
    <n v="89000"/>
    <n v="3000"/>
  </r>
  <r>
    <x v="4"/>
    <n v="107000"/>
    <n v="3000"/>
    <x v="4"/>
    <n v="4000"/>
    <n v="94000"/>
    <n v="4000"/>
  </r>
  <r>
    <x v="5"/>
    <n v="98000"/>
    <n v="3000"/>
    <x v="3"/>
    <n v="3000"/>
    <n v="89000"/>
    <n v="3500"/>
  </r>
  <r>
    <x v="6"/>
    <n v="90000"/>
    <n v="2500"/>
    <x v="5"/>
    <n v="3000"/>
    <n v="75000"/>
    <n v="2500"/>
  </r>
  <r>
    <x v="7"/>
    <n v="100000"/>
    <n v="2000"/>
    <x v="1"/>
    <n v="5000"/>
    <n v="84000"/>
    <n v="3000"/>
  </r>
  <r>
    <x v="8"/>
    <n v="90000"/>
    <n v="2000"/>
    <x v="6"/>
    <n v="3500"/>
    <n v="72000"/>
    <n v="3000"/>
  </r>
  <r>
    <x v="9"/>
    <n v="97000"/>
    <n v="2000"/>
    <x v="7"/>
    <n v="2500"/>
    <n v="85000"/>
    <n v="1500"/>
  </r>
  <r>
    <x v="10"/>
    <n v="130000"/>
    <n v="1500"/>
    <x v="8"/>
    <n v="4000"/>
    <n v="113000"/>
    <n v="6000"/>
  </r>
  <r>
    <x v="11"/>
    <n v="100000"/>
    <n v="3500"/>
    <x v="7"/>
    <n v="3500"/>
    <n v="92000"/>
    <n v="4500"/>
  </r>
  <r>
    <x v="12"/>
    <n v="110000"/>
    <n v="500"/>
    <x v="9"/>
    <n v="3000"/>
    <n v="95000"/>
    <n v="2000"/>
  </r>
  <r>
    <x v="13"/>
    <n v="100000"/>
    <n v="3500"/>
    <x v="10"/>
    <n v="6500"/>
    <n v="84000"/>
    <n v="5000"/>
  </r>
  <r>
    <x v="14"/>
    <n v="110000"/>
    <n v="500"/>
    <x v="9"/>
    <n v="3000"/>
    <n v="97000"/>
    <n v="4000"/>
  </r>
  <r>
    <x v="15"/>
    <n v="102000"/>
    <n v="2500"/>
    <x v="11"/>
    <n v="2000"/>
    <n v="86000"/>
    <n v="3000"/>
  </r>
  <r>
    <x v="16"/>
    <n v="120000"/>
    <n v="1500"/>
    <x v="12"/>
    <n v="1000"/>
    <n v="100000"/>
    <n v="3000"/>
  </r>
  <r>
    <x v="17"/>
    <n v="93000"/>
    <n v="1500"/>
    <x v="3"/>
    <n v="3000"/>
    <n v="87000"/>
    <n v="1500"/>
  </r>
  <r>
    <x v="18"/>
    <n v="97000"/>
    <n v="1500"/>
    <x v="10"/>
    <n v="2500"/>
    <n v="86000"/>
    <n v="1500"/>
  </r>
  <r>
    <x v="19"/>
    <n v="129000"/>
    <n v="4000"/>
    <x v="13"/>
    <n v="6000"/>
    <n v="118000"/>
    <n v="5000"/>
  </r>
  <r>
    <x v="20"/>
    <n v="94000"/>
    <n v="3500"/>
    <x v="14"/>
    <n v="4000"/>
    <n v="89000"/>
    <n v="2000"/>
  </r>
  <r>
    <x v="21"/>
    <n v="87000"/>
    <n v="2500"/>
    <x v="15"/>
    <n v="4000"/>
    <n v="85000"/>
    <n v="2500"/>
  </r>
  <r>
    <x v="22"/>
    <n v="83000"/>
    <n v="1500"/>
    <x v="15"/>
    <n v="2500"/>
    <n v="77000"/>
    <n v="2500"/>
  </r>
  <r>
    <x v="23"/>
    <n v="125000"/>
    <n v="2000"/>
    <x v="16"/>
    <n v="2000"/>
    <n v="109000"/>
    <n v="500"/>
  </r>
  <r>
    <x v="24"/>
    <n v="132000"/>
    <n v="4500"/>
    <x v="17"/>
    <n v="5000"/>
    <n v="123000"/>
    <n v="13500"/>
  </r>
  <r>
    <x v="25"/>
    <n v="125000"/>
    <n v="4000"/>
    <x v="18"/>
    <n v="4000"/>
    <n v="111000"/>
    <n v="4000"/>
  </r>
  <r>
    <x v="26"/>
    <n v="110000"/>
    <n v="3000"/>
    <x v="0"/>
    <n v="4000"/>
    <n v="93000"/>
    <n v="5000"/>
  </r>
  <r>
    <x v="27"/>
    <n v="135000"/>
    <n v="3000"/>
    <x v="19"/>
    <n v="2500"/>
    <n v="120000"/>
    <n v="1000"/>
  </r>
  <r>
    <x v="28"/>
    <n v="122000"/>
    <n v="5000"/>
    <x v="20"/>
    <n v="3000"/>
    <n v="111000"/>
    <n v="3500"/>
  </r>
  <r>
    <x v="29"/>
    <n v="117000"/>
    <n v="4000"/>
    <x v="9"/>
    <n v="3500"/>
    <n v="110000"/>
    <n v="5000"/>
  </r>
  <r>
    <x v="30"/>
    <n v="120000"/>
    <n v="2000"/>
    <x v="12"/>
    <n v="2500"/>
    <n v="100000"/>
    <n v="1000"/>
  </r>
  <r>
    <x v="31"/>
    <n v="100000"/>
    <n v="2000"/>
    <x v="0"/>
    <n v="6000"/>
    <n v="95000"/>
    <n v="2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106000"/>
    <n v="1000"/>
    <n v="1204.9234588935519"/>
    <n v="116000"/>
    <n v="1500"/>
    <n v="1191.3067889177046"/>
    <n v="1.0262648603815316"/>
    <n v="1.2234673698088332"/>
    <n v="90000"/>
    <n v="1000"/>
    <n v="39.405058785328244"/>
    <n v="0.79623997788222278"/>
    <n v="0.77586206896551724"/>
    <n v="0.94924192485168091"/>
    <n v="0.52923573903194687"/>
    <n v="0.41061393545582087"/>
    <n v="0.63093133423815162"/>
    <n v="0.48951569035718662"/>
    <n v="0.51569118213323062"/>
    <n v="787250"/>
    <n v="1900"/>
    <n v="519400"/>
    <n v="0.65976500476341693"/>
    <n v="1700"/>
    <n v="267850"/>
    <n v="0.34023499523658302"/>
    <n v="1050"/>
    <n v="0.51569118213323062"/>
  </r>
  <r>
    <x v="1"/>
    <x v="1"/>
    <n v="100000"/>
    <n v="500"/>
    <n v="1224.4080613159692"/>
    <n v="110000"/>
    <n v="500"/>
    <n v="1224.4080613159692"/>
    <n v="0.97318219518938343"/>
    <n v="1.1601845748187212"/>
    <n v="89000"/>
    <n v="1500"/>
    <n v="55.04211179227957"/>
    <n v="0.78739286701686484"/>
    <n v="0.80909090909090908"/>
    <n v="0.93869479235332898"/>
    <n v="0.57131123819132201"/>
    <n v="0.46224272908206965"/>
    <n v="0.68109187493012913"/>
    <n v="0.55106524426164993"/>
    <n v="0.58705475810738972"/>
    <n v="597050"/>
    <n v="1975"/>
    <n v="376200"/>
    <n v="0.63009798174357257"/>
    <n v="1775"/>
    <n v="220850"/>
    <n v="0.36990201825642743"/>
    <n v="1025"/>
    <n v="0.58705475810738972"/>
  </r>
  <r>
    <x v="2"/>
    <x v="2"/>
    <n v="100000"/>
    <n v="1500"/>
    <n v="1191.3067889177046"/>
    <n v="106000"/>
    <n v="2000"/>
    <n v="1183.7605632913126"/>
    <n v="0.93779375172795132"/>
    <n v="1.1179960448253132"/>
    <n v="86000"/>
    <n v="1500"/>
    <n v="55.04211179227957"/>
    <n v="0.76085153442079068"/>
    <n v="0.81132075471698117"/>
    <n v="0.90705339485827285"/>
    <n v="0.61801884148738295"/>
    <n v="0.50141151290485786"/>
    <n v="0.7367746043704233"/>
    <n v="0.59776052807411695"/>
    <n v="0.65901360544217691"/>
    <n v="195050"/>
    <n v="1075"/>
    <n v="117600"/>
    <n v="0.60292232760830555"/>
    <n v="1100"/>
    <n v="77500"/>
    <n v="0.39733401691873876"/>
    <n v="750"/>
    <n v="0.65901360544217691"/>
  </r>
  <r>
    <x v="3"/>
    <x v="3"/>
    <n v="100000"/>
    <n v="500"/>
    <n v="1224.4080613159692"/>
    <n v="104000"/>
    <n v="3500"/>
    <n v="1198.2303547183535"/>
    <n v="0.92009952999723532"/>
    <n v="1.0969017798286091"/>
    <n v="89000"/>
    <n v="3000"/>
    <n v="309.34698063216604"/>
    <n v="0.78739286701686484"/>
    <n v="0.85576923076923073"/>
    <n v="0.93869479235332898"/>
    <n v="0.37738457285042853"/>
    <n v="0.32295410561238597"/>
    <n v="0.44990112063282794"/>
    <n v="0.3850115359261701"/>
    <n v="0.41015625"/>
    <n v="18050"/>
    <n v="400"/>
    <n v="12800"/>
    <n v="0.70914127423822715"/>
    <n v="400"/>
    <n v="5250"/>
    <n v="0.29085872576177285"/>
    <n v="200"/>
    <n v="0.41015625"/>
  </r>
  <r>
    <x v="4"/>
    <x v="4"/>
    <n v="107000"/>
    <n v="3000"/>
    <n v="1187.2493967264397"/>
    <n v="114000"/>
    <n v="4000"/>
    <n v="1215.1776488491669"/>
    <n v="1.0085706386508155"/>
    <n v="1.2023731048121291"/>
    <n v="94000"/>
    <n v="4000"/>
    <n v="480.62693061049464"/>
    <n v="0.831628421343655"/>
    <n v="0.82456140350877194"/>
    <n v="0.99143045484508896"/>
    <n v="0.51651865591281665"/>
    <n v="0.42590134785793654"/>
    <n v="0.61577059276092871"/>
    <n v="0.50774066420637987"/>
    <n v="0.5121293800539084"/>
    <n v="28050"/>
    <n v="425"/>
    <n v="18550"/>
    <n v="0.66131907308377902"/>
    <n v="475"/>
    <n v="9500"/>
    <n v="0.33868092691622104"/>
    <n v="400"/>
    <n v="0.5121293800539084"/>
  </r>
  <r>
    <x v="5"/>
    <x v="5"/>
    <n v="98000"/>
    <n v="3000"/>
    <n v="1187.2493967264397"/>
    <n v="104000"/>
    <n v="3000"/>
    <n v="1187.2493967264397"/>
    <n v="0.92009952999723532"/>
    <n v="1.0969017798286091"/>
    <n v="89000"/>
    <n v="3500"/>
    <n v="394.96323784712024"/>
    <n v="0.78739286701686484"/>
    <n v="0.85576923076923073"/>
    <n v="0.93869479235332898"/>
    <n v="0.81250724624755866"/>
    <n v="0.69531870111569916"/>
    <n v="0.96863503944542495"/>
    <n v="0.82892806260233487"/>
    <n v="0.88306451612903225"/>
    <n v="23300"/>
    <n v="350"/>
    <n v="12400"/>
    <n v="0.53218884120171672"/>
    <n v="400"/>
    <n v="10950"/>
    <n v="0.46995708154506438"/>
    <n v="375"/>
    <n v="0.88306451612903225"/>
  </r>
  <r>
    <x v="6"/>
    <x v="6"/>
    <n v="90000"/>
    <n v="2500"/>
    <n v="1182.4010146473404"/>
    <n v="99000"/>
    <n v="3000"/>
    <n v="1187.2493967264397"/>
    <n v="0.87586397567044516"/>
    <n v="1.0441661173368491"/>
    <n v="75000"/>
    <n v="2500"/>
    <n v="223.83259806099628"/>
    <n v="0.66353331490185241"/>
    <n v="0.75757575757575757"/>
    <n v="0.79103493737640074"/>
    <n v="0.35764445673209844"/>
    <n v="0.27094277025158975"/>
    <n v="0.42636783124588001"/>
    <n v="0.32300593276203027"/>
    <n v="0.40833333333333333"/>
    <n v="8400"/>
    <n v="225"/>
    <n v="6000"/>
    <n v="0.7142857142857143"/>
    <n v="250"/>
    <n v="2450"/>
    <n v="0.29166666666666669"/>
    <n v="100"/>
    <n v="0.40833333333333333"/>
  </r>
  <r>
    <x v="7"/>
    <x v="7"/>
    <n v="100000"/>
    <n v="2000"/>
    <n v="1183.7605632913126"/>
    <n v="110000"/>
    <n v="5000"/>
    <n v="1265.928843146268"/>
    <n v="0.97318219518938343"/>
    <n v="1.1601845748187212"/>
    <n v="84000"/>
    <n v="3000"/>
    <n v="309.34698063216604"/>
    <n v="0.74315731269007468"/>
    <n v="0.76363636363636367"/>
    <n v="0.88595912986156888"/>
    <n v="0.82025356451676601"/>
    <n v="0.62637544926734867"/>
    <n v="0.9778698559186364"/>
    <n v="0.7467369808833223"/>
    <n v="0.84285714285714286"/>
    <n v="12950"/>
    <n v="350"/>
    <n v="7000"/>
    <n v="0.54054054054054057"/>
    <n v="350"/>
    <n v="5900"/>
    <n v="0.45559845559845558"/>
    <n v="275"/>
    <n v="0.84285714285714286"/>
  </r>
  <r>
    <x v="8"/>
    <x v="8"/>
    <n v="90000"/>
    <n v="2000"/>
    <n v="1183.7605632913126"/>
    <n v="96000"/>
    <n v="3500"/>
    <n v="1198.2303547183535"/>
    <n v="0.849322643074371"/>
    <n v="1.012524719841793"/>
    <n v="72000"/>
    <n v="3000"/>
    <n v="309.34698063216604"/>
    <n v="0.63699198230577825"/>
    <n v="0.75"/>
    <n v="0.75939353988134473"/>
    <n v="0.31290834218529456"/>
    <n v="0.23468125663897091"/>
    <n v="0.37303542309960797"/>
    <n v="0.27977656732470596"/>
    <n v="0.36842105263157893"/>
    <n v="7750"/>
    <n v="250"/>
    <n v="5700"/>
    <n v="0.73548387096774193"/>
    <n v="250"/>
    <n v="2100"/>
    <n v="0.2709677419354839"/>
    <n v="150"/>
    <n v="0.36842105263157893"/>
  </r>
  <r>
    <x v="9"/>
    <x v="9"/>
    <n v="97000"/>
    <n v="2000"/>
    <n v="1183.7605632913126"/>
    <n v="105000"/>
    <n v="2500"/>
    <n v="1182.4010146473404"/>
    <n v="0.92894664086259326"/>
    <n v="1.1074489123269611"/>
    <n v="85000"/>
    <n v="1500"/>
    <n v="55.04211179227957"/>
    <n v="0.75200442355543273"/>
    <n v="0.80952380952380953"/>
    <n v="0.89650626235992092"/>
    <n v="0.69586854347225058"/>
    <n v="0.5633221542394411"/>
    <n v="0.829583560230432"/>
    <n v="0.67156764399606395"/>
    <n v="0.74909420289855078"/>
    <n v="96550"/>
    <n v="625"/>
    <n v="55200"/>
    <n v="0.57172449508026935"/>
    <n v="675"/>
    <n v="41350"/>
    <n v="0.42827550491973071"/>
    <n v="550"/>
    <n v="0.74909420289855078"/>
  </r>
  <r>
    <x v="10"/>
    <x v="10"/>
    <n v="130000"/>
    <n v="1500"/>
    <n v="1191.3067889177046"/>
    <n v="134000"/>
    <n v="4000"/>
    <n v="1215.1776488491669"/>
    <n v="1.1855128559579762"/>
    <n v="1.4133157547791695"/>
    <n v="113000"/>
    <n v="6000"/>
    <n v="823.4599071399989"/>
    <n v="0.99972352778545759"/>
    <n v="0.84328358208955223"/>
    <n v="1.1918259723137772"/>
    <n v="0.25466572461319487"/>
    <n v="0.21475542448724644"/>
    <n v="0.30360116213774752"/>
    <n v="0.25602187553407069"/>
    <n v="0.21481481481481482"/>
    <n v="24600"/>
    <n v="325"/>
    <n v="20250"/>
    <n v="0.82317073170731703"/>
    <n v="350"/>
    <n v="4350"/>
    <n v="0.17682926829268292"/>
    <n v="175"/>
    <n v="0.21481481481481482"/>
  </r>
  <r>
    <x v="11"/>
    <x v="11"/>
    <n v="100000"/>
    <n v="3500"/>
    <n v="1198.2303547183535"/>
    <n v="105000"/>
    <n v="3500"/>
    <n v="1198.2303547183535"/>
    <n v="0.92894664086259326"/>
    <n v="1.1074489123269611"/>
    <n v="92000"/>
    <n v="4500"/>
    <n v="566.3165333613274"/>
    <n v="0.81393419961293889"/>
    <n v="0.87619047619047619"/>
    <n v="0.97033618984838499"/>
    <n v="0.28543996782868775"/>
    <n v="0.25009978133561211"/>
    <n v="0.34028884760592076"/>
    <n v="0.2981578474261401"/>
    <n v="0.30727272727272725"/>
    <n v="35950"/>
    <n v="550"/>
    <n v="27500"/>
    <n v="0.7649513212795549"/>
    <n v="550"/>
    <n v="8450"/>
    <n v="0.23504867872044508"/>
    <n v="300"/>
    <n v="0.30727272727272725"/>
  </r>
  <r>
    <x v="12"/>
    <x v="12"/>
    <n v="110000"/>
    <n v="500"/>
    <n v="1224.4080613159692"/>
    <n v="118000"/>
    <n v="3000"/>
    <n v="1187.2493967264397"/>
    <n v="1.0439590821122477"/>
    <n v="1.2445616348055373"/>
    <n v="95000"/>
    <n v="2000"/>
    <n v="138.60877258014636"/>
    <n v="0.84047553220901294"/>
    <n v="0.80508474576271183"/>
    <n v="1.0019775873434411"/>
    <n v="0.29196326469578915"/>
    <n v="0.23505517072966073"/>
    <n v="0.34806563230213228"/>
    <n v="0.28022233109069972"/>
    <n v="0.27966926070038911"/>
    <n v="131550"/>
    <n v="950"/>
    <n v="102800"/>
    <n v="0.78145191942227288"/>
    <n v="950"/>
    <n v="28750"/>
    <n v="0.21854808057772709"/>
    <n v="500"/>
    <n v="0.27966926070038911"/>
  </r>
  <r>
    <x v="13"/>
    <x v="13"/>
    <n v="100000"/>
    <n v="3500"/>
    <n v="1198.2303547183535"/>
    <n v="103000"/>
    <n v="6500"/>
    <n v="1379.0390241132754"/>
    <n v="0.91125241913187727"/>
    <n v="1.086354647330257"/>
    <n v="84000"/>
    <n v="5000"/>
    <n v="652.02183080143755"/>
    <n v="0.74315731269007468"/>
    <n v="0.81553398058252424"/>
    <n v="0.88595912986156888"/>
    <n v="0.19674768140347351"/>
    <n v="0.16045441978535704"/>
    <n v="0.23455384430994186"/>
    <n v="0.19128663031102056"/>
    <n v="0.21590909090909091"/>
    <n v="5350"/>
    <n v="150"/>
    <n v="4400"/>
    <n v="0.82242990654205606"/>
    <n v="150"/>
    <n v="950"/>
    <n v="0.17757009345794392"/>
    <n v="75"/>
    <n v="0.21590909090909091"/>
  </r>
  <r>
    <x v="14"/>
    <x v="14"/>
    <n v="110000"/>
    <n v="500"/>
    <n v="1224.4080613159692"/>
    <n v="118000"/>
    <n v="3000"/>
    <n v="1187.2493967264397"/>
    <n v="1.0439590821122477"/>
    <n v="1.2445616348055373"/>
    <n v="97000"/>
    <n v="4000"/>
    <n v="480.62693061049464"/>
    <n v="0.85816975393972905"/>
    <n v="0.82203389830508478"/>
    <n v="1.023071852340145"/>
    <n v="0.37755618617323783"/>
    <n v="0.31036398354918698"/>
    <n v="0.4501057104115363"/>
    <n v="0.37000215177897472"/>
    <n v="0.36165803108808292"/>
    <n v="65700"/>
    <n v="600"/>
    <n v="48250"/>
    <n v="0.73439878234398781"/>
    <n v="650"/>
    <n v="17450"/>
    <n v="0.26560121765601219"/>
    <n v="400"/>
    <n v="0.36165803108808292"/>
  </r>
  <r>
    <x v="15"/>
    <x v="15"/>
    <n v="102000"/>
    <n v="2500"/>
    <n v="1182.4010146473404"/>
    <n v="108000"/>
    <n v="2000"/>
    <n v="1183.7605632913126"/>
    <n v="0.95548797345866743"/>
    <n v="1.1390903098220171"/>
    <n v="86000"/>
    <n v="3000"/>
    <n v="309.34698063216604"/>
    <n v="0.76085153442079068"/>
    <n v="0.79629629629629628"/>
    <n v="0.90705339485827285"/>
    <n v="0.33795394559631325"/>
    <n v="0.26911147519706424"/>
    <n v="0.40289367871518289"/>
    <n v="0.32082274416209011"/>
    <n v="0.3536977491961415"/>
    <n v="21050"/>
    <n v="250"/>
    <n v="15550"/>
    <n v="0.73871733966745845"/>
    <n v="275"/>
    <n v="5500"/>
    <n v="0.26128266033254155"/>
    <n v="150"/>
    <n v="0.3536977491961415"/>
  </r>
  <r>
    <x v="16"/>
    <x v="16"/>
    <n v="120000"/>
    <n v="1500"/>
    <n v="1191.3067889177046"/>
    <n v="120000"/>
    <n v="1000"/>
    <n v="1204.9234588935519"/>
    <n v="1.0616533038429639"/>
    <n v="1.2656558998022414"/>
    <n v="100000"/>
    <n v="3000"/>
    <n v="309.34698063216604"/>
    <n v="0.8847110865358031"/>
    <n v="0.83333333333333337"/>
    <n v="1.054713249835201"/>
    <n v="0.14881556426700504"/>
    <n v="0.1240129702225042"/>
    <n v="0.1774113038740136"/>
    <n v="0.14784275322834464"/>
    <n v="0.14017341040462428"/>
    <n v="39450"/>
    <n v="550"/>
    <n v="34600"/>
    <n v="0.87705956907477822"/>
    <n v="575"/>
    <n v="4850"/>
    <n v="0.12294043092522181"/>
    <n v="250"/>
    <n v="0.14017341040462428"/>
  </r>
  <r>
    <x v="17"/>
    <x v="17"/>
    <n v="93000"/>
    <n v="1500"/>
    <n v="1191.3067889177046"/>
    <n v="104000"/>
    <n v="3000"/>
    <n v="1187.2493967264397"/>
    <n v="0.92009952999723532"/>
    <n v="1.0969017798286091"/>
    <n v="87000"/>
    <n v="1500"/>
    <n v="55.04211179227957"/>
    <n v="0.76969864528614873"/>
    <n v="0.83653846153846156"/>
    <n v="0.9176005273566249"/>
    <n v="1.206932177000422"/>
    <n v="1.0096451865291991"/>
    <n v="1.4388509176699165"/>
    <n v="1.2036541330507953"/>
    <n v="1.3117408906882591"/>
    <n v="114200"/>
    <n v="750"/>
    <n v="49400"/>
    <n v="0.43257443082311736"/>
    <n v="825"/>
    <n v="64800"/>
    <n v="0.56742556917688269"/>
    <n v="775"/>
    <n v="1.3117408906882591"/>
  </r>
  <r>
    <x v="18"/>
    <x v="18"/>
    <n v="97000"/>
    <n v="1500"/>
    <n v="1191.3067889177046"/>
    <n v="103000"/>
    <n v="2500"/>
    <n v="1182.4010146473404"/>
    <n v="0.91125241913187727"/>
    <n v="1.086354647330257"/>
    <n v="86000"/>
    <n v="1500"/>
    <n v="55.04211179227957"/>
    <n v="0.76085153442079068"/>
    <n v="0.83495145631067957"/>
    <n v="0.90705339485827285"/>
    <n v="0.57614167455351628"/>
    <n v="0.48105033020973198"/>
    <n v="0.68685050654583657"/>
    <n v="0.57348683070817419"/>
    <n v="0.63225255972696248"/>
    <n v="95650"/>
    <n v="950"/>
    <n v="58600"/>
    <n v="0.61265028750653427"/>
    <n v="750"/>
    <n v="37050"/>
    <n v="0.38734971249346578"/>
    <n v="575"/>
    <n v="0.63225255972696248"/>
  </r>
  <r>
    <x v="19"/>
    <x v="19"/>
    <n v="129000"/>
    <n v="4000"/>
    <n v="1215.1776488491669"/>
    <n v="139000"/>
    <n v="6000"/>
    <n v="1336.9063104677423"/>
    <n v="1.2297484102847664"/>
    <n v="1.4660514172709294"/>
    <n v="118000"/>
    <n v="5000"/>
    <n v="652.02183080143755"/>
    <n v="1.0439590821122477"/>
    <n v="0.84892086330935257"/>
    <n v="1.2445616348055373"/>
    <n v="0.40780859878338016"/>
    <n v="0.34619722774416445"/>
    <n v="0.48617129261683778"/>
    <n v="0.41272095344450982"/>
    <n v="0.33161953727506427"/>
    <n v="25900"/>
    <n v="500"/>
    <n v="19450"/>
    <n v="0.75096525096525102"/>
    <n v="475"/>
    <n v="6450"/>
    <n v="0.24903474903474904"/>
    <n v="225"/>
    <n v="0.33161953727506427"/>
  </r>
  <r>
    <x v="20"/>
    <x v="20"/>
    <n v="94000"/>
    <n v="3500"/>
    <n v="1198.2303547183535"/>
    <n v="97000"/>
    <n v="4000"/>
    <n v="1215.1776488491669"/>
    <n v="0.85816975393972905"/>
    <n v="1.023071852340145"/>
    <n v="89000"/>
    <n v="2000"/>
    <n v="138.60877258014636"/>
    <n v="0.78739286701686484"/>
    <n v="0.91752577319587625"/>
    <n v="0.93869479235332898"/>
    <n v="0.40009265555298179"/>
    <n v="0.36709532313624105"/>
    <n v="0.47697268791533787"/>
    <n v="0.43763473427283583"/>
    <n v="0.46621621621621623"/>
    <n v="21750"/>
    <n v="450"/>
    <n v="14800"/>
    <n v="0.68045977011494252"/>
    <n v="425"/>
    <n v="6900"/>
    <n v="0.31724137931034485"/>
    <n v="325"/>
    <n v="0.46621621621621623"/>
  </r>
  <r>
    <x v="21"/>
    <x v="21"/>
    <n v="87000"/>
    <n v="2500"/>
    <n v="1182.4010146473404"/>
    <n v="90000"/>
    <n v="4000"/>
    <n v="1215.1776488491669"/>
    <n v="0.79623997788222278"/>
    <n v="0.94924192485168091"/>
    <n v="85000"/>
    <n v="2500"/>
    <n v="223.83259806099628"/>
    <n v="0.75200442355543273"/>
    <n v="0.94444444444444442"/>
    <n v="0.89650626235992092"/>
    <n v="0.84566176961284345"/>
    <n v="0.79868056018990774"/>
    <n v="1.0081603891528197"/>
    <n v="0.9521514786443297"/>
    <n v="1.0620689655172413"/>
    <n v="14950"/>
    <n v="300"/>
    <n v="7250"/>
    <n v="0.48494983277591974"/>
    <n v="300"/>
    <n v="7700"/>
    <n v="0.51505016722408026"/>
    <n v="225"/>
    <n v="1.0620689655172413"/>
  </r>
  <r>
    <x v="22"/>
    <x v="22"/>
    <n v="83000"/>
    <n v="1500"/>
    <n v="1191.3067889177046"/>
    <n v="90000"/>
    <n v="2500"/>
    <n v="1182.4010146473404"/>
    <n v="0.79623997788222278"/>
    <n v="0.94924192485168091"/>
    <n v="77000"/>
    <n v="2500"/>
    <n v="223.83259806099628"/>
    <n v="0.68122753663256841"/>
    <n v="0.85555555555555551"/>
    <n v="0.81212920237310482"/>
    <n v="0.7472046713264261"/>
    <n v="0.63927510769038687"/>
    <n v="0.89078421100451"/>
    <n v="0.76211538052608085"/>
    <n v="0.93841642228739008"/>
    <n v="33100"/>
    <n v="500"/>
    <n v="17050"/>
    <n v="0.51510574018126887"/>
    <n v="425"/>
    <n v="16000"/>
    <n v="0.48338368580060426"/>
    <n v="375"/>
    <n v="0.93841642228739008"/>
  </r>
  <r>
    <x v="23"/>
    <x v="23"/>
    <n v="125000"/>
    <n v="2000"/>
    <n v="1183.7605632913126"/>
    <n v="128000"/>
    <n v="2000"/>
    <n v="1183.7605632913126"/>
    <n v="1.1324301907658281"/>
    <n v="1.3500329597890572"/>
    <n v="109000"/>
    <n v="500"/>
    <n v="121.58028457829357"/>
    <n v="0.96433508432402548"/>
    <n v="0.8515625"/>
    <n v="1.1496374423203692"/>
    <n v="0.19999541711433677"/>
    <n v="0.17030859738642742"/>
    <n v="0.23842565052819908"/>
    <n v="0.20303434302791956"/>
    <n v="0.17660728117738186"/>
    <n v="151900"/>
    <n v="925"/>
    <n v="129100"/>
    <n v="0.84990125082290979"/>
    <n v="975"/>
    <n v="22800"/>
    <n v="0.15009874917709018"/>
    <n v="425"/>
    <n v="0.17660728117738186"/>
  </r>
  <r>
    <x v="24"/>
    <x v="24"/>
    <n v="132000"/>
    <n v="4500"/>
    <n v="1237.8462488975149"/>
    <n v="132000"/>
    <n v="5000"/>
    <n v="1265.928843146268"/>
    <n v="1.1678186342272601"/>
    <n v="1.3922214897824654"/>
    <n v="123000"/>
    <n v="13500"/>
    <n v="2109.5590415670272"/>
    <n v="1.0881946364390378"/>
    <n v="0.93181818181818177"/>
    <n v="1.2972972972972974"/>
    <n v="0.10979491432905863"/>
    <n v="0.10230889744298646"/>
    <n v="0.13089261869749674"/>
    <n v="0.12196812196812197"/>
    <n v="9.4017094017094016E-2"/>
    <n v="6400"/>
    <n v="175"/>
    <n v="5850"/>
    <n v="0.9140625"/>
    <n v="175"/>
    <n v="550"/>
    <n v="8.59375E-2"/>
    <n v="75"/>
    <n v="9.4017094017094016E-2"/>
  </r>
  <r>
    <x v="25"/>
    <x v="25"/>
    <n v="125000"/>
    <n v="4000"/>
    <n v="1215.1776488491669"/>
    <n v="129000"/>
    <n v="4000"/>
    <n v="1215.1776488491669"/>
    <n v="1.1412773016311861"/>
    <n v="1.3605800922874094"/>
    <n v="111000"/>
    <n v="4000"/>
    <n v="480.62693061049464"/>
    <n v="0.98202930605474148"/>
    <n v="0.86046511627906974"/>
    <n v="1.1707317073170731"/>
    <n v="0.27019639296568715"/>
    <n v="0.23249457069140522"/>
    <n v="0.3221161349231676"/>
    <n v="0.27716969749202791"/>
    <n v="0.23674911660777384"/>
    <n v="17500"/>
    <n v="375"/>
    <n v="14150"/>
    <n v="0.80857142857142861"/>
    <n v="375"/>
    <n v="3350"/>
    <n v="0.19142857142857142"/>
    <n v="175"/>
    <n v="0.23674911660777384"/>
  </r>
  <r>
    <x v="26"/>
    <x v="26"/>
    <n v="110000"/>
    <n v="3000"/>
    <n v="1187.2493967264397"/>
    <n v="116000"/>
    <n v="4000"/>
    <n v="1215.1776488491669"/>
    <n v="1.0262648603815316"/>
    <n v="1.2234673698088332"/>
    <n v="93000"/>
    <n v="5000"/>
    <n v="652.02183080143755"/>
    <n v="0.82278131047829695"/>
    <n v="0.80172413793103448"/>
    <n v="0.98088332234673703"/>
    <n v="0.17251866187448162"/>
    <n v="0.13831237546833441"/>
    <n v="0.20566908371786422"/>
    <n v="0.16488986884277046"/>
    <n v="0.16810344827586207"/>
    <n v="13550"/>
    <n v="350"/>
    <n v="11600"/>
    <n v="0.85608856088560881"/>
    <n v="350"/>
    <n v="1950"/>
    <n v="0.14391143911439114"/>
    <n v="150"/>
    <n v="0.16810344827586207"/>
  </r>
  <r>
    <x v="27"/>
    <x v="27"/>
    <n v="135000"/>
    <n v="3000"/>
    <n v="1187.2493967264397"/>
    <n v="140000"/>
    <n v="2500"/>
    <n v="1182.4010146473404"/>
    <n v="1.2385955211501245"/>
    <n v="1.4765985497692815"/>
    <n v="120000"/>
    <n v="1000"/>
    <n v="39.405058785328244"/>
    <n v="1.0616533038429639"/>
    <n v="0.8571428571428571"/>
    <n v="1.2656558998022414"/>
    <n v="0.16376808559494585"/>
    <n v="0.14037264479566788"/>
    <n v="0.1952370354637176"/>
    <n v="0.16734603039747223"/>
    <n v="0.13222079589216945"/>
    <n v="44100"/>
    <n v="500"/>
    <n v="38950"/>
    <n v="0.8832199546485261"/>
    <n v="550"/>
    <n v="5150"/>
    <n v="0.11678004535147392"/>
    <n v="250"/>
    <n v="0.13222079589216945"/>
  </r>
  <r>
    <x v="28"/>
    <x v="28"/>
    <n v="122000"/>
    <n v="5000"/>
    <n v="1265.928843146268"/>
    <n v="125000"/>
    <n v="3000"/>
    <n v="1187.2493967264397"/>
    <n v="1.1058888581697539"/>
    <n v="1.3183915622940012"/>
    <n v="111000"/>
    <n v="3500"/>
    <n v="394.96323784712024"/>
    <n v="0.98202930605474148"/>
    <n v="0.88800000000000001"/>
    <n v="1.1707317073170731"/>
    <n v="0.24771910423002488"/>
    <n v="0.2199745645562621"/>
    <n v="0.29531970995385626"/>
    <n v="0.2622439024390244"/>
    <n v="0.224"/>
    <n v="15300"/>
    <n v="275"/>
    <n v="12500"/>
    <n v="0.81699346405228757"/>
    <n v="300"/>
    <n v="2800"/>
    <n v="0.18300653594771241"/>
    <n v="200"/>
    <n v="0.224"/>
  </r>
  <r>
    <x v="29"/>
    <x v="29"/>
    <n v="117000"/>
    <n v="4000"/>
    <n v="1215.1776488491669"/>
    <n v="118000"/>
    <n v="3500"/>
    <n v="1198.2303547183535"/>
    <n v="1.0439590821122477"/>
    <n v="1.2445616348055373"/>
    <n v="110000"/>
    <n v="5000"/>
    <n v="652.02183080143755"/>
    <n v="0.97318219518938343"/>
    <n v="0.93220338983050843"/>
    <n v="1.1601845748187212"/>
    <n v="0.12390423449312031"/>
    <n v="0.11550394740884096"/>
    <n v="0.14771312332287942"/>
    <n v="0.13769867428404015"/>
    <n v="0.11868686868686869"/>
    <n v="22150"/>
    <n v="450"/>
    <n v="19800"/>
    <n v="0.89390519187358919"/>
    <n v="475"/>
    <n v="2350"/>
    <n v="0.10609480812641084"/>
    <n v="200"/>
    <n v="0.11868686868686869"/>
  </r>
  <r>
    <x v="30"/>
    <x v="30"/>
    <n v="120000"/>
    <n v="2000"/>
    <n v="1183.7605632913126"/>
    <n v="120000"/>
    <n v="2500"/>
    <n v="1182.4010146473404"/>
    <n v="1.0616533038429639"/>
    <n v="1.2656558998022414"/>
    <n v="100000"/>
    <n v="1000"/>
    <n v="39.405058785328244"/>
    <n v="0.8847110865358031"/>
    <n v="0.83333333333333337"/>
    <n v="1.054713249835201"/>
    <n v="0.26642250210507834"/>
    <n v="0.22201875175423194"/>
    <n v="0.3176170699123495"/>
    <n v="0.26468089159362457"/>
    <n v="0.2509505703422053"/>
    <n v="32900"/>
    <n v="400"/>
    <n v="26300"/>
    <n v="0.79939209726443772"/>
    <n v="400"/>
    <n v="6600"/>
    <n v="0.20060790273556231"/>
    <n v="225"/>
    <n v="0.2509505703422053"/>
  </r>
  <r>
    <x v="31"/>
    <x v="31"/>
    <n v="100000"/>
    <n v="2000"/>
    <n v="1183.7605632913126"/>
    <n v="116000"/>
    <n v="6000"/>
    <n v="1336.9063104677423"/>
    <n v="1.0262648603815316"/>
    <n v="1.2234673698088332"/>
    <n v="95000"/>
    <n v="2500"/>
    <n v="223.83259806099628"/>
    <n v="0.84047553220901294"/>
    <n v="0.81896551724137934"/>
    <n v="1.0019775873434411"/>
    <n v="1.7551667576843155"/>
    <n v="1.43742105155181"/>
    <n v="2.0924318268108664"/>
    <n v="1.7136295133364858"/>
    <n v="1.7102473498233215"/>
    <n v="38350"/>
    <n v="475"/>
    <n v="14150"/>
    <n v="0.36897001303780963"/>
    <n v="400"/>
    <n v="24200"/>
    <n v="0.63102998696219037"/>
    <n v="425"/>
    <n v="1.7102473498233215"/>
  </r>
  <r>
    <x v="32"/>
    <x v="32"/>
    <n v="107156.25"/>
    <n v="2359.375"/>
    <n v="1199.7862359689266"/>
    <n v="113031.25"/>
    <n v="3312.5"/>
    <n v="1214.8786904970689"/>
    <n v="1"/>
    <n v="1.1921555702043507"/>
    <n v="94812.5"/>
    <n v="3218.75"/>
    <n v="361.67246666439422"/>
    <n v="0.83881669892175847"/>
    <n v="0.83881669892175836"/>
    <n v="1"/>
    <n v="0.5060746510160985"/>
    <n v="0.42450386817330471"/>
    <n v="0.60331971414806473"/>
    <n v="0.5060746510160985"/>
    <n v="0.5060746510160985"/>
    <n v="85804.6875"/>
    <n v="572.65625"/>
    <n v="56973.4375"/>
    <n v="0.70523307709607319"/>
    <n v="564.84375"/>
    <n v="28832.8125"/>
    <n v="0.29498991767503896"/>
    <n v="354.6875"/>
    <n v="0.50607465101609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D4BE3-D681-460D-8B14-AFD7D833DB45}" name="PivotTable9" cacheId="6" applyNumberFormats="0" applyBorderFormats="0" applyFontFormats="0" applyPatternFormats="0" applyAlignmentFormats="0" applyWidthHeightFormats="1" dataCaption="Values" showMissing="0" updatedVersion="6" minRefreshableVersion="3" useAutoFormatting="1" pageWrap="5" rowGrandTotals="0" colGrandTotals="0" itemPrintTitles="1" createdVersion="6" indent="0" outline="1" outlineData="1" chartFormat="4">
  <location ref="A3:E29" firstHeaderRow="0" firstDataRow="1" firstDataCol="1" rowPageCount="1" colPageCount="1"/>
  <pivotFields count="30">
    <pivotField axis="axisPage" multipleItemSelectionAllowed="1" showAll="0">
      <items count="36">
        <item h="1" x="0"/>
        <item h="1" x="1"/>
        <item h="1" x="2"/>
        <item x="3"/>
        <item x="4"/>
        <item x="5"/>
        <item x="6"/>
        <item x="7"/>
        <item x="8"/>
        <item x="9"/>
        <item x="10"/>
        <item x="11"/>
        <item h="1" x="12"/>
        <item x="13"/>
        <item x="14"/>
        <item x="15"/>
        <item x="16"/>
        <item x="17"/>
        <item h="1" x="18"/>
        <item x="19"/>
        <item x="20"/>
        <item x="21"/>
        <item x="22"/>
        <item h="1" x="23"/>
        <item x="24"/>
        <item x="25"/>
        <item x="26"/>
        <item x="27"/>
        <item x="28"/>
        <item x="29"/>
        <item x="30"/>
        <item x="31"/>
        <item m="1" x="34"/>
        <item h="1" m="1" x="33"/>
        <item h="1" x="32"/>
        <item t="default"/>
      </items>
    </pivotField>
    <pivotField axis="axisRow" showAll="0" sortType="ascending">
      <items count="35">
        <item x="3"/>
        <item x="4"/>
        <item x="7"/>
        <item x="12"/>
        <item x="1"/>
        <item x="8"/>
        <item x="24"/>
        <item x="0"/>
        <item x="13"/>
        <item h="1" x="32"/>
        <item x="2"/>
        <item x="5"/>
        <item x="25"/>
        <item x="14"/>
        <item x="26"/>
        <item x="10"/>
        <item x="15"/>
        <item x="19"/>
        <item x="27"/>
        <item x="23"/>
        <item x="6"/>
        <item x="31"/>
        <item x="28"/>
        <item x="11"/>
        <item x="29"/>
        <item x="9"/>
        <item x="30"/>
        <item x="22"/>
        <item x="16"/>
        <item x="20"/>
        <item x="17"/>
        <item x="18"/>
        <item x="21"/>
        <item h="1" m="1" x="33"/>
        <item t="default"/>
      </items>
    </pivotField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10" showAll="0"/>
    <pivotField numFmtId="10" showAll="0"/>
    <pivotField numFmtId="3" showAll="0"/>
    <pivotField numFmtId="3" showAll="0"/>
    <pivotField numFmtId="3" showAll="0"/>
    <pivotField numFmtId="10" showAll="0"/>
    <pivotField numFmtId="10" showAll="0"/>
    <pivotField numFmtId="10" showAll="0"/>
    <pivotField dataField="1" numFmtId="10" showAll="0"/>
    <pivotField dataField="1" numFmtId="10" showAll="0"/>
    <pivotField dataField="1" numFmtId="10" showAll="0"/>
    <pivotField dataField="1" numFmtId="10"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/>
  </pivotFields>
  <rowFields count="1">
    <field x="1"/>
  </rowFields>
  <rowItems count="26">
    <i>
      <x/>
    </i>
    <i>
      <x v="1"/>
    </i>
    <i>
      <x v="2"/>
    </i>
    <i>
      <x v="5"/>
    </i>
    <i>
      <x v="6"/>
    </i>
    <i>
      <x v="8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 of Population Adjusted: M_PIMS / M_AIAMS" fld="16" baseField="0" baseItem="0"/>
    <dataField name="Sum of Population Adjusted: F_PIMS / M_AIAMS" fld="17" baseField="0" baseItem="0"/>
    <dataField name="Sum of Population Adjusted: M_PIMS / F_AIAMS" fld="18" baseField="0" baseItem="0"/>
    <dataField name="Sum of Population Adjusted: F_PIMS / F_AIAMS" fld="19" baseField="0" baseItem="0"/>
  </dataFields>
  <chartFormats count="4">
    <chartFormat chart="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D8A99-61F4-4CDE-B3D0-38AB48037E64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G35" firstHeaderRow="0" firstDataRow="1" firstDataCol="1"/>
  <pivotFields count="7">
    <pivotField axis="axisRow" compact="0" outline="0" showAll="0">
      <items count="33">
        <item x="24"/>
        <item x="3"/>
        <item x="0"/>
        <item x="13"/>
        <item x="4"/>
        <item x="2"/>
        <item x="5"/>
        <item x="25"/>
        <item x="14"/>
        <item x="26"/>
        <item x="10"/>
        <item x="15"/>
        <item x="19"/>
        <item x="27"/>
        <item x="23"/>
        <item x="6"/>
        <item x="31"/>
        <item x="28"/>
        <item x="11"/>
        <item x="29"/>
        <item x="7"/>
        <item x="9"/>
        <item x="30"/>
        <item x="22"/>
        <item x="12"/>
        <item x="16"/>
        <item x="20"/>
        <item x="17"/>
        <item x="1"/>
        <item x="18"/>
        <item x="21"/>
        <item x="8"/>
        <item t="default"/>
      </items>
    </pivotField>
    <pivotField dataField="1" compact="0" numFmtId="3" outline="0" showAll="0"/>
    <pivotField dataField="1" compact="0" numFmtId="3" outline="0" showAll="0"/>
    <pivotField dataField="1" compact="0" numFmtId="3" outline="0" showAll="0"/>
    <pivotField dataField="1" compact="0" numFmtId="3" outline="0" showAll="0"/>
    <pivotField dataField="1" compact="0" numFmtId="3" outline="0" showAll="0"/>
    <pivotField dataField="1" compact="0" numFmtId="3" outline="0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 Median salary" fld="1" subtotal="average" baseField="0" baseItem="4"/>
    <dataField name="Average of T SE" fld="2" subtotal="average" baseField="0" baseItem="4"/>
    <dataField name="Average of M Median salary" fld="3" subtotal="average" baseField="0" baseItem="0"/>
    <dataField name="Average of M SE" fld="4" subtotal="average" baseField="0" baseItem="0"/>
    <dataField name="Average of F Median salary" fld="5" subtotal="average" baseField="0" baseItem="0"/>
    <dataField name="Average of F S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5E5ADB-F6E8-4331-A1AF-A39390691F0E}" name="Table5" displayName="Table5" ref="A39:I65" totalsRowShown="0" headerRowBorderDxfId="69">
  <autoFilter ref="A39:I65" xr:uid="{ADD6E2CF-DE2E-4D5B-B85D-1B7C6DFEE6E1}"/>
  <tableColumns count="9">
    <tableColumn id="1" xr3:uid="{7D1BE742-8DB7-4ECB-82A2-3C900B79DEB0}" name="Row Labels" dataDxfId="68"/>
    <tableColumn id="9" xr3:uid="{B5E9BC6B-F389-4C73-9CDA-EC6C17C85304}" name="(WPIMS/MTAMS)/(MPIMS/MTAMS)" dataDxfId="14">
      <calculatedColumnFormula>Table5[[#This Row],[Female Per-Industry Median Salary as a % of Male all-industry averaged median Salary]]/Table5[[#This Row],[Male Per-Industry Median Salary as a % of Male all-industry averaged median Salary]]</calculatedColumnFormula>
    </tableColumn>
    <tableColumn id="2" xr3:uid="{C03BAD37-43F8-474E-8865-C7FD45527515}" name="Female Median Salary as a % of Male Median Salary" dataDxfId="13">
      <calculatedColumnFormula>Table5[[#This Row],[Female Median salary]]/Table5[[#This Row],[Male Median salary]]</calculatedColumnFormula>
    </tableColumn>
    <tableColumn id="4" xr3:uid="{2A1A80C3-FBEA-4DC6-AC14-9E05050E8CF3}" name="Male Median salary" dataDxfId="67"/>
    <tableColumn id="5" xr3:uid="{6E794637-7A02-4FA7-9453-45016CCBEB4C}" name="Female Median salary" dataDxfId="66"/>
    <tableColumn id="6" xr3:uid="{3168DC9C-8EFD-46B9-A29F-ACB9EA4D01EE}" name="Total Median salary" dataDxfId="65"/>
    <tableColumn id="3" xr3:uid="{2B88885C-0E60-4699-8B9F-B7B5005FD208}" name="Female Per-Industry Median Salary as a % of Male all-industry averaged median Salary" dataDxfId="15"/>
    <tableColumn id="7" xr3:uid="{522E3472-98F0-40D1-B010-2276E7464D91}" name="Male Per-Industry Median Salary as a % of Male all-industry averaged median Salary" dataDxfId="64"/>
    <tableColumn id="8" xr3:uid="{523EB13B-829B-4799-8382-55A66114ECDB}" name="Female percentage of total pop" dataDxfId="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6E3E10F-10BC-4D08-90F4-6606EC3EFD95}" name="Table6" displayName="Table6" ref="A72:E98" totalsRowShown="0" headerRowBorderDxfId="12">
  <autoFilter ref="A72:E98" xr:uid="{82C13D54-5297-4E04-BAE3-FC6AD97876D1}"/>
  <sortState ref="A73:E98">
    <sortCondition descending="1" ref="D72:D98"/>
  </sortState>
  <tableColumns count="5">
    <tableColumn id="1" xr3:uid="{2A4EF813-D2A7-468A-8099-A1640CDAC443}" name="Industry Name" dataDxfId="4"/>
    <tableColumn id="4" xr3:uid="{9BAC793D-F771-46C4-965B-02ACCD48E72E}" name="Population Adjusted: F_PIMS / M_AIAMS" dataDxfId="1"/>
    <tableColumn id="3" xr3:uid="{5233AE83-CAC2-4F73-9ACF-4750D737EEDE}" name="Population Adjusted: F_PIMS / F_AIAMS" dataDxfId="0"/>
    <tableColumn id="5" xr3:uid="{EC419418-556E-4224-8CEC-7B211497E531}" name="Population Adjusted: M_PIMS / M_AIAMS" dataDxfId="3"/>
    <tableColumn id="2" xr3:uid="{C49FB3AD-8B6B-4D0A-93BA-434AEF1ECDB1}" name="Population Adjusted: M_PIMS / F_AIAM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810A7C-5962-4B84-823F-2A104525513B}" name="Table1" displayName="Table1" ref="A41:J73" totalsRowShown="0">
  <autoFilter ref="A41:J73" xr:uid="{72E80546-5F6D-44AD-8957-0533F997A60C}"/>
  <sortState ref="A42:G73">
    <sortCondition descending="1" ref="F41:F73"/>
  </sortState>
  <tableColumns count="10">
    <tableColumn id="1" xr3:uid="{9E0F186E-2445-4315-AC7E-776103B1E70A}" name="Field"/>
    <tableColumn id="2" xr3:uid="{D8FBDEE4-551F-4210-A25A-2539ED819102}" name="Total Median salary"/>
    <tableColumn id="3" xr3:uid="{09FBC9BD-9ABC-493A-BD83-F47B34FFAB50}" name="Total Std. Err."/>
    <tableColumn id="4" xr3:uid="{37FC9ADB-0300-49BC-AB84-68D4D80880FE}" name="Male Median salary"/>
    <tableColumn id="5" xr3:uid="{A0207A51-18D1-4249-B2FA-7C1BFE89AC12}" name="Male Std. Err"/>
    <tableColumn id="6" xr3:uid="{5DC78D87-B6FE-45EA-8BC5-B90B919DA8C9}" name="Female Median salary"/>
    <tableColumn id="7" xr3:uid="{8AC8D3FE-AE33-48DD-AB04-BA04823267BA}" name="Female Std. Err."/>
    <tableColumn id="8" xr3:uid="{441137CC-B5E3-44F8-B222-39BDD0B86B43}" name="Abs. Diff. of M-F Median" dataDxfId="62">
      <calculatedColumnFormula>ABS(Table1[[#This Row],[Male Median salary]]-Table1[[#This Row],[Female Median salary]])</calculatedColumnFormula>
    </tableColumn>
    <tableColumn id="9" xr3:uid="{E45DD2E5-16D2-4AD4-BF56-0B8913186361}" name="Abs. Diff. of M-F Std. Err." dataDxfId="61">
      <calculatedColumnFormula>ABS(Table1[[#This Row],[Male Std. Err]]-Table1[[#This Row],[Female Std. Err.]])</calculatedColumnFormula>
    </tableColumn>
    <tableColumn id="10" xr3:uid="{BB8F54DF-9BA4-49FF-B516-C45571755994}" name="Column1" dataDxfId="60">
      <calculatedColumnFormula>Table1[[#This Row],[Abs. Diff. of M-F Median]]/Table1[[#This Row],[Female Median salary]]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A0DF49-29A9-4FDF-9E3F-F461AD32F729}" name="Table2" displayName="Table2" ref="A76:M106" totalsRowShown="0" headerRowDxfId="59" dataDxfId="57" headerRowBorderDxfId="58" tableBorderDxfId="56">
  <autoFilter ref="A76:M106" xr:uid="{007902AD-8BD9-410F-B84F-35A744E8F684}"/>
  <tableColumns count="13">
    <tableColumn id="1" xr3:uid="{24EC3E56-76DD-4D42-B997-97F6ED198E69}" name="Field" dataDxfId="55"/>
    <tableColumn id="2" xr3:uid="{23C9E56D-4FDD-4583-B190-91E5C291270E}" name="T Median salary" dataDxfId="54"/>
    <tableColumn id="3" xr3:uid="{8B6935CD-2F87-4932-ABF1-6A6C7C0F082A}" name="T SE" dataDxfId="53"/>
    <tableColumn id="4" xr3:uid="{D9B5036B-2B6A-4CF0-B4CB-10DDDFDE2F66}" name="M Median salary" dataDxfId="52"/>
    <tableColumn id="5" xr3:uid="{D14AF285-1123-4CAF-978D-2CA2FA515F2C}" name="M SE" dataDxfId="51"/>
    <tableColumn id="6" xr3:uid="{3C228F86-41E9-4166-8D08-51B3FCC64F85}" name="F Median salary" dataDxfId="50"/>
    <tableColumn id="7" xr3:uid="{2A8F172E-986F-46F1-A9F8-29EBDA9B5BE8}" name="F SE" dataDxfId="49"/>
    <tableColumn id="8" xr3:uid="{9E9D026D-7726-42AB-BA58-577D8E4FBD5F}" name="Total Number" dataDxfId="48"/>
    <tableColumn id="9" xr3:uid="{1F97C705-E3FF-4D2C-93BC-6A5071A3C786}" name="T SE2" dataDxfId="47"/>
    <tableColumn id="10" xr3:uid="{316171AF-3949-4CF7-A628-9E87332C76AB}" name="Male Number" dataDxfId="46"/>
    <tableColumn id="11" xr3:uid="{0A15B843-CDE1-45EE-90B4-4C16275DD977}" name="M SE3" dataDxfId="45"/>
    <tableColumn id="12" xr3:uid="{AD3F945B-AC37-46D8-9438-74F7E9A2727B}" name="F Number" dataDxfId="44"/>
    <tableColumn id="13" xr3:uid="{830ECD04-C3C6-49EF-A0E0-EFFB1E87DD1E}" name="F SE4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4741F0-F088-4BD7-8F23-BAF2AB819B6E}" name="Table3" displayName="Table3" ref="A127:AD160" totalsRowShown="0" headerRowDxfId="42" dataDxfId="40" headerRowBorderDxfId="41" tableBorderDxfId="39">
  <autoFilter ref="A127:AD160" xr:uid="{60DFF841-6D4A-47F4-9250-C1D93B53D785}"/>
  <tableColumns count="30">
    <tableColumn id="18" xr3:uid="{8A542275-333B-4DD0-BB94-FA040514C2C0}" name="Category num" dataDxfId="38"/>
    <tableColumn id="1" xr3:uid="{180F6BB3-50F7-4317-8BF7-4C19AC82930E}" name="Field" dataDxfId="37"/>
    <tableColumn id="2" xr3:uid="{2B73DAFA-72FB-46C2-9839-7B27CE52316A}" name="T Median salary" dataDxfId="36"/>
    <tableColumn id="3" xr3:uid="{8CAF7DA9-5389-4E99-9A6A-C3BFF8738C6F}" name="T Sal Std. Err." dataDxfId="35"/>
    <tableColumn id="14" xr3:uid="{90D41039-C82D-4B1B-912E-4CC48289B204}" name="T Sal deviance in Std. Err" dataDxfId="34">
      <calculatedColumnFormula>_xlfn.STDEV.S(Table3[[#This Row],[T Sal Std. Err.]],Table3[T Sal Std. Err.])</calculatedColumnFormula>
    </tableColumn>
    <tableColumn id="4" xr3:uid="{D49C028C-C050-4513-B28D-EDA792BB562A}" name="M Median salary" dataDxfId="33"/>
    <tableColumn id="5" xr3:uid="{8069735B-FC08-4A8D-A6BE-7F3EE0DC37E7}" name="M Sal Std. Err." dataDxfId="32"/>
    <tableColumn id="15" xr3:uid="{58BEEF70-DBCC-44F1-BA61-828867C8FF91}" name="M Sal deviance in Std. Err2" dataDxfId="31">
      <calculatedColumnFormula>_xlfn.STDEV.S(Table3[[#This Row],[M Sal Std. Err.]],Table3[T Sal Std. Err.])</calculatedColumnFormula>
    </tableColumn>
    <tableColumn id="27" xr3:uid="{7811C894-8D1D-4175-AC2E-46110893AEDB}" name="Male Per-Industry Median Salary as a % of Male all-industry averaged median Salary" dataDxfId="30">
      <calculatedColumnFormula>Table3[[#This Row],[M Median salary]]/$F$160</calculatedColumnFormula>
    </tableColumn>
    <tableColumn id="17" xr3:uid="{61400792-E309-48A8-B20B-76C4789B3ED2}" name="Male Per-Industry Median Salary as a % of Female all-industry averaged median Salary" dataDxfId="11">
      <calculatedColumnFormula>Table3[[#This Row],[M Median salary]]/$K$160</calculatedColumnFormula>
    </tableColumn>
    <tableColumn id="6" xr3:uid="{AF1D5B3B-A291-4690-99A6-7856108B9B1C}" name="F Median salary" dataDxfId="29"/>
    <tableColumn id="7" xr3:uid="{CC212C08-6C3B-493C-A37B-5BBA8259E5BA}" name="F Sal Std. Err." dataDxfId="28"/>
    <tableColumn id="16" xr3:uid="{492DEFA4-E65D-48AF-BE5A-84957B4DBA94}" name="Female Sal deviance in Std. Err." dataDxfId="27">
      <calculatedColumnFormula>_xlfn.STDEV.S(Table3[[#This Row],[F Sal Std. Err.]],Table3[T Sal deviance in Std. Err])</calculatedColumnFormula>
    </tableColumn>
    <tableColumn id="24" xr3:uid="{F11F9449-5226-4068-9A3E-1ADE4F02538A}" name="Female Per-Industry Median Salary as a % of Male all-industry averaged median Salary" dataDxfId="26">
      <calculatedColumnFormula>Table3[[#This Row],[F Median salary]]/$F$160</calculatedColumnFormula>
    </tableColumn>
    <tableColumn id="25" xr3:uid="{710BA4EA-E51C-4384-870A-2651B0E56FFC}" name="Female Median Salary as a % of Male Median Salary" dataDxfId="25">
      <calculatedColumnFormula>Table3[[#This Row],[F Median salary]]/Table3[[#This Row],[M Median salary]]</calculatedColumnFormula>
    </tableColumn>
    <tableColumn id="19" xr3:uid="{19E979A0-14F9-4086-A07E-D18BB4A041C5}" name="Female Per-Industry Median Salary as a % of Female all-industry averaged median Salary" dataDxfId="10">
      <calculatedColumnFormula>Table3[[#This Row],[F Median salary]]/$K$160</calculatedColumnFormula>
    </tableColumn>
    <tableColumn id="20" xr3:uid="{B20C3B7D-CAF7-4AFE-B714-D786C7FEF097}" name="Population Adjusted: M_PIMS / M_AIAMS" dataDxfId="8">
      <calculatedColumnFormula>Table3[[#This Row],[Male Per-Industry Median Salary as a % of Male all-industry averaged median Salary]]*Table3[[#This Row],[Femal / Male population ratio, per industry]]</calculatedColumnFormula>
    </tableColumn>
    <tableColumn id="29" xr3:uid="{AD38206D-2DD0-4F31-B732-E11B44845A91}" name="Population Adjusted: F_PIMS / M_AIAMS" dataDxfId="7">
      <calculatedColumnFormula>Table3[[#This Row],[Female Per-Industry Median Salary as a % of Male all-industry averaged median Salary]]*Table3[[#This Row],[Femal / Male population ratio, per industry]]</calculatedColumnFormula>
    </tableColumn>
    <tableColumn id="28" xr3:uid="{C70AC3CB-6FD7-4FBC-94B9-CA9772B13370}" name="Population Adjusted: M_PIMS / F_AIAMS" dataDxfId="6">
      <calculatedColumnFormula>Table3[[#This Row],[Male Per-Industry Median Salary as a % of Female all-industry averaged median Salary]]*Table3[[#This Row],[Femal / Male population ratio, per industry]]</calculatedColumnFormula>
    </tableColumn>
    <tableColumn id="23" xr3:uid="{231707D4-70B7-4611-A92E-A496F33A8513}" name="Population Adjusted: F_PIMS / F_AIAMS" dataDxfId="5">
      <calculatedColumnFormula>Table3[[#This Row],[Female Per-Industry Median Salary as a % of Female all-industry averaged median Salary]]*Table3[[#This Row],[Femal / Male population ratio, per industry]]</calculatedColumnFormula>
    </tableColumn>
    <tableColumn id="30" xr3:uid="{3B262499-0676-4AC3-9B34-0F2AE6BC01F0}" name="Femal / Male population ratio, per industry" dataDxfId="9">
      <calculatedColumnFormula>Table3[[#This Row],[Female pop Number]]/Table3[[#This Row],[Male pop Number]]</calculatedColumnFormula>
    </tableColumn>
    <tableColumn id="8" xr3:uid="{D6D31F29-0DB2-472F-8A9E-8D30D92957F7}" name="Total Number" dataDxfId="24"/>
    <tableColumn id="9" xr3:uid="{E0CFC86E-57FD-4F95-AA99-C8F6BD7A5AAE}" name="T Num Std. Err." dataDxfId="23"/>
    <tableColumn id="10" xr3:uid="{44048C5D-61DB-47CF-BB46-407FDB0D5F5C}" name="Male pop Number" dataDxfId="22"/>
    <tableColumn id="21" xr3:uid="{B506BB39-7652-4CE7-AA16-0C1AD5BCDF30}" name="M percentage of total pop" dataDxfId="21">
      <calculatedColumnFormula>Table3[[#This Row],[Male pop Number]]/Table3[[#This Row],[Total Number]]</calculatedColumnFormula>
    </tableColumn>
    <tableColumn id="11" xr3:uid="{C177CEDF-C753-445B-A1D7-C8656660C635}" name="M Num Std. Err." dataDxfId="20"/>
    <tableColumn id="12" xr3:uid="{99C88052-1B89-4ED7-A0F4-32C446DE17B9}" name="Female pop Number" dataDxfId="19"/>
    <tableColumn id="22" xr3:uid="{83344C86-1DE9-4404-A739-A4ED810FDB1A}" name="Female percentage of total pop" dataDxfId="18">
      <calculatedColumnFormula>Table3[[#This Row],[Female pop Number]]/Table3[[#This Row],[Total Number]]</calculatedColumnFormula>
    </tableColumn>
    <tableColumn id="13" xr3:uid="{50CAD1B8-B20C-4C6C-ADDD-2B64D4416D8B}" name="F Num Std. Err." dataDxfId="17"/>
    <tableColumn id="26" xr3:uid="{CE0F680C-766B-4AB5-8502-E770533DE333}" name="Female Pop as a % of Male Pop" dataDxfId="16">
      <calculatedColumnFormula>Table3[[#This Row],[Female pop Number]]/Table3[[#This Row],[Male pop Number]]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6C91-E56D-4C1F-837C-09A02283502E}">
  <dimension ref="A1:N101"/>
  <sheetViews>
    <sheetView topLeftCell="A16" zoomScale="70" zoomScaleNormal="70" workbookViewId="0">
      <selection activeCell="C106" sqref="C106"/>
    </sheetView>
  </sheetViews>
  <sheetFormatPr defaultColWidth="48.7109375" defaultRowHeight="15" x14ac:dyDescent="0.25"/>
  <sheetData>
    <row r="1" spans="1:14" x14ac:dyDescent="0.25">
      <c r="A1" s="1356" t="s">
        <v>99</v>
      </c>
      <c r="B1" s="1354" t="s">
        <v>131</v>
      </c>
    </row>
    <row r="3" spans="1:14" x14ac:dyDescent="0.25">
      <c r="A3" s="1356" t="s">
        <v>60</v>
      </c>
      <c r="B3" s="1354" t="s">
        <v>164</v>
      </c>
      <c r="C3" s="1354" t="s">
        <v>165</v>
      </c>
      <c r="D3" s="1354" t="s">
        <v>166</v>
      </c>
      <c r="E3" s="1354" t="s">
        <v>167</v>
      </c>
    </row>
    <row r="4" spans="1:14" x14ac:dyDescent="0.25">
      <c r="A4" s="1357" t="s">
        <v>104</v>
      </c>
      <c r="B4" s="1358">
        <v>0.37738457285042853</v>
      </c>
      <c r="C4" s="1358">
        <v>0.32295410561238597</v>
      </c>
      <c r="D4" s="1358">
        <v>0.44990112063282794</v>
      </c>
      <c r="E4" s="1358">
        <v>0.3850115359261701</v>
      </c>
      <c r="L4" s="1359" t="s">
        <v>60</v>
      </c>
      <c r="M4" s="1359" t="s">
        <v>145</v>
      </c>
      <c r="N4" s="1359" t="s">
        <v>146</v>
      </c>
    </row>
    <row r="5" spans="1:14" x14ac:dyDescent="0.25">
      <c r="A5" s="1357" t="s">
        <v>106</v>
      </c>
      <c r="B5" s="1358">
        <v>0.51651865591281665</v>
      </c>
      <c r="C5" s="1358">
        <v>0.42590134785793654</v>
      </c>
      <c r="D5" s="1358">
        <v>0.61577059276092871</v>
      </c>
      <c r="E5" s="1358">
        <v>0.50774066420637987</v>
      </c>
      <c r="L5" s="1357" t="s">
        <v>104</v>
      </c>
      <c r="M5" s="1358">
        <v>0.29085872576177285</v>
      </c>
      <c r="N5" s="1358">
        <v>0.15</v>
      </c>
    </row>
    <row r="6" spans="1:14" x14ac:dyDescent="0.25">
      <c r="A6" s="1357" t="s">
        <v>110</v>
      </c>
      <c r="B6" s="1358">
        <v>0.82025356451676601</v>
      </c>
      <c r="C6" s="1358">
        <v>0.62637544926734867</v>
      </c>
      <c r="D6" s="1358">
        <v>0.9778698559186364</v>
      </c>
      <c r="E6" s="1358">
        <v>0.7467369808833223</v>
      </c>
      <c r="L6" s="1357" t="s">
        <v>106</v>
      </c>
      <c r="M6" s="1358">
        <v>0.33868092691622104</v>
      </c>
      <c r="N6" s="1358">
        <v>0.18691588785046728</v>
      </c>
    </row>
    <row r="7" spans="1:14" x14ac:dyDescent="0.25">
      <c r="A7" s="1357" t="s">
        <v>112</v>
      </c>
      <c r="B7" s="1358">
        <v>0.31290834218529456</v>
      </c>
      <c r="C7" s="1358">
        <v>0.23468125663897091</v>
      </c>
      <c r="D7" s="1358">
        <v>0.37303542309960797</v>
      </c>
      <c r="E7" s="1358">
        <v>0.27977656732470596</v>
      </c>
      <c r="L7" s="1357" t="s">
        <v>110</v>
      </c>
      <c r="M7" s="1358">
        <v>0.45559845559845558</v>
      </c>
      <c r="N7" s="1358">
        <v>0.26</v>
      </c>
    </row>
    <row r="8" spans="1:14" x14ac:dyDescent="0.25">
      <c r="A8" s="1357" t="s">
        <v>43</v>
      </c>
      <c r="B8" s="1358">
        <v>0.10979491432905863</v>
      </c>
      <c r="C8" s="1358">
        <v>0.10230889744298646</v>
      </c>
      <c r="D8" s="1358">
        <v>0.13089261869749674</v>
      </c>
      <c r="E8" s="1358">
        <v>0.12196812196812197</v>
      </c>
      <c r="L8" s="1357" t="s">
        <v>112</v>
      </c>
      <c r="M8" s="1358">
        <v>0.2709677419354839</v>
      </c>
      <c r="N8" s="1358">
        <v>0.26666666666666666</v>
      </c>
    </row>
    <row r="9" spans="1:14" x14ac:dyDescent="0.25">
      <c r="A9" s="1357" t="s">
        <v>32</v>
      </c>
      <c r="B9" s="1358">
        <v>0.19674768140347351</v>
      </c>
      <c r="C9" s="1358">
        <v>0.16045441978535704</v>
      </c>
      <c r="D9" s="1358">
        <v>0.23455384430994186</v>
      </c>
      <c r="E9" s="1358">
        <v>0.19128663031102056</v>
      </c>
      <c r="L9" s="1357" t="s">
        <v>43</v>
      </c>
      <c r="M9" s="1358">
        <v>8.59375E-2</v>
      </c>
      <c r="N9" s="1358">
        <v>6.8181818181818177E-2</v>
      </c>
    </row>
    <row r="10" spans="1:14" x14ac:dyDescent="0.25">
      <c r="A10" s="1357" t="s">
        <v>23</v>
      </c>
      <c r="B10" s="1358">
        <v>0.81250724624755866</v>
      </c>
      <c r="C10" s="1358">
        <v>0.69531870111569916</v>
      </c>
      <c r="D10" s="1358">
        <v>0.96863503944542495</v>
      </c>
      <c r="E10" s="1358">
        <v>0.82892806260233487</v>
      </c>
      <c r="L10" s="1357" t="s">
        <v>32</v>
      </c>
      <c r="M10" s="1358">
        <v>0.17757009345794392</v>
      </c>
      <c r="N10" s="1358">
        <v>0.19</v>
      </c>
    </row>
    <row r="11" spans="1:14" x14ac:dyDescent="0.25">
      <c r="A11" s="1357" t="s">
        <v>44</v>
      </c>
      <c r="B11" s="1358">
        <v>0.27019639296568715</v>
      </c>
      <c r="C11" s="1358">
        <v>0.23249457069140522</v>
      </c>
      <c r="D11" s="1358">
        <v>0.3221161349231676</v>
      </c>
      <c r="E11" s="1358">
        <v>0.27716969749202791</v>
      </c>
      <c r="L11" s="1357" t="s">
        <v>23</v>
      </c>
      <c r="M11" s="1358">
        <v>0.46995708154506438</v>
      </c>
      <c r="N11" s="1358">
        <v>0.15306122448979592</v>
      </c>
    </row>
    <row r="12" spans="1:14" x14ac:dyDescent="0.25">
      <c r="A12" s="1357" t="s">
        <v>33</v>
      </c>
      <c r="B12" s="1358">
        <v>0.37755618617323783</v>
      </c>
      <c r="C12" s="1358">
        <v>0.31036398354918698</v>
      </c>
      <c r="D12" s="1358">
        <v>0.4501057104115363</v>
      </c>
      <c r="E12" s="1358">
        <v>0.37000215177897472</v>
      </c>
      <c r="L12" s="1357" t="s">
        <v>44</v>
      </c>
      <c r="M12" s="1358">
        <v>0.19142857142857142</v>
      </c>
      <c r="N12" s="1358">
        <v>0.14399999999999999</v>
      </c>
    </row>
    <row r="13" spans="1:14" x14ac:dyDescent="0.25">
      <c r="A13" s="1357" t="s">
        <v>45</v>
      </c>
      <c r="B13" s="1358">
        <v>0.17251866187448162</v>
      </c>
      <c r="C13" s="1358">
        <v>0.13831237546833441</v>
      </c>
      <c r="D13" s="1358">
        <v>0.20566908371786422</v>
      </c>
      <c r="E13" s="1358">
        <v>0.16488986884277046</v>
      </c>
      <c r="L13" s="1357" t="s">
        <v>33</v>
      </c>
      <c r="M13" s="1358">
        <v>0.26560121765601219</v>
      </c>
      <c r="N13" s="1358">
        <v>0.19090909090909092</v>
      </c>
    </row>
    <row r="14" spans="1:14" x14ac:dyDescent="0.25">
      <c r="A14" s="1357" t="s">
        <v>29</v>
      </c>
      <c r="B14" s="1358">
        <v>0.25466572461319487</v>
      </c>
      <c r="C14" s="1358">
        <v>0.21475542448724644</v>
      </c>
      <c r="D14" s="1358">
        <v>0.30360116213774752</v>
      </c>
      <c r="E14" s="1358">
        <v>0.25602187553407069</v>
      </c>
      <c r="L14" s="1357" t="s">
        <v>45</v>
      </c>
      <c r="M14" s="1358">
        <v>0.14391143911439114</v>
      </c>
      <c r="N14" s="1358">
        <v>0.20909090909090908</v>
      </c>
    </row>
    <row r="15" spans="1:14" x14ac:dyDescent="0.25">
      <c r="A15" s="1357" t="s">
        <v>61</v>
      </c>
      <c r="B15" s="1358">
        <v>0.33795394559631325</v>
      </c>
      <c r="C15" s="1358">
        <v>0.26911147519706424</v>
      </c>
      <c r="D15" s="1358">
        <v>0.40289367871518289</v>
      </c>
      <c r="E15" s="1358">
        <v>0.32082274416209011</v>
      </c>
      <c r="L15" s="1357" t="s">
        <v>29</v>
      </c>
      <c r="M15" s="1358">
        <v>0.17682926829268292</v>
      </c>
      <c r="N15" s="1358">
        <v>0.16153846153846155</v>
      </c>
    </row>
    <row r="16" spans="1:14" x14ac:dyDescent="0.25">
      <c r="A16" s="1357" t="s">
        <v>38</v>
      </c>
      <c r="B16" s="1358">
        <v>0.40780859878338016</v>
      </c>
      <c r="C16" s="1358">
        <v>0.34619722774416445</v>
      </c>
      <c r="D16" s="1358">
        <v>0.48617129261683778</v>
      </c>
      <c r="E16" s="1358">
        <v>0.41272095344450982</v>
      </c>
      <c r="L16" s="1357" t="s">
        <v>61</v>
      </c>
      <c r="M16" s="1358">
        <v>0.26128266033254155</v>
      </c>
      <c r="N16" s="1358">
        <v>0.21568627450980393</v>
      </c>
    </row>
    <row r="17" spans="1:14" x14ac:dyDescent="0.25">
      <c r="A17" s="1357" t="s">
        <v>46</v>
      </c>
      <c r="B17" s="1358">
        <v>0.16376808559494585</v>
      </c>
      <c r="C17" s="1358">
        <v>0.14037264479566788</v>
      </c>
      <c r="D17" s="1358">
        <v>0.1952370354637176</v>
      </c>
      <c r="E17" s="1358">
        <v>0.16734603039747223</v>
      </c>
      <c r="L17" s="1357" t="s">
        <v>38</v>
      </c>
      <c r="M17" s="1358">
        <v>0.24903474903474904</v>
      </c>
      <c r="N17" s="1358">
        <v>0.16279069767441862</v>
      </c>
    </row>
    <row r="18" spans="1:14" x14ac:dyDescent="0.25">
      <c r="A18" s="1357" t="s">
        <v>24</v>
      </c>
      <c r="B18" s="1358">
        <v>0.35764445673209844</v>
      </c>
      <c r="C18" s="1358">
        <v>0.27094277025158975</v>
      </c>
      <c r="D18" s="1358">
        <v>0.42636783124588001</v>
      </c>
      <c r="E18" s="1358">
        <v>0.32300593276203027</v>
      </c>
      <c r="L18" s="1357" t="s">
        <v>46</v>
      </c>
      <c r="M18" s="1358">
        <v>0.11678004535147392</v>
      </c>
      <c r="N18" s="1358">
        <v>0.14814814814814814</v>
      </c>
    </row>
    <row r="19" spans="1:14" x14ac:dyDescent="0.25">
      <c r="A19" s="1357" t="s">
        <v>50</v>
      </c>
      <c r="B19" s="1358">
        <v>1.7551667576843155</v>
      </c>
      <c r="C19" s="1358">
        <v>1.43742105155181</v>
      </c>
      <c r="D19" s="1358">
        <v>2.0924318268108664</v>
      </c>
      <c r="E19" s="1358">
        <v>1.7136295133364858</v>
      </c>
      <c r="L19" s="1357" t="s">
        <v>24</v>
      </c>
      <c r="M19" s="1358">
        <v>0.29166666666666669</v>
      </c>
      <c r="N19" s="1358">
        <v>0.26666666666666666</v>
      </c>
    </row>
    <row r="20" spans="1:14" x14ac:dyDescent="0.25">
      <c r="A20" s="1357" t="s">
        <v>47</v>
      </c>
      <c r="B20" s="1358">
        <v>0.24771910423002488</v>
      </c>
      <c r="C20" s="1358">
        <v>0.2199745645562621</v>
      </c>
      <c r="D20" s="1358">
        <v>0.29531970995385626</v>
      </c>
      <c r="E20" s="1358">
        <v>0.2622439024390244</v>
      </c>
      <c r="L20" s="1357" t="s">
        <v>50</v>
      </c>
      <c r="M20" s="1358">
        <v>0.63102998696219037</v>
      </c>
      <c r="N20" s="1358">
        <v>0.21</v>
      </c>
    </row>
    <row r="21" spans="1:14" x14ac:dyDescent="0.25">
      <c r="A21" s="1357" t="s">
        <v>30</v>
      </c>
      <c r="B21" s="1358">
        <v>0.28543996782868775</v>
      </c>
      <c r="C21" s="1358">
        <v>0.25009978133561211</v>
      </c>
      <c r="D21" s="1358">
        <v>0.34028884760592076</v>
      </c>
      <c r="E21" s="1358">
        <v>0.2981578474261401</v>
      </c>
      <c r="L21" s="1357" t="s">
        <v>47</v>
      </c>
      <c r="M21" s="1358">
        <v>0.18300653594771241</v>
      </c>
      <c r="N21" s="1358">
        <v>0.11475409836065574</v>
      </c>
    </row>
    <row r="22" spans="1:14" x14ac:dyDescent="0.25">
      <c r="A22" s="1357" t="s">
        <v>48</v>
      </c>
      <c r="B22" s="1358">
        <v>0.12390423449312031</v>
      </c>
      <c r="C22" s="1358">
        <v>0.11550394740884096</v>
      </c>
      <c r="D22" s="1358">
        <v>0.14771312332287942</v>
      </c>
      <c r="E22" s="1358">
        <v>0.13769867428404015</v>
      </c>
      <c r="L22" s="1357" t="s">
        <v>30</v>
      </c>
      <c r="M22" s="1358">
        <v>0.23504867872044508</v>
      </c>
      <c r="N22" s="1358">
        <v>0.13</v>
      </c>
    </row>
    <row r="23" spans="1:14" x14ac:dyDescent="0.25">
      <c r="A23" s="1357" t="s">
        <v>28</v>
      </c>
      <c r="B23" s="1358">
        <v>0.69586854347225058</v>
      </c>
      <c r="C23" s="1358">
        <v>0.5633221542394411</v>
      </c>
      <c r="D23" s="1358">
        <v>0.829583560230432</v>
      </c>
      <c r="E23" s="1358">
        <v>0.67156764399606395</v>
      </c>
      <c r="L23" s="1357" t="s">
        <v>48</v>
      </c>
      <c r="M23" s="1358">
        <v>0.10609480812641084</v>
      </c>
      <c r="N23" s="1358">
        <v>6.8376068376068383E-2</v>
      </c>
    </row>
    <row r="24" spans="1:14" x14ac:dyDescent="0.25">
      <c r="A24" s="1357" t="s">
        <v>49</v>
      </c>
      <c r="B24" s="1358">
        <v>0.26642250210507834</v>
      </c>
      <c r="C24" s="1358">
        <v>0.22201875175423194</v>
      </c>
      <c r="D24" s="1358">
        <v>0.3176170699123495</v>
      </c>
      <c r="E24" s="1358">
        <v>0.26468089159362457</v>
      </c>
      <c r="L24" s="1357" t="s">
        <v>28</v>
      </c>
      <c r="M24" s="1358">
        <v>0.42827550491973071</v>
      </c>
      <c r="N24" s="1358">
        <v>0.20618556701030927</v>
      </c>
    </row>
    <row r="25" spans="1:14" x14ac:dyDescent="0.25">
      <c r="A25" s="1357" t="s">
        <v>41</v>
      </c>
      <c r="B25" s="1358">
        <v>0.7472046713264261</v>
      </c>
      <c r="C25" s="1358">
        <v>0.63927510769038687</v>
      </c>
      <c r="D25" s="1358">
        <v>0.89078421100451</v>
      </c>
      <c r="E25" s="1358">
        <v>0.76211538052608085</v>
      </c>
      <c r="L25" s="1357" t="s">
        <v>49</v>
      </c>
      <c r="M25" s="1358">
        <v>0.20060790273556231</v>
      </c>
      <c r="N25" s="1358">
        <v>0.16666666666666666</v>
      </c>
    </row>
    <row r="26" spans="1:14" x14ac:dyDescent="0.25">
      <c r="A26" s="1357" t="s">
        <v>35</v>
      </c>
      <c r="B26" s="1358">
        <v>0.14881556426700504</v>
      </c>
      <c r="C26" s="1358">
        <v>0.1240129702225042</v>
      </c>
      <c r="D26" s="1358">
        <v>0.1774113038740136</v>
      </c>
      <c r="E26" s="1358">
        <v>0.14784275322834464</v>
      </c>
      <c r="L26" s="1357" t="s">
        <v>41</v>
      </c>
      <c r="M26" s="1358">
        <v>0.48338368580060426</v>
      </c>
      <c r="N26" s="1358">
        <v>0.15662650602409639</v>
      </c>
    </row>
    <row r="27" spans="1:14" x14ac:dyDescent="0.25">
      <c r="A27" s="1357" t="s">
        <v>39</v>
      </c>
      <c r="B27" s="1358">
        <v>0.40009265555298179</v>
      </c>
      <c r="C27" s="1358">
        <v>0.36709532313624105</v>
      </c>
      <c r="D27" s="1358">
        <v>0.47697268791533787</v>
      </c>
      <c r="E27" s="1358">
        <v>0.43763473427283583</v>
      </c>
      <c r="L27" s="1357" t="s">
        <v>35</v>
      </c>
      <c r="M27" s="1358">
        <v>0.12294043092522181</v>
      </c>
      <c r="N27" s="1358">
        <v>0.16666666666666666</v>
      </c>
    </row>
    <row r="28" spans="1:14" x14ac:dyDescent="0.25">
      <c r="A28" s="1357" t="s">
        <v>36</v>
      </c>
      <c r="B28" s="1358">
        <v>1.206932177000422</v>
      </c>
      <c r="C28" s="1358">
        <v>1.0096451865291991</v>
      </c>
      <c r="D28" s="1358">
        <v>1.4388509176699165</v>
      </c>
      <c r="E28" s="1358">
        <v>1.2036541330507953</v>
      </c>
      <c r="L28" s="1357" t="s">
        <v>39</v>
      </c>
      <c r="M28" s="1358">
        <v>0.31724137931034485</v>
      </c>
      <c r="N28" s="1358">
        <v>8.5106382978723402E-2</v>
      </c>
    </row>
    <row r="29" spans="1:14" x14ac:dyDescent="0.25">
      <c r="A29" s="1357" t="s">
        <v>40</v>
      </c>
      <c r="B29" s="1358">
        <v>0.84566176961284345</v>
      </c>
      <c r="C29" s="1358">
        <v>0.79868056018990774</v>
      </c>
      <c r="D29" s="1358">
        <v>1.0081603891528197</v>
      </c>
      <c r="E29" s="1358">
        <v>0.9521514786443297</v>
      </c>
      <c r="L29" s="1357" t="s">
        <v>36</v>
      </c>
      <c r="M29" s="1358">
        <v>0.56742556917688269</v>
      </c>
      <c r="N29" s="1358">
        <v>0.18279569892473119</v>
      </c>
    </row>
    <row r="30" spans="1:14" x14ac:dyDescent="0.25">
      <c r="L30" s="1357" t="s">
        <v>40</v>
      </c>
      <c r="M30" s="1358">
        <v>0.51505016722408026</v>
      </c>
      <c r="N30" s="1358">
        <v>5.7471264367816091E-2</v>
      </c>
    </row>
    <row r="39" spans="1:9" x14ac:dyDescent="0.25">
      <c r="A39" s="1353" t="s">
        <v>60</v>
      </c>
      <c r="B39" s="1353" t="s">
        <v>151</v>
      </c>
      <c r="C39" s="1353" t="s">
        <v>147</v>
      </c>
      <c r="D39" s="1359" t="s">
        <v>76</v>
      </c>
      <c r="E39" s="1359" t="s">
        <v>78</v>
      </c>
      <c r="F39" s="1359" t="s">
        <v>74</v>
      </c>
      <c r="G39" s="1353" t="s">
        <v>149</v>
      </c>
      <c r="H39" s="1359" t="s">
        <v>150</v>
      </c>
      <c r="I39" s="1359" t="s">
        <v>141</v>
      </c>
    </row>
    <row r="40" spans="1:9" x14ac:dyDescent="0.25">
      <c r="A40" s="1357" t="s">
        <v>40</v>
      </c>
      <c r="B40" s="1358">
        <f>Table5[[#This Row],[Female Per-Industry Median Salary as a % of Male all-industry averaged median Salary]]/Table5[[#This Row],[Male Per-Industry Median Salary as a % of Male all-industry averaged median Salary]]</f>
        <v>0.94444444444444486</v>
      </c>
      <c r="C40" s="1358">
        <f>Table5[[#This Row],[Female Median salary]]/Table5[[#This Row],[Male Median salary]]</f>
        <v>0.94444444444444442</v>
      </c>
      <c r="D40" s="1358">
        <v>90000</v>
      </c>
      <c r="E40" s="1358">
        <v>85000</v>
      </c>
      <c r="F40" s="1358">
        <v>87000</v>
      </c>
      <c r="G40" s="1358">
        <v>0.75200442355543295</v>
      </c>
      <c r="H40" s="1358">
        <v>0.79623997788222278</v>
      </c>
      <c r="I40" s="1358">
        <v>0.20060790273556231</v>
      </c>
    </row>
    <row r="41" spans="1:9" x14ac:dyDescent="0.25">
      <c r="A41" s="1357" t="s">
        <v>48</v>
      </c>
      <c r="B41" s="1358">
        <f>Table5[[#This Row],[Female Per-Industry Median Salary as a % of Male all-industry averaged median Salary]]/Table5[[#This Row],[Male Per-Industry Median Salary as a % of Male all-industry averaged median Salary]]</f>
        <v>0.93220338983050843</v>
      </c>
      <c r="C41" s="1358">
        <f>Table5[[#This Row],[Female Median salary]]/Table5[[#This Row],[Male Median salary]]</f>
        <v>0.93220338983050843</v>
      </c>
      <c r="D41" s="1358">
        <v>118000</v>
      </c>
      <c r="E41" s="1358">
        <v>110000</v>
      </c>
      <c r="F41" s="1358">
        <v>117000</v>
      </c>
      <c r="G41" s="1358">
        <v>0.97318219518938343</v>
      </c>
      <c r="H41" s="1358">
        <v>1.0439590821122477</v>
      </c>
      <c r="I41" s="1358">
        <v>0.46995708154506438</v>
      </c>
    </row>
    <row r="42" spans="1:9" x14ac:dyDescent="0.25">
      <c r="A42" s="1357" t="s">
        <v>43</v>
      </c>
      <c r="B42" s="1358">
        <f>Table5[[#This Row],[Female Per-Industry Median Salary as a % of Male all-industry averaged median Salary]]/Table5[[#This Row],[Male Per-Industry Median Salary as a % of Male all-industry averaged median Salary]]</f>
        <v>0.93181818181818188</v>
      </c>
      <c r="C42" s="1358">
        <f>Table5[[#This Row],[Female Median salary]]/Table5[[#This Row],[Male Median salary]]</f>
        <v>0.93181818181818177</v>
      </c>
      <c r="D42" s="1358">
        <v>132000</v>
      </c>
      <c r="E42" s="1358">
        <v>123000</v>
      </c>
      <c r="F42" s="1358">
        <v>132000</v>
      </c>
      <c r="G42" s="1358">
        <v>1.0881946364390378</v>
      </c>
      <c r="H42" s="1358">
        <v>1.1678186342272601</v>
      </c>
      <c r="I42" s="1358">
        <v>0.29085872576177285</v>
      </c>
    </row>
    <row r="43" spans="1:9" x14ac:dyDescent="0.25">
      <c r="A43" s="1357" t="s">
        <v>39</v>
      </c>
      <c r="B43" s="1358">
        <f>Table5[[#This Row],[Female Per-Industry Median Salary as a % of Male all-industry averaged median Salary]]/Table5[[#This Row],[Male Per-Industry Median Salary as a % of Male all-industry averaged median Salary]]</f>
        <v>0.91752577319587636</v>
      </c>
      <c r="C43" s="1358">
        <f>Table5[[#This Row],[Female Median salary]]/Table5[[#This Row],[Male Median salary]]</f>
        <v>0.91752577319587625</v>
      </c>
      <c r="D43" s="1358">
        <v>97000</v>
      </c>
      <c r="E43" s="1358">
        <v>89000</v>
      </c>
      <c r="F43" s="1358">
        <v>94000</v>
      </c>
      <c r="G43" s="1358">
        <v>0.78739286701686484</v>
      </c>
      <c r="H43" s="1358">
        <v>0.85816975393972905</v>
      </c>
      <c r="I43" s="1358">
        <v>0.18300653594771241</v>
      </c>
    </row>
    <row r="44" spans="1:9" x14ac:dyDescent="0.25">
      <c r="A44" s="1357" t="s">
        <v>47</v>
      </c>
      <c r="B44" s="1358">
        <f>Table5[[#This Row],[Female Per-Industry Median Salary as a % of Male all-industry averaged median Salary]]/Table5[[#This Row],[Male Per-Industry Median Salary as a % of Male all-industry averaged median Salary]]</f>
        <v>0.88800000000000001</v>
      </c>
      <c r="C44" s="1358">
        <f>Table5[[#This Row],[Female Median salary]]/Table5[[#This Row],[Male Median salary]]</f>
        <v>0.88800000000000001</v>
      </c>
      <c r="D44" s="1358">
        <v>125000</v>
      </c>
      <c r="E44" s="1358">
        <v>111000</v>
      </c>
      <c r="F44" s="1358">
        <v>122000</v>
      </c>
      <c r="G44" s="1358">
        <v>0.98202930605474148</v>
      </c>
      <c r="H44" s="1358">
        <v>1.1058888581697539</v>
      </c>
      <c r="I44" s="1358">
        <v>0.17757009345794392</v>
      </c>
    </row>
    <row r="45" spans="1:9" x14ac:dyDescent="0.25">
      <c r="A45" s="1357" t="s">
        <v>30</v>
      </c>
      <c r="B45" s="1358">
        <f>Table5[[#This Row],[Female Per-Industry Median Salary as a % of Male all-industry averaged median Salary]]/Table5[[#This Row],[Male Per-Industry Median Salary as a % of Male all-industry averaged median Salary]]</f>
        <v>0.87619047619047619</v>
      </c>
      <c r="C45" s="1358">
        <f>Table5[[#This Row],[Female Median salary]]/Table5[[#This Row],[Male Median salary]]</f>
        <v>0.87619047619047619</v>
      </c>
      <c r="D45" s="1358">
        <v>105000</v>
      </c>
      <c r="E45" s="1358">
        <v>92000</v>
      </c>
      <c r="F45" s="1358">
        <v>100000</v>
      </c>
      <c r="G45" s="1358">
        <v>0.81393419961293889</v>
      </c>
      <c r="H45" s="1358">
        <v>0.92894664086259326</v>
      </c>
      <c r="I45" s="1358">
        <v>0.11678004535147392</v>
      </c>
    </row>
    <row r="46" spans="1:9" x14ac:dyDescent="0.25">
      <c r="A46" s="1357" t="s">
        <v>44</v>
      </c>
      <c r="B46" s="1358">
        <f>Table5[[#This Row],[Female Per-Industry Median Salary as a % of Male all-industry averaged median Salary]]/Table5[[#This Row],[Male Per-Industry Median Salary as a % of Male all-industry averaged median Salary]]</f>
        <v>0.86046511627906974</v>
      </c>
      <c r="C46" s="1358">
        <f>Table5[[#This Row],[Female Median salary]]/Table5[[#This Row],[Male Median salary]]</f>
        <v>0.86046511627906974</v>
      </c>
      <c r="D46" s="1358">
        <v>129000</v>
      </c>
      <c r="E46" s="1358">
        <v>111000</v>
      </c>
      <c r="F46" s="1358">
        <v>125000</v>
      </c>
      <c r="G46" s="1358">
        <v>0.98202930605474148</v>
      </c>
      <c r="H46" s="1358">
        <v>1.1412773016311861</v>
      </c>
      <c r="I46" s="1358">
        <v>8.59375E-2</v>
      </c>
    </row>
    <row r="47" spans="1:9" x14ac:dyDescent="0.25">
      <c r="A47" s="1357" t="s">
        <v>46</v>
      </c>
      <c r="B47" s="1358">
        <f>Table5[[#This Row],[Female Per-Industry Median Salary as a % of Male all-industry averaged median Salary]]/Table5[[#This Row],[Male Per-Industry Median Salary as a % of Male all-industry averaged median Salary]]</f>
        <v>0.8571428571428571</v>
      </c>
      <c r="C47" s="1358">
        <f>Table5[[#This Row],[Female Median salary]]/Table5[[#This Row],[Male Median salary]]</f>
        <v>0.8571428571428571</v>
      </c>
      <c r="D47" s="1358">
        <v>140000</v>
      </c>
      <c r="E47" s="1358">
        <v>120000</v>
      </c>
      <c r="F47" s="1358">
        <v>135000</v>
      </c>
      <c r="G47" s="1358">
        <v>1.0616533038429639</v>
      </c>
      <c r="H47" s="1358">
        <v>1.2385955211501245</v>
      </c>
      <c r="I47" s="1358">
        <v>0.33868092691622104</v>
      </c>
    </row>
    <row r="48" spans="1:9" x14ac:dyDescent="0.25">
      <c r="A48" s="1357" t="s">
        <v>23</v>
      </c>
      <c r="B48" s="1358">
        <f>Table5[[#This Row],[Female Per-Industry Median Salary as a % of Male all-industry averaged median Salary]]/Table5[[#This Row],[Male Per-Industry Median Salary as a % of Male all-industry averaged median Salary]]</f>
        <v>0.85576923076923073</v>
      </c>
      <c r="C48" s="1358">
        <f>Table5[[#This Row],[Female Median salary]]/Table5[[#This Row],[Male Median salary]]</f>
        <v>0.85576923076923073</v>
      </c>
      <c r="D48" s="1358">
        <v>104000</v>
      </c>
      <c r="E48" s="1358">
        <v>89000</v>
      </c>
      <c r="F48" s="1358">
        <v>98000</v>
      </c>
      <c r="G48" s="1358">
        <v>0.78739286701686484</v>
      </c>
      <c r="H48" s="1358">
        <v>0.92009952999723532</v>
      </c>
      <c r="I48" s="1358">
        <v>0.63102998696219037</v>
      </c>
    </row>
    <row r="49" spans="1:9" x14ac:dyDescent="0.25">
      <c r="A49" s="1357" t="s">
        <v>104</v>
      </c>
      <c r="B49" s="1358">
        <f>Table5[[#This Row],[Female Per-Industry Median Salary as a % of Male all-industry averaged median Salary]]/Table5[[#This Row],[Male Per-Industry Median Salary as a % of Male all-industry averaged median Salary]]</f>
        <v>0.85576923076923073</v>
      </c>
      <c r="C49" s="1358">
        <f>Table5[[#This Row],[Female Median salary]]/Table5[[#This Row],[Male Median salary]]</f>
        <v>0.85576923076923073</v>
      </c>
      <c r="D49" s="1358">
        <v>104000</v>
      </c>
      <c r="E49" s="1358">
        <v>89000</v>
      </c>
      <c r="F49" s="1358">
        <v>100000</v>
      </c>
      <c r="G49" s="1358">
        <v>0.78739286701686484</v>
      </c>
      <c r="H49" s="1358">
        <v>0.92009952999723532</v>
      </c>
      <c r="I49" s="1358">
        <v>0.29166666666666669</v>
      </c>
    </row>
    <row r="50" spans="1:9" x14ac:dyDescent="0.25">
      <c r="A50" s="1357" t="s">
        <v>41</v>
      </c>
      <c r="B50" s="1358">
        <f>Table5[[#This Row],[Female Per-Industry Median Salary as a % of Male all-industry averaged median Salary]]/Table5[[#This Row],[Male Per-Industry Median Salary as a % of Male all-industry averaged median Salary]]</f>
        <v>0.85555555555555562</v>
      </c>
      <c r="C50" s="1358">
        <f>Table5[[#This Row],[Female Median salary]]/Table5[[#This Row],[Male Median salary]]</f>
        <v>0.85555555555555551</v>
      </c>
      <c r="D50" s="1358">
        <v>90000</v>
      </c>
      <c r="E50" s="1358">
        <v>77000</v>
      </c>
      <c r="F50" s="1358">
        <v>83000</v>
      </c>
      <c r="G50" s="1358">
        <v>0.68122753663256841</v>
      </c>
      <c r="H50" s="1358">
        <v>0.79623997788222278</v>
      </c>
      <c r="I50" s="1358">
        <v>0.31724137931034485</v>
      </c>
    </row>
    <row r="51" spans="1:9" x14ac:dyDescent="0.25">
      <c r="A51" s="1357" t="s">
        <v>38</v>
      </c>
      <c r="B51" s="1358">
        <f>Table5[[#This Row],[Female Per-Industry Median Salary as a % of Male all-industry averaged median Salary]]/Table5[[#This Row],[Male Per-Industry Median Salary as a % of Male all-industry averaged median Salary]]</f>
        <v>0.84892086330935435</v>
      </c>
      <c r="C51" s="1358">
        <f>Table5[[#This Row],[Female Median salary]]/Table5[[#This Row],[Male Median salary]]</f>
        <v>0.84892086330935257</v>
      </c>
      <c r="D51" s="1358">
        <v>139000</v>
      </c>
      <c r="E51" s="1358">
        <v>118000</v>
      </c>
      <c r="F51" s="1358">
        <v>129000</v>
      </c>
      <c r="G51" s="1358">
        <v>1.04395908211225</v>
      </c>
      <c r="H51" s="1358">
        <v>1.2297484102847664</v>
      </c>
      <c r="I51" s="1358">
        <v>0.45559845559845558</v>
      </c>
    </row>
    <row r="52" spans="1:9" x14ac:dyDescent="0.25">
      <c r="A52" s="1357" t="s">
        <v>29</v>
      </c>
      <c r="B52" s="1358">
        <f>Table5[[#This Row],[Female Per-Industry Median Salary as a % of Male all-industry averaged median Salary]]/Table5[[#This Row],[Male Per-Industry Median Salary as a % of Male all-industry averaged median Salary]]</f>
        <v>0.84328358208955234</v>
      </c>
      <c r="C52" s="1358">
        <f>Table5[[#This Row],[Female Median salary]]/Table5[[#This Row],[Male Median salary]]</f>
        <v>0.84328358208955223</v>
      </c>
      <c r="D52" s="1358">
        <v>134000</v>
      </c>
      <c r="E52" s="1358">
        <v>113000</v>
      </c>
      <c r="F52" s="1358">
        <v>130000</v>
      </c>
      <c r="G52" s="1358">
        <v>0.99972352778545759</v>
      </c>
      <c r="H52" s="1358">
        <v>1.1855128559579762</v>
      </c>
      <c r="I52" s="1358">
        <v>0.2709677419354839</v>
      </c>
    </row>
    <row r="53" spans="1:9" x14ac:dyDescent="0.25">
      <c r="A53" s="1357" t="s">
        <v>36</v>
      </c>
      <c r="B53" s="1358">
        <f>Table5[[#This Row],[Female Per-Industry Median Salary as a % of Male all-industry averaged median Salary]]/Table5[[#This Row],[Male Per-Industry Median Salary as a % of Male all-industry averaged median Salary]]</f>
        <v>0.83653846153846145</v>
      </c>
      <c r="C53" s="1358">
        <f>Table5[[#This Row],[Female Median salary]]/Table5[[#This Row],[Male Median salary]]</f>
        <v>0.83653846153846156</v>
      </c>
      <c r="D53" s="1358">
        <v>104000</v>
      </c>
      <c r="E53" s="1358">
        <v>87000</v>
      </c>
      <c r="F53" s="1358">
        <v>93000</v>
      </c>
      <c r="G53" s="1358">
        <v>0.76969864528614873</v>
      </c>
      <c r="H53" s="1358">
        <v>0.92009952999723532</v>
      </c>
      <c r="I53" s="1358">
        <v>0.23504867872044508</v>
      </c>
    </row>
    <row r="54" spans="1:9" x14ac:dyDescent="0.25">
      <c r="A54" s="1357" t="s">
        <v>35</v>
      </c>
      <c r="B54" s="1358">
        <f>Table5[[#This Row],[Female Per-Industry Median Salary as a % of Male all-industry averaged median Salary]]/Table5[[#This Row],[Male Per-Industry Median Salary as a % of Male all-industry averaged median Salary]]</f>
        <v>0.83333333333333326</v>
      </c>
      <c r="C54" s="1358">
        <f>Table5[[#This Row],[Female Median salary]]/Table5[[#This Row],[Male Median salary]]</f>
        <v>0.83333333333333337</v>
      </c>
      <c r="D54" s="1358">
        <v>120000</v>
      </c>
      <c r="E54" s="1358">
        <v>100000</v>
      </c>
      <c r="F54" s="1358">
        <v>120000</v>
      </c>
      <c r="G54" s="1358">
        <v>0.8847110865358031</v>
      </c>
      <c r="H54" s="1358">
        <v>1.0616533038429639</v>
      </c>
      <c r="I54" s="1358">
        <v>0.26560121765601219</v>
      </c>
    </row>
    <row r="55" spans="1:9" x14ac:dyDescent="0.25">
      <c r="A55" s="1357" t="s">
        <v>49</v>
      </c>
      <c r="B55" s="1358">
        <f>Table5[[#This Row],[Female Per-Industry Median Salary as a % of Male all-industry averaged median Salary]]/Table5[[#This Row],[Male Per-Industry Median Salary as a % of Male all-industry averaged median Salary]]</f>
        <v>0.83333333333333326</v>
      </c>
      <c r="C55" s="1358">
        <f>Table5[[#This Row],[Female Median salary]]/Table5[[#This Row],[Male Median salary]]</f>
        <v>0.83333333333333337</v>
      </c>
      <c r="D55" s="1358">
        <v>120000</v>
      </c>
      <c r="E55" s="1358">
        <v>100000</v>
      </c>
      <c r="F55" s="1358">
        <v>120000</v>
      </c>
      <c r="G55" s="1358">
        <v>0.8847110865358031</v>
      </c>
      <c r="H55" s="1358">
        <v>1.0616533038429639</v>
      </c>
      <c r="I55" s="1358">
        <v>0.19142857142857142</v>
      </c>
    </row>
    <row r="56" spans="1:9" x14ac:dyDescent="0.25">
      <c r="A56" s="1357" t="s">
        <v>106</v>
      </c>
      <c r="B56" s="1358">
        <f>Table5[[#This Row],[Female Per-Industry Median Salary as a % of Male all-industry averaged median Salary]]/Table5[[#This Row],[Male Per-Industry Median Salary as a % of Male all-industry averaged median Salary]]</f>
        <v>0.82456140350877205</v>
      </c>
      <c r="C56" s="1358">
        <f>Table5[[#This Row],[Female Median salary]]/Table5[[#This Row],[Male Median salary]]</f>
        <v>0.82456140350877194</v>
      </c>
      <c r="D56" s="1358">
        <v>114000</v>
      </c>
      <c r="E56" s="1358">
        <v>94000</v>
      </c>
      <c r="F56" s="1358">
        <v>107000</v>
      </c>
      <c r="G56" s="1358">
        <v>0.831628421343655</v>
      </c>
      <c r="H56" s="1358">
        <v>1.0085706386508155</v>
      </c>
      <c r="I56" s="1358">
        <v>0.26128266033254155</v>
      </c>
    </row>
    <row r="57" spans="1:9" x14ac:dyDescent="0.25">
      <c r="A57" s="1357" t="s">
        <v>33</v>
      </c>
      <c r="B57" s="1358">
        <f>Table5[[#This Row],[Female Per-Industry Median Salary as a % of Male all-industry averaged median Salary]]/Table5[[#This Row],[Male Per-Industry Median Salary as a % of Male all-industry averaged median Salary]]</f>
        <v>0.82203389830508466</v>
      </c>
      <c r="C57" s="1358">
        <f>Table5[[#This Row],[Female Median salary]]/Table5[[#This Row],[Male Median salary]]</f>
        <v>0.82203389830508478</v>
      </c>
      <c r="D57" s="1358">
        <v>118000</v>
      </c>
      <c r="E57" s="1358">
        <v>97000</v>
      </c>
      <c r="F57" s="1358">
        <v>110000</v>
      </c>
      <c r="G57" s="1358">
        <v>0.85816975393972905</v>
      </c>
      <c r="H57" s="1358">
        <v>1.0439590821122477</v>
      </c>
      <c r="I57" s="1358">
        <v>0.14391143911439114</v>
      </c>
    </row>
    <row r="58" spans="1:9" x14ac:dyDescent="0.25">
      <c r="A58" s="1357" t="s">
        <v>50</v>
      </c>
      <c r="B58" s="1358">
        <f>Table5[[#This Row],[Female Per-Industry Median Salary as a % of Male all-industry averaged median Salary]]/Table5[[#This Row],[Male Per-Industry Median Salary as a % of Male all-industry averaged median Salary]]</f>
        <v>0.81896551724137923</v>
      </c>
      <c r="C58" s="1358">
        <f>Table5[[#This Row],[Female Median salary]]/Table5[[#This Row],[Male Median salary]]</f>
        <v>0.81896551724137934</v>
      </c>
      <c r="D58" s="1358">
        <v>116000</v>
      </c>
      <c r="E58" s="1358">
        <v>95000</v>
      </c>
      <c r="F58" s="1358">
        <v>100000</v>
      </c>
      <c r="G58" s="1358">
        <v>0.84047553220901294</v>
      </c>
      <c r="H58" s="1358">
        <v>1.0262648603815316</v>
      </c>
      <c r="I58" s="1358">
        <v>0.17682926829268292</v>
      </c>
    </row>
    <row r="59" spans="1:9" x14ac:dyDescent="0.25">
      <c r="A59" s="1357" t="s">
        <v>32</v>
      </c>
      <c r="B59" s="1358">
        <f>Table5[[#This Row],[Female Per-Industry Median Salary as a % of Male all-industry averaged median Salary]]/Table5[[#This Row],[Male Per-Industry Median Salary as a % of Male all-industry averaged median Salary]]</f>
        <v>0.81553398058252424</v>
      </c>
      <c r="C59" s="1358">
        <f>Table5[[#This Row],[Female Median salary]]/Table5[[#This Row],[Male Median salary]]</f>
        <v>0.81553398058252424</v>
      </c>
      <c r="D59" s="1358">
        <v>103000</v>
      </c>
      <c r="E59" s="1358">
        <v>84000</v>
      </c>
      <c r="F59" s="1358">
        <v>100000</v>
      </c>
      <c r="G59" s="1358">
        <v>0.74315731269007468</v>
      </c>
      <c r="H59" s="1358">
        <v>0.91125241913187727</v>
      </c>
      <c r="I59" s="1358">
        <v>0.12294043092522181</v>
      </c>
    </row>
    <row r="60" spans="1:9" x14ac:dyDescent="0.25">
      <c r="A60" s="1357" t="s">
        <v>28</v>
      </c>
      <c r="B60" s="1358">
        <f>Table5[[#This Row],[Female Per-Industry Median Salary as a % of Male all-industry averaged median Salary]]/Table5[[#This Row],[Male Per-Industry Median Salary as a % of Male all-industry averaged median Salary]]</f>
        <v>0.80952380952380965</v>
      </c>
      <c r="C60" s="1358">
        <f>Table5[[#This Row],[Female Median salary]]/Table5[[#This Row],[Male Median salary]]</f>
        <v>0.80952380952380953</v>
      </c>
      <c r="D60" s="1358">
        <v>105000</v>
      </c>
      <c r="E60" s="1358">
        <v>85000</v>
      </c>
      <c r="F60" s="1358">
        <v>97000</v>
      </c>
      <c r="G60" s="1358">
        <v>0.75200442355543273</v>
      </c>
      <c r="H60" s="1358">
        <v>0.92894664086259326</v>
      </c>
      <c r="I60" s="1358">
        <v>0.42827550491973071</v>
      </c>
    </row>
    <row r="61" spans="1:9" x14ac:dyDescent="0.25">
      <c r="A61" s="1357" t="s">
        <v>45</v>
      </c>
      <c r="B61" s="1358">
        <f>Table5[[#This Row],[Female Per-Industry Median Salary as a % of Male all-industry averaged median Salary]]/Table5[[#This Row],[Male Per-Industry Median Salary as a % of Male all-industry averaged median Salary]]</f>
        <v>0.80172413793103448</v>
      </c>
      <c r="C61" s="1358">
        <f>Table5[[#This Row],[Female Median salary]]/Table5[[#This Row],[Male Median salary]]</f>
        <v>0.80172413793103448</v>
      </c>
      <c r="D61" s="1358">
        <v>116000</v>
      </c>
      <c r="E61" s="1358">
        <v>93000</v>
      </c>
      <c r="F61" s="1358">
        <v>110000</v>
      </c>
      <c r="G61" s="1358">
        <v>0.82278131047829695</v>
      </c>
      <c r="H61" s="1358">
        <v>1.0262648603815316</v>
      </c>
      <c r="I61" s="1358">
        <v>0.24903474903474904</v>
      </c>
    </row>
    <row r="62" spans="1:9" x14ac:dyDescent="0.25">
      <c r="A62" s="1357" t="s">
        <v>61</v>
      </c>
      <c r="B62" s="1358">
        <f>Table5[[#This Row],[Female Per-Industry Median Salary as a % of Male all-industry averaged median Salary]]/Table5[[#This Row],[Male Per-Industry Median Salary as a % of Male all-industry averaged median Salary]]</f>
        <v>0.79629629629629628</v>
      </c>
      <c r="C62" s="1358">
        <f>Table5[[#This Row],[Female Median salary]]/Table5[[#This Row],[Male Median salary]]</f>
        <v>0.79629629629629628</v>
      </c>
      <c r="D62" s="1358">
        <v>108000</v>
      </c>
      <c r="E62" s="1358">
        <v>86000</v>
      </c>
      <c r="F62" s="1358">
        <v>102000</v>
      </c>
      <c r="G62" s="1358">
        <v>0.76085153442079068</v>
      </c>
      <c r="H62" s="1358">
        <v>0.95548797345866743</v>
      </c>
      <c r="I62" s="1358">
        <v>0.10609480812641084</v>
      </c>
    </row>
    <row r="63" spans="1:9" x14ac:dyDescent="0.25">
      <c r="A63" s="1357" t="s">
        <v>110</v>
      </c>
      <c r="B63" s="1358">
        <f>Table5[[#This Row],[Female Per-Industry Median Salary as a % of Male all-industry averaged median Salary]]/Table5[[#This Row],[Male Per-Industry Median Salary as a % of Male all-industry averaged median Salary]]</f>
        <v>0.76363636363636367</v>
      </c>
      <c r="C63" s="1358">
        <f>Table5[[#This Row],[Female Median salary]]/Table5[[#This Row],[Male Median salary]]</f>
        <v>0.76363636363636367</v>
      </c>
      <c r="D63" s="1358">
        <v>110000</v>
      </c>
      <c r="E63" s="1358">
        <v>84000</v>
      </c>
      <c r="F63" s="1358">
        <v>100000</v>
      </c>
      <c r="G63" s="1358">
        <v>0.74315731269007468</v>
      </c>
      <c r="H63" s="1358">
        <v>0.97318219518938343</v>
      </c>
      <c r="I63" s="1358">
        <v>0.48338368580060426</v>
      </c>
    </row>
    <row r="64" spans="1:9" x14ac:dyDescent="0.25">
      <c r="A64" s="1357" t="s">
        <v>24</v>
      </c>
      <c r="B64" s="1358">
        <f>Table5[[#This Row],[Female Per-Industry Median Salary as a % of Male all-industry averaged median Salary]]/Table5[[#This Row],[Male Per-Industry Median Salary as a % of Male all-industry averaged median Salary]]</f>
        <v>0.75757575757575757</v>
      </c>
      <c r="C64" s="1358">
        <f>Table5[[#This Row],[Female Median salary]]/Table5[[#This Row],[Male Median salary]]</f>
        <v>0.75757575757575757</v>
      </c>
      <c r="D64" s="1358">
        <v>99000</v>
      </c>
      <c r="E64" s="1358">
        <v>75000</v>
      </c>
      <c r="F64" s="1358">
        <v>90000</v>
      </c>
      <c r="G64" s="1358">
        <v>0.66353331490185241</v>
      </c>
      <c r="H64" s="1358">
        <v>0.87586397567044516</v>
      </c>
      <c r="I64" s="1358">
        <v>0.56742556917688269</v>
      </c>
    </row>
    <row r="65" spans="1:9" x14ac:dyDescent="0.25">
      <c r="A65" s="1357" t="s">
        <v>112</v>
      </c>
      <c r="B65" s="1358">
        <f>Table5[[#This Row],[Female Per-Industry Median Salary as a % of Male all-industry averaged median Salary]]/Table5[[#This Row],[Male Per-Industry Median Salary as a % of Male all-industry averaged median Salary]]</f>
        <v>0.75</v>
      </c>
      <c r="C65" s="1358">
        <f>Table5[[#This Row],[Female Median salary]]/Table5[[#This Row],[Male Median salary]]</f>
        <v>0.75</v>
      </c>
      <c r="D65" s="1358">
        <v>96000</v>
      </c>
      <c r="E65" s="1358">
        <v>72000</v>
      </c>
      <c r="F65" s="1358">
        <v>90000</v>
      </c>
      <c r="G65" s="1358">
        <v>0.63699198230577825</v>
      </c>
      <c r="H65" s="1358">
        <v>0.849322643074371</v>
      </c>
      <c r="I65" s="1358">
        <v>0.51505016722408026</v>
      </c>
    </row>
    <row r="68" spans="1:9" x14ac:dyDescent="0.25">
      <c r="A68" t="s">
        <v>140</v>
      </c>
      <c r="B68">
        <f>AVERAGE(B40:B65)</f>
        <v>0.84346711516155759</v>
      </c>
      <c r="C68" s="1354">
        <f t="shared" ref="C68:I68" si="0">AVERAGE(C40:C65)</f>
        <v>0.84346711516155726</v>
      </c>
      <c r="D68" s="1354">
        <f t="shared" si="0"/>
        <v>112923.07692307692</v>
      </c>
      <c r="E68" s="1354">
        <f t="shared" si="0"/>
        <v>95346.153846153844</v>
      </c>
      <c r="F68" s="1354">
        <f t="shared" si="0"/>
        <v>107346.15384615384</v>
      </c>
      <c r="G68" s="1354">
        <f t="shared" si="0"/>
        <v>0.84353799366240634</v>
      </c>
      <c r="H68" s="1354">
        <f t="shared" si="0"/>
        <v>0.99904298079581466</v>
      </c>
      <c r="I68" s="1354">
        <f t="shared" si="0"/>
        <v>0.29139268434389298</v>
      </c>
    </row>
    <row r="70" spans="1:9" x14ac:dyDescent="0.25">
      <c r="A70" s="1386" t="s">
        <v>154</v>
      </c>
      <c r="B70" s="1386" t="s">
        <v>153</v>
      </c>
      <c r="C70" s="1386"/>
      <c r="D70" s="1386"/>
    </row>
    <row r="71" spans="1:9" x14ac:dyDescent="0.25">
      <c r="A71" s="1386"/>
      <c r="B71" s="1386" t="s">
        <v>152</v>
      </c>
      <c r="C71" s="1386"/>
      <c r="D71" s="1386"/>
    </row>
    <row r="72" spans="1:9" x14ac:dyDescent="0.25">
      <c r="A72" s="1354" t="s">
        <v>168</v>
      </c>
      <c r="B72" s="1354" t="s">
        <v>160</v>
      </c>
      <c r="C72" s="1354" t="s">
        <v>158</v>
      </c>
      <c r="D72" s="1354" t="s">
        <v>159</v>
      </c>
      <c r="E72" s="1354" t="s">
        <v>161</v>
      </c>
    </row>
    <row r="73" spans="1:9" x14ac:dyDescent="0.25">
      <c r="A73" s="1357" t="s">
        <v>50</v>
      </c>
      <c r="B73" s="1358">
        <v>1.43742105155181</v>
      </c>
      <c r="C73" s="1358">
        <v>1.7136295133364858</v>
      </c>
      <c r="D73" s="1358">
        <v>1.7551667576843155</v>
      </c>
      <c r="E73" s="1358">
        <v>2.0924318268108664</v>
      </c>
    </row>
    <row r="74" spans="1:9" x14ac:dyDescent="0.25">
      <c r="A74" s="1357" t="s">
        <v>36</v>
      </c>
      <c r="B74" s="1358">
        <v>1.0096451865291991</v>
      </c>
      <c r="C74" s="1358">
        <v>1.2036541330507953</v>
      </c>
      <c r="D74" s="1358">
        <v>1.206932177000422</v>
      </c>
      <c r="E74" s="1358">
        <v>1.4388509176699165</v>
      </c>
    </row>
    <row r="75" spans="1:9" x14ac:dyDescent="0.25">
      <c r="A75" s="1357" t="s">
        <v>40</v>
      </c>
      <c r="B75" s="1358">
        <v>0.79868056018990774</v>
      </c>
      <c r="C75" s="1358">
        <v>0.9521514786443297</v>
      </c>
      <c r="D75" s="1358">
        <v>0.84566176961284345</v>
      </c>
      <c r="E75" s="1358">
        <v>1.0081603891528197</v>
      </c>
    </row>
    <row r="76" spans="1:9" x14ac:dyDescent="0.25">
      <c r="A76" s="1357" t="s">
        <v>110</v>
      </c>
      <c r="B76" s="1358">
        <v>0.62637544926734867</v>
      </c>
      <c r="C76" s="1358">
        <v>0.7467369808833223</v>
      </c>
      <c r="D76" s="1358">
        <v>0.82025356451676601</v>
      </c>
      <c r="E76" s="1358">
        <v>0.9778698559186364</v>
      </c>
    </row>
    <row r="77" spans="1:9" x14ac:dyDescent="0.25">
      <c r="A77" s="1357" t="s">
        <v>23</v>
      </c>
      <c r="B77" s="1358">
        <v>0.69531870111569916</v>
      </c>
      <c r="C77" s="1358">
        <v>0.82892806260233487</v>
      </c>
      <c r="D77" s="1358">
        <v>0.81250724624755866</v>
      </c>
      <c r="E77" s="1358">
        <v>0.96863503944542495</v>
      </c>
    </row>
    <row r="78" spans="1:9" x14ac:dyDescent="0.25">
      <c r="A78" s="1357" t="s">
        <v>41</v>
      </c>
      <c r="B78" s="1358">
        <v>0.63927510769038687</v>
      </c>
      <c r="C78" s="1358">
        <v>0.76211538052608085</v>
      </c>
      <c r="D78" s="1358">
        <v>0.7472046713264261</v>
      </c>
      <c r="E78" s="1358">
        <v>0.89078421100451</v>
      </c>
    </row>
    <row r="79" spans="1:9" x14ac:dyDescent="0.25">
      <c r="A79" s="1357" t="s">
        <v>28</v>
      </c>
      <c r="B79" s="1358">
        <v>0.5633221542394411</v>
      </c>
      <c r="C79" s="1358">
        <v>0.67156764399606395</v>
      </c>
      <c r="D79" s="1358">
        <v>0.69586854347225058</v>
      </c>
      <c r="E79" s="1358">
        <v>0.829583560230432</v>
      </c>
    </row>
    <row r="80" spans="1:9" x14ac:dyDescent="0.25">
      <c r="A80" s="1357" t="s">
        <v>106</v>
      </c>
      <c r="B80" s="1358">
        <v>0.42590134785793654</v>
      </c>
      <c r="C80" s="1358">
        <v>0.50774066420637987</v>
      </c>
      <c r="D80" s="1358">
        <v>0.51651865591281665</v>
      </c>
      <c r="E80" s="1358">
        <v>0.61577059276092871</v>
      </c>
    </row>
    <row r="81" spans="1:5" x14ac:dyDescent="0.25">
      <c r="A81" s="1357" t="s">
        <v>38</v>
      </c>
      <c r="B81" s="1358">
        <v>0.34619722774416445</v>
      </c>
      <c r="C81" s="1358">
        <v>0.41272095344450982</v>
      </c>
      <c r="D81" s="1358">
        <v>0.40780859878338016</v>
      </c>
      <c r="E81" s="1358">
        <v>0.48617129261683778</v>
      </c>
    </row>
    <row r="82" spans="1:5" x14ac:dyDescent="0.25">
      <c r="A82" s="1357" t="s">
        <v>39</v>
      </c>
      <c r="B82" s="1358">
        <v>0.36709532313624105</v>
      </c>
      <c r="C82" s="1358">
        <v>0.43763473427283583</v>
      </c>
      <c r="D82" s="1358">
        <v>0.40009265555298179</v>
      </c>
      <c r="E82" s="1358">
        <v>0.47697268791533787</v>
      </c>
    </row>
    <row r="83" spans="1:5" x14ac:dyDescent="0.25">
      <c r="A83" s="1357" t="s">
        <v>33</v>
      </c>
      <c r="B83" s="1358">
        <v>0.31036398354918698</v>
      </c>
      <c r="C83" s="1358">
        <v>0.37000215177897472</v>
      </c>
      <c r="D83" s="1358">
        <v>0.37755618617323783</v>
      </c>
      <c r="E83" s="1358">
        <v>0.4501057104115363</v>
      </c>
    </row>
    <row r="84" spans="1:5" x14ac:dyDescent="0.25">
      <c r="A84" s="1357" t="s">
        <v>104</v>
      </c>
      <c r="B84" s="1358">
        <v>0.32295410561238597</v>
      </c>
      <c r="C84" s="1358">
        <v>0.3850115359261701</v>
      </c>
      <c r="D84" s="1358">
        <v>0.37738457285042853</v>
      </c>
      <c r="E84" s="1358">
        <v>0.44990112063282794</v>
      </c>
    </row>
    <row r="85" spans="1:5" x14ac:dyDescent="0.25">
      <c r="A85" s="1357" t="s">
        <v>24</v>
      </c>
      <c r="B85" s="1358">
        <v>0.27094277025158975</v>
      </c>
      <c r="C85" s="1358">
        <v>0.32300593276203027</v>
      </c>
      <c r="D85" s="1358">
        <v>0.35764445673209844</v>
      </c>
      <c r="E85" s="1358">
        <v>0.42636783124588001</v>
      </c>
    </row>
    <row r="86" spans="1:5" x14ac:dyDescent="0.25">
      <c r="A86" s="1357" t="s">
        <v>61</v>
      </c>
      <c r="B86" s="1358">
        <v>0.26911147519706424</v>
      </c>
      <c r="C86" s="1358">
        <v>0.32082274416209011</v>
      </c>
      <c r="D86" s="1358">
        <v>0.33795394559631325</v>
      </c>
      <c r="E86" s="1358">
        <v>0.40289367871518289</v>
      </c>
    </row>
    <row r="87" spans="1:5" x14ac:dyDescent="0.25">
      <c r="A87" s="1357" t="s">
        <v>112</v>
      </c>
      <c r="B87" s="1358">
        <v>0.23468125663897091</v>
      </c>
      <c r="C87" s="1358">
        <v>0.27977656732470596</v>
      </c>
      <c r="D87" s="1358">
        <v>0.31290834218529456</v>
      </c>
      <c r="E87" s="1358">
        <v>0.37303542309960797</v>
      </c>
    </row>
    <row r="88" spans="1:5" x14ac:dyDescent="0.25">
      <c r="A88" s="1357" t="s">
        <v>30</v>
      </c>
      <c r="B88" s="1358">
        <v>0.25009978133561211</v>
      </c>
      <c r="C88" s="1358">
        <v>0.2981578474261401</v>
      </c>
      <c r="D88" s="1358">
        <v>0.28543996782868775</v>
      </c>
      <c r="E88" s="1358">
        <v>0.34028884760592076</v>
      </c>
    </row>
    <row r="89" spans="1:5" x14ac:dyDescent="0.25">
      <c r="A89" s="1357" t="s">
        <v>44</v>
      </c>
      <c r="B89" s="1358">
        <v>0.23249457069140522</v>
      </c>
      <c r="C89" s="1358">
        <v>0.27716969749202791</v>
      </c>
      <c r="D89" s="1358">
        <v>0.27019639296568715</v>
      </c>
      <c r="E89" s="1358">
        <v>0.3221161349231676</v>
      </c>
    </row>
    <row r="90" spans="1:5" x14ac:dyDescent="0.25">
      <c r="A90" s="1357" t="s">
        <v>49</v>
      </c>
      <c r="B90" s="1358">
        <v>0.22201875175423194</v>
      </c>
      <c r="C90" s="1358">
        <v>0.26468089159362457</v>
      </c>
      <c r="D90" s="1358">
        <v>0.26642250210507834</v>
      </c>
      <c r="E90" s="1358">
        <v>0.3176170699123495</v>
      </c>
    </row>
    <row r="91" spans="1:5" x14ac:dyDescent="0.25">
      <c r="A91" s="1357" t="s">
        <v>29</v>
      </c>
      <c r="B91" s="1358">
        <v>0.21475542448724644</v>
      </c>
      <c r="C91" s="1358">
        <v>0.25602187553407069</v>
      </c>
      <c r="D91" s="1358">
        <v>0.25466572461319487</v>
      </c>
      <c r="E91" s="1358">
        <v>0.30360116213774752</v>
      </c>
    </row>
    <row r="92" spans="1:5" x14ac:dyDescent="0.25">
      <c r="A92" s="1357" t="s">
        <v>47</v>
      </c>
      <c r="B92" s="1358">
        <v>0.2199745645562621</v>
      </c>
      <c r="C92" s="1358">
        <v>0.2622439024390244</v>
      </c>
      <c r="D92" s="1358">
        <v>0.24771910423002488</v>
      </c>
      <c r="E92" s="1358">
        <v>0.29531970995385626</v>
      </c>
    </row>
    <row r="93" spans="1:5" x14ac:dyDescent="0.25">
      <c r="A93" s="1357" t="s">
        <v>32</v>
      </c>
      <c r="B93" s="1358">
        <v>0.16045441978535704</v>
      </c>
      <c r="C93" s="1358">
        <v>0.19128663031102056</v>
      </c>
      <c r="D93" s="1358">
        <v>0.19674768140347351</v>
      </c>
      <c r="E93" s="1358">
        <v>0.23455384430994186</v>
      </c>
    </row>
    <row r="94" spans="1:5" x14ac:dyDescent="0.25">
      <c r="A94" s="1357" t="s">
        <v>45</v>
      </c>
      <c r="B94" s="1358">
        <v>0.13831237546833441</v>
      </c>
      <c r="C94" s="1358">
        <v>0.16488986884277046</v>
      </c>
      <c r="D94" s="1358">
        <v>0.17251866187448162</v>
      </c>
      <c r="E94" s="1358">
        <v>0.20566908371786422</v>
      </c>
    </row>
    <row r="95" spans="1:5" x14ac:dyDescent="0.25">
      <c r="A95" s="1357" t="s">
        <v>46</v>
      </c>
      <c r="B95" s="1358">
        <v>0.14037264479566788</v>
      </c>
      <c r="C95" s="1358">
        <v>0.16734603039747223</v>
      </c>
      <c r="D95" s="1358">
        <v>0.16376808559494585</v>
      </c>
      <c r="E95" s="1358">
        <v>0.1952370354637176</v>
      </c>
    </row>
    <row r="96" spans="1:5" x14ac:dyDescent="0.25">
      <c r="A96" s="1357" t="s">
        <v>35</v>
      </c>
      <c r="B96" s="1358">
        <v>0.1240129702225042</v>
      </c>
      <c r="C96" s="1358">
        <v>0.14784275322834464</v>
      </c>
      <c r="D96" s="1358">
        <v>0.14881556426700504</v>
      </c>
      <c r="E96" s="1358">
        <v>0.1774113038740136</v>
      </c>
    </row>
    <row r="97" spans="1:9" x14ac:dyDescent="0.25">
      <c r="A97" s="1357" t="s">
        <v>48</v>
      </c>
      <c r="B97" s="1358">
        <v>0.11550394740884096</v>
      </c>
      <c r="C97" s="1358">
        <v>0.13769867428404015</v>
      </c>
      <c r="D97" s="1358">
        <v>0.12390423449312031</v>
      </c>
      <c r="E97" s="1358">
        <v>0.14771312332287942</v>
      </c>
    </row>
    <row r="98" spans="1:9" x14ac:dyDescent="0.25">
      <c r="A98" s="1357" t="s">
        <v>43</v>
      </c>
      <c r="B98" s="1358">
        <v>0.10230889744298646</v>
      </c>
      <c r="C98" s="1358">
        <v>0.12196812196812197</v>
      </c>
      <c r="D98" s="1358">
        <v>0.10979491432905863</v>
      </c>
      <c r="E98" s="1358">
        <v>0.13089261869749674</v>
      </c>
    </row>
    <row r="101" spans="1:9" x14ac:dyDescent="0.25">
      <c r="A101" s="1354" t="s">
        <v>140</v>
      </c>
      <c r="B101" s="1354">
        <f>AVERAGE($B$73:$B$98)</f>
        <v>0.39375361725076086</v>
      </c>
      <c r="C101" s="1354">
        <f>AVERAGE($C$73:$C$98)</f>
        <v>0.46941556809360629</v>
      </c>
      <c r="D101" s="1354">
        <f>AVERAGE($D$73:$D$98)</f>
        <v>0.46967134528276505</v>
      </c>
      <c r="E101" s="1354">
        <f>AVERAGE($E$73:$E$98)</f>
        <v>0.55992131044421911</v>
      </c>
      <c r="F101" s="1354"/>
      <c r="G101" s="1354"/>
      <c r="H101" s="1354"/>
      <c r="I101" s="1354"/>
    </row>
  </sheetData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BB41-FAF9-45DD-ACFC-9292C0F87E5C}">
  <dimension ref="A1"/>
  <sheetViews>
    <sheetView tabSelected="1" zoomScaleNormal="100" workbookViewId="0">
      <selection activeCell="P51" sqref="P5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D0B9-A4C1-4290-9844-AD9374DA4E0F}">
  <dimension ref="A2:AD160"/>
  <sheetViews>
    <sheetView topLeftCell="A122" zoomScale="70" zoomScaleNormal="70" workbookViewId="0">
      <selection activeCell="T129" sqref="T129"/>
    </sheetView>
  </sheetViews>
  <sheetFormatPr defaultRowHeight="15" x14ac:dyDescent="0.25"/>
  <cols>
    <col min="1" max="1" width="12.28515625" customWidth="1"/>
    <col min="2" max="2" width="25.28515625" customWidth="1"/>
    <col min="3" max="3" width="14" customWidth="1"/>
    <col min="4" max="8" width="20.140625" customWidth="1"/>
    <col min="9" max="9" width="44.5703125" customWidth="1"/>
    <col min="10" max="10" width="39.140625" customWidth="1"/>
    <col min="11" max="11" width="20.140625" customWidth="1"/>
    <col min="12" max="12" width="25.85546875" customWidth="1"/>
    <col min="13" max="13" width="39.42578125" customWidth="1"/>
    <col min="14" max="14" width="35.140625" customWidth="1"/>
    <col min="15" max="16" width="20.140625" customWidth="1"/>
    <col min="17" max="17" width="21" customWidth="1"/>
    <col min="18" max="19" width="20.140625" customWidth="1"/>
    <col min="20" max="20" width="19.5703125" customWidth="1"/>
    <col min="21" max="21" width="29.28515625" customWidth="1"/>
    <col min="23" max="23" width="32" customWidth="1"/>
    <col min="24" max="24" width="14.28515625" customWidth="1"/>
  </cols>
  <sheetData>
    <row r="2" spans="1:17" x14ac:dyDescent="0.25">
      <c r="K2" s="1360"/>
      <c r="L2" s="1361"/>
      <c r="M2" s="1361"/>
      <c r="N2" s="1361"/>
      <c r="O2" s="1361"/>
      <c r="P2" s="1361"/>
      <c r="Q2" s="1361"/>
    </row>
    <row r="3" spans="1:17" x14ac:dyDescent="0.25">
      <c r="A3" s="1356" t="s">
        <v>2</v>
      </c>
      <c r="B3" s="1353" t="s">
        <v>72</v>
      </c>
      <c r="C3" s="1353" t="s">
        <v>73</v>
      </c>
      <c r="D3" s="1353" t="s">
        <v>68</v>
      </c>
      <c r="E3" s="1353" t="s">
        <v>69</v>
      </c>
      <c r="F3" s="1353" t="s">
        <v>70</v>
      </c>
      <c r="G3" s="1353" t="s">
        <v>71</v>
      </c>
      <c r="K3" s="1362"/>
      <c r="L3" s="1361"/>
      <c r="M3" s="1361"/>
      <c r="N3" s="1361"/>
      <c r="O3" s="1361"/>
      <c r="P3" s="1361"/>
      <c r="Q3" s="1361"/>
    </row>
    <row r="4" spans="1:17" x14ac:dyDescent="0.25">
      <c r="A4" s="1353" t="s">
        <v>43</v>
      </c>
      <c r="B4" s="1358">
        <v>132000</v>
      </c>
      <c r="C4" s="1358">
        <v>4500</v>
      </c>
      <c r="D4" s="1358">
        <v>132000</v>
      </c>
      <c r="E4" s="1358">
        <v>5000</v>
      </c>
      <c r="F4" s="1358">
        <v>123000</v>
      </c>
      <c r="G4" s="1358">
        <v>13500</v>
      </c>
      <c r="K4" s="1363"/>
      <c r="L4" s="1361"/>
      <c r="M4" s="1361"/>
      <c r="N4" s="1361"/>
      <c r="O4" s="1361"/>
      <c r="P4" s="1361"/>
      <c r="Q4" s="1361"/>
    </row>
    <row r="5" spans="1:17" x14ac:dyDescent="0.25">
      <c r="A5" s="1353" t="s">
        <v>19</v>
      </c>
      <c r="B5" s="1358">
        <v>100000</v>
      </c>
      <c r="C5" s="1358">
        <v>500</v>
      </c>
      <c r="D5" s="1358">
        <v>104000</v>
      </c>
      <c r="E5" s="1358">
        <v>3500</v>
      </c>
      <c r="F5" s="1358">
        <v>89000</v>
      </c>
      <c r="G5" s="1358">
        <v>3000</v>
      </c>
      <c r="K5" s="1364"/>
      <c r="L5" s="1361"/>
      <c r="M5" s="1361"/>
      <c r="N5" s="1361"/>
      <c r="O5" s="1361"/>
      <c r="P5" s="1361"/>
      <c r="Q5" s="1361"/>
    </row>
    <row r="6" spans="1:17" x14ac:dyDescent="0.25">
      <c r="A6" s="1353" t="s">
        <v>16</v>
      </c>
      <c r="B6" s="1358">
        <v>106000</v>
      </c>
      <c r="C6" s="1358">
        <v>1000</v>
      </c>
      <c r="D6" s="1358">
        <v>116000</v>
      </c>
      <c r="E6" s="1358">
        <v>1500</v>
      </c>
      <c r="F6" s="1358">
        <v>90000</v>
      </c>
      <c r="G6" s="1358">
        <v>1000</v>
      </c>
      <c r="K6" s="1364"/>
      <c r="L6" s="1361"/>
      <c r="M6" s="1361"/>
      <c r="N6" s="1361"/>
      <c r="O6" s="1361"/>
      <c r="P6" s="1361"/>
      <c r="Q6" s="1361"/>
    </row>
    <row r="7" spans="1:17" x14ac:dyDescent="0.25">
      <c r="A7" s="1353" t="s">
        <v>32</v>
      </c>
      <c r="B7" s="1358">
        <v>100000</v>
      </c>
      <c r="C7" s="1358">
        <v>3500</v>
      </c>
      <c r="D7" s="1358">
        <v>103000</v>
      </c>
      <c r="E7" s="1358">
        <v>6500</v>
      </c>
      <c r="F7" s="1358">
        <v>84000</v>
      </c>
      <c r="G7" s="1358">
        <v>5000</v>
      </c>
      <c r="K7" s="1364"/>
      <c r="L7" s="1361"/>
      <c r="M7" s="1361"/>
      <c r="N7" s="1361"/>
      <c r="O7" s="1361"/>
      <c r="P7" s="1361"/>
      <c r="Q7" s="1361"/>
    </row>
    <row r="8" spans="1:17" x14ac:dyDescent="0.25">
      <c r="A8" s="1353" t="s">
        <v>22</v>
      </c>
      <c r="B8" s="1358">
        <v>107000</v>
      </c>
      <c r="C8" s="1358">
        <v>3000</v>
      </c>
      <c r="D8" s="1358">
        <v>114000</v>
      </c>
      <c r="E8" s="1358">
        <v>4000</v>
      </c>
      <c r="F8" s="1358">
        <v>94000</v>
      </c>
      <c r="G8" s="1358">
        <v>4000</v>
      </c>
      <c r="K8" s="1364"/>
      <c r="L8" s="1361"/>
      <c r="M8" s="1361"/>
      <c r="N8" s="1361"/>
      <c r="O8" s="1361"/>
      <c r="P8" s="1361"/>
      <c r="Q8" s="1361"/>
    </row>
    <row r="9" spans="1:17" x14ac:dyDescent="0.25">
      <c r="A9" s="1353" t="s">
        <v>18</v>
      </c>
      <c r="B9" s="1358">
        <v>100000</v>
      </c>
      <c r="C9" s="1358">
        <v>1500</v>
      </c>
      <c r="D9" s="1358">
        <v>106000</v>
      </c>
      <c r="E9" s="1358">
        <v>2000</v>
      </c>
      <c r="F9" s="1358">
        <v>86000</v>
      </c>
      <c r="G9" s="1358">
        <v>1500</v>
      </c>
      <c r="K9" s="1364"/>
      <c r="L9" s="1361"/>
      <c r="M9" s="1361"/>
      <c r="N9" s="1361"/>
      <c r="O9" s="1361"/>
      <c r="P9" s="1361"/>
      <c r="Q9" s="1361"/>
    </row>
    <row r="10" spans="1:17" x14ac:dyDescent="0.25">
      <c r="A10" s="1353" t="s">
        <v>23</v>
      </c>
      <c r="B10" s="1358">
        <v>98000</v>
      </c>
      <c r="C10" s="1358">
        <v>3000</v>
      </c>
      <c r="D10" s="1358">
        <v>104000</v>
      </c>
      <c r="E10" s="1358">
        <v>3000</v>
      </c>
      <c r="F10" s="1358">
        <v>89000</v>
      </c>
      <c r="G10" s="1358">
        <v>3500</v>
      </c>
      <c r="K10" s="1364"/>
      <c r="L10" s="1361"/>
      <c r="M10" s="1361"/>
      <c r="N10" s="1361"/>
      <c r="O10" s="1361"/>
      <c r="P10" s="1361"/>
      <c r="Q10" s="1361"/>
    </row>
    <row r="11" spans="1:17" x14ac:dyDescent="0.25">
      <c r="A11" s="1353" t="s">
        <v>44</v>
      </c>
      <c r="B11" s="1358">
        <v>125000</v>
      </c>
      <c r="C11" s="1358">
        <v>4000</v>
      </c>
      <c r="D11" s="1358">
        <v>129000</v>
      </c>
      <c r="E11" s="1358">
        <v>4000</v>
      </c>
      <c r="F11" s="1358">
        <v>111000</v>
      </c>
      <c r="G11" s="1358">
        <v>4000</v>
      </c>
      <c r="K11" s="1364"/>
      <c r="L11" s="1361"/>
      <c r="M11" s="1361"/>
      <c r="N11" s="1361"/>
      <c r="O11" s="1361"/>
      <c r="P11" s="1361"/>
      <c r="Q11" s="1361"/>
    </row>
    <row r="12" spans="1:17" x14ac:dyDescent="0.25">
      <c r="A12" s="1353" t="s">
        <v>33</v>
      </c>
      <c r="B12" s="1358">
        <v>110000</v>
      </c>
      <c r="C12" s="1358">
        <v>500</v>
      </c>
      <c r="D12" s="1358">
        <v>118000</v>
      </c>
      <c r="E12" s="1358">
        <v>3000</v>
      </c>
      <c r="F12" s="1358">
        <v>97000</v>
      </c>
      <c r="G12" s="1358">
        <v>4000</v>
      </c>
      <c r="K12" s="1363"/>
      <c r="L12" s="1361"/>
      <c r="M12" s="1361"/>
      <c r="N12" s="1361"/>
      <c r="O12" s="1361"/>
      <c r="P12" s="1361"/>
      <c r="Q12" s="1361"/>
    </row>
    <row r="13" spans="1:17" x14ac:dyDescent="0.25">
      <c r="A13" s="1353" t="s">
        <v>45</v>
      </c>
      <c r="B13" s="1358">
        <v>110000</v>
      </c>
      <c r="C13" s="1358">
        <v>3000</v>
      </c>
      <c r="D13" s="1358">
        <v>116000</v>
      </c>
      <c r="E13" s="1358">
        <v>4000</v>
      </c>
      <c r="F13" s="1358">
        <v>93000</v>
      </c>
      <c r="G13" s="1358">
        <v>5000</v>
      </c>
      <c r="K13" s="1363"/>
      <c r="L13" s="1361"/>
      <c r="M13" s="1361"/>
      <c r="N13" s="1361"/>
      <c r="O13" s="1361"/>
      <c r="P13" s="1361"/>
      <c r="Q13" s="1361"/>
    </row>
    <row r="14" spans="1:17" x14ac:dyDescent="0.25">
      <c r="A14" s="1353" t="s">
        <v>29</v>
      </c>
      <c r="B14" s="1358">
        <v>130000</v>
      </c>
      <c r="C14" s="1358">
        <v>1500</v>
      </c>
      <c r="D14" s="1358">
        <v>134000</v>
      </c>
      <c r="E14" s="1358">
        <v>4000</v>
      </c>
      <c r="F14" s="1358">
        <v>113000</v>
      </c>
      <c r="G14" s="1358">
        <v>6000</v>
      </c>
      <c r="K14" s="1363"/>
      <c r="L14" s="1361"/>
      <c r="M14" s="1361"/>
      <c r="N14" s="1361"/>
      <c r="O14" s="1361"/>
      <c r="P14" s="1361"/>
      <c r="Q14" s="1361"/>
    </row>
    <row r="15" spans="1:17" x14ac:dyDescent="0.25">
      <c r="A15" s="1353" t="s">
        <v>61</v>
      </c>
      <c r="B15" s="1358">
        <v>102000</v>
      </c>
      <c r="C15" s="1358">
        <v>2500</v>
      </c>
      <c r="D15" s="1358">
        <v>108000</v>
      </c>
      <c r="E15" s="1358">
        <v>2000</v>
      </c>
      <c r="F15" s="1358">
        <v>86000</v>
      </c>
      <c r="G15" s="1358">
        <v>3000</v>
      </c>
      <c r="K15" s="1364"/>
      <c r="L15" s="1361"/>
      <c r="M15" s="1361"/>
      <c r="N15" s="1361"/>
      <c r="O15" s="1361"/>
      <c r="P15" s="1361"/>
      <c r="Q15" s="1361"/>
    </row>
    <row r="16" spans="1:17" x14ac:dyDescent="0.25">
      <c r="A16" s="1353" t="s">
        <v>38</v>
      </c>
      <c r="B16" s="1358">
        <v>129000</v>
      </c>
      <c r="C16" s="1358">
        <v>4000</v>
      </c>
      <c r="D16" s="1358">
        <v>139000</v>
      </c>
      <c r="E16" s="1358">
        <v>6000</v>
      </c>
      <c r="F16" s="1358">
        <v>118000</v>
      </c>
      <c r="G16" s="1358">
        <v>5000</v>
      </c>
      <c r="K16" s="1364"/>
      <c r="L16" s="1361"/>
      <c r="M16" s="1361"/>
      <c r="N16" s="1361"/>
      <c r="O16" s="1361"/>
      <c r="P16" s="1361"/>
      <c r="Q16" s="1361"/>
    </row>
    <row r="17" spans="1:17" x14ac:dyDescent="0.25">
      <c r="A17" s="1353" t="s">
        <v>46</v>
      </c>
      <c r="B17" s="1358">
        <v>135000</v>
      </c>
      <c r="C17" s="1358">
        <v>3000</v>
      </c>
      <c r="D17" s="1358">
        <v>140000</v>
      </c>
      <c r="E17" s="1358">
        <v>2500</v>
      </c>
      <c r="F17" s="1358">
        <v>120000</v>
      </c>
      <c r="G17" s="1358">
        <v>1000</v>
      </c>
      <c r="K17" s="1364"/>
      <c r="L17" s="1361"/>
      <c r="M17" s="1361"/>
      <c r="N17" s="1361"/>
      <c r="O17" s="1361"/>
      <c r="P17" s="1361"/>
      <c r="Q17" s="1361"/>
    </row>
    <row r="18" spans="1:17" x14ac:dyDescent="0.25">
      <c r="A18" s="1353" t="s">
        <v>42</v>
      </c>
      <c r="B18" s="1358">
        <v>125000</v>
      </c>
      <c r="C18" s="1358">
        <v>2000</v>
      </c>
      <c r="D18" s="1358">
        <v>128000</v>
      </c>
      <c r="E18" s="1358">
        <v>2000</v>
      </c>
      <c r="F18" s="1358">
        <v>109000</v>
      </c>
      <c r="G18" s="1358">
        <v>500</v>
      </c>
      <c r="K18" s="1364"/>
      <c r="L18" s="1361"/>
      <c r="M18" s="1361"/>
      <c r="N18" s="1361"/>
      <c r="O18" s="1361"/>
      <c r="P18" s="1361"/>
      <c r="Q18" s="1361"/>
    </row>
    <row r="19" spans="1:17" x14ac:dyDescent="0.25">
      <c r="A19" s="1353" t="s">
        <v>24</v>
      </c>
      <c r="B19" s="1358">
        <v>90000</v>
      </c>
      <c r="C19" s="1358">
        <v>2500</v>
      </c>
      <c r="D19" s="1358">
        <v>99000</v>
      </c>
      <c r="E19" s="1358">
        <v>3000</v>
      </c>
      <c r="F19" s="1358">
        <v>75000</v>
      </c>
      <c r="G19" s="1358">
        <v>2500</v>
      </c>
      <c r="K19" s="1363"/>
      <c r="L19" s="1361"/>
      <c r="M19" s="1361"/>
      <c r="N19" s="1361"/>
      <c r="O19" s="1361"/>
      <c r="P19" s="1361"/>
      <c r="Q19" s="1361"/>
    </row>
    <row r="20" spans="1:17" x14ac:dyDescent="0.25">
      <c r="A20" s="1353" t="s">
        <v>50</v>
      </c>
      <c r="B20" s="1358">
        <v>100000</v>
      </c>
      <c r="C20" s="1358">
        <v>2000</v>
      </c>
      <c r="D20" s="1358">
        <v>116000</v>
      </c>
      <c r="E20" s="1358">
        <v>6000</v>
      </c>
      <c r="F20" s="1358">
        <v>95000</v>
      </c>
      <c r="G20" s="1358">
        <v>2500</v>
      </c>
      <c r="K20" s="1363"/>
      <c r="L20" s="1361"/>
      <c r="M20" s="1361"/>
      <c r="N20" s="1361"/>
      <c r="O20" s="1361"/>
      <c r="P20" s="1361"/>
      <c r="Q20" s="1361"/>
    </row>
    <row r="21" spans="1:17" x14ac:dyDescent="0.25">
      <c r="A21" s="1353" t="s">
        <v>47</v>
      </c>
      <c r="B21" s="1358">
        <v>122000</v>
      </c>
      <c r="C21" s="1358">
        <v>5000</v>
      </c>
      <c r="D21" s="1358">
        <v>125000</v>
      </c>
      <c r="E21" s="1358">
        <v>3000</v>
      </c>
      <c r="F21" s="1358">
        <v>111000</v>
      </c>
      <c r="G21" s="1358">
        <v>3500</v>
      </c>
      <c r="K21" s="1364"/>
      <c r="L21" s="1361"/>
      <c r="M21" s="1361"/>
      <c r="N21" s="1361"/>
      <c r="O21" s="1361"/>
      <c r="P21" s="1361"/>
      <c r="Q21" s="1361"/>
    </row>
    <row r="22" spans="1:17" x14ac:dyDescent="0.25">
      <c r="A22" s="1353" t="s">
        <v>30</v>
      </c>
      <c r="B22" s="1358">
        <v>100000</v>
      </c>
      <c r="C22" s="1358">
        <v>3500</v>
      </c>
      <c r="D22" s="1358">
        <v>105000</v>
      </c>
      <c r="E22" s="1358">
        <v>3500</v>
      </c>
      <c r="F22" s="1358">
        <v>92000</v>
      </c>
      <c r="G22" s="1358">
        <v>4500</v>
      </c>
      <c r="K22" s="1364"/>
      <c r="L22" s="1361"/>
      <c r="M22" s="1361"/>
      <c r="N22" s="1361"/>
      <c r="O22" s="1361"/>
      <c r="P22" s="1361"/>
      <c r="Q22" s="1361"/>
    </row>
    <row r="23" spans="1:17" x14ac:dyDescent="0.25">
      <c r="A23" s="1353" t="s">
        <v>48</v>
      </c>
      <c r="B23" s="1358">
        <v>117000</v>
      </c>
      <c r="C23" s="1358">
        <v>4000</v>
      </c>
      <c r="D23" s="1358">
        <v>118000</v>
      </c>
      <c r="E23" s="1358">
        <v>3500</v>
      </c>
      <c r="F23" s="1358">
        <v>110000</v>
      </c>
      <c r="G23" s="1358">
        <v>5000</v>
      </c>
      <c r="K23" s="1364"/>
      <c r="L23" s="1361"/>
      <c r="M23" s="1361"/>
      <c r="N23" s="1361"/>
      <c r="O23" s="1361"/>
      <c r="P23" s="1361"/>
      <c r="Q23" s="1361"/>
    </row>
    <row r="24" spans="1:17" x14ac:dyDescent="0.25">
      <c r="A24" s="1353" t="s">
        <v>26</v>
      </c>
      <c r="B24" s="1358">
        <v>100000</v>
      </c>
      <c r="C24" s="1358">
        <v>2000</v>
      </c>
      <c r="D24" s="1358">
        <v>110000</v>
      </c>
      <c r="E24" s="1358">
        <v>5000</v>
      </c>
      <c r="F24" s="1358">
        <v>84000</v>
      </c>
      <c r="G24" s="1358">
        <v>3000</v>
      </c>
      <c r="K24" s="1364"/>
      <c r="L24" s="1361"/>
      <c r="M24" s="1361"/>
      <c r="N24" s="1361"/>
      <c r="O24" s="1361"/>
      <c r="P24" s="1361"/>
      <c r="Q24" s="1361"/>
    </row>
    <row r="25" spans="1:17" x14ac:dyDescent="0.25">
      <c r="A25" s="1353" t="s">
        <v>28</v>
      </c>
      <c r="B25" s="1358">
        <v>97000</v>
      </c>
      <c r="C25" s="1358">
        <v>2000</v>
      </c>
      <c r="D25" s="1358">
        <v>105000</v>
      </c>
      <c r="E25" s="1358">
        <v>2500</v>
      </c>
      <c r="F25" s="1358">
        <v>85000</v>
      </c>
      <c r="G25" s="1358">
        <v>1500</v>
      </c>
      <c r="K25" s="1362"/>
      <c r="L25" s="1361"/>
      <c r="M25" s="1361"/>
      <c r="N25" s="1361"/>
      <c r="O25" s="1361"/>
      <c r="P25" s="1361"/>
      <c r="Q25" s="1361"/>
    </row>
    <row r="26" spans="1:17" x14ac:dyDescent="0.25">
      <c r="A26" s="1353" t="s">
        <v>49</v>
      </c>
      <c r="B26" s="1358">
        <v>120000</v>
      </c>
      <c r="C26" s="1358">
        <v>2000</v>
      </c>
      <c r="D26" s="1358">
        <v>120000</v>
      </c>
      <c r="E26" s="1358">
        <v>2500</v>
      </c>
      <c r="F26" s="1358">
        <v>100000</v>
      </c>
      <c r="G26" s="1358">
        <v>1000</v>
      </c>
      <c r="K26" s="1363"/>
      <c r="L26" s="1361"/>
      <c r="M26" s="1361"/>
      <c r="N26" s="1361"/>
      <c r="O26" s="1361"/>
      <c r="P26" s="1361"/>
      <c r="Q26" s="1361"/>
    </row>
    <row r="27" spans="1:17" x14ac:dyDescent="0.25">
      <c r="A27" s="1353" t="s">
        <v>41</v>
      </c>
      <c r="B27" s="1358">
        <v>83000</v>
      </c>
      <c r="C27" s="1358">
        <v>1500</v>
      </c>
      <c r="D27" s="1358">
        <v>90000</v>
      </c>
      <c r="E27" s="1358">
        <v>2500</v>
      </c>
      <c r="F27" s="1358">
        <v>77000</v>
      </c>
      <c r="G27" s="1358">
        <v>2500</v>
      </c>
      <c r="K27" s="1363"/>
      <c r="L27" s="1361"/>
      <c r="M27" s="1361"/>
      <c r="N27" s="1361"/>
      <c r="O27" s="1361"/>
      <c r="P27" s="1361"/>
      <c r="Q27" s="1361"/>
    </row>
    <row r="28" spans="1:17" x14ac:dyDescent="0.25">
      <c r="A28" s="1353" t="s">
        <v>31</v>
      </c>
      <c r="B28" s="1358">
        <v>110000</v>
      </c>
      <c r="C28" s="1358">
        <v>500</v>
      </c>
      <c r="D28" s="1358">
        <v>118000</v>
      </c>
      <c r="E28" s="1358">
        <v>3000</v>
      </c>
      <c r="F28" s="1358">
        <v>95000</v>
      </c>
      <c r="G28" s="1358">
        <v>2000</v>
      </c>
      <c r="K28" s="1363"/>
      <c r="L28" s="1361"/>
      <c r="M28" s="1361"/>
      <c r="N28" s="1361"/>
      <c r="O28" s="1361"/>
      <c r="P28" s="1361"/>
      <c r="Q28" s="1361"/>
    </row>
    <row r="29" spans="1:17" x14ac:dyDescent="0.25">
      <c r="A29" s="1353" t="s">
        <v>35</v>
      </c>
      <c r="B29" s="1358">
        <v>120000</v>
      </c>
      <c r="C29" s="1358">
        <v>1500</v>
      </c>
      <c r="D29" s="1358">
        <v>120000</v>
      </c>
      <c r="E29" s="1358">
        <v>1000</v>
      </c>
      <c r="F29" s="1358">
        <v>100000</v>
      </c>
      <c r="G29" s="1358">
        <v>3000</v>
      </c>
      <c r="K29" s="1363"/>
      <c r="L29" s="1361"/>
      <c r="M29" s="1361"/>
      <c r="N29" s="1361"/>
      <c r="O29" s="1361"/>
      <c r="P29" s="1361"/>
      <c r="Q29" s="1361"/>
    </row>
    <row r="30" spans="1:17" x14ac:dyDescent="0.25">
      <c r="A30" s="1353" t="s">
        <v>39</v>
      </c>
      <c r="B30" s="1358">
        <v>94000</v>
      </c>
      <c r="C30" s="1358">
        <v>3500</v>
      </c>
      <c r="D30" s="1358">
        <v>97000</v>
      </c>
      <c r="E30" s="1358">
        <v>4000</v>
      </c>
      <c r="F30" s="1358">
        <v>89000</v>
      </c>
      <c r="G30" s="1358">
        <v>2000</v>
      </c>
      <c r="K30" s="1363"/>
      <c r="L30" s="1361"/>
      <c r="M30" s="1361"/>
      <c r="N30" s="1361"/>
      <c r="O30" s="1361"/>
      <c r="P30" s="1361"/>
      <c r="Q30" s="1361"/>
    </row>
    <row r="31" spans="1:17" x14ac:dyDescent="0.25">
      <c r="A31" s="1353" t="s">
        <v>36</v>
      </c>
      <c r="B31" s="1358">
        <v>93000</v>
      </c>
      <c r="C31" s="1358">
        <v>1500</v>
      </c>
      <c r="D31" s="1358">
        <v>104000</v>
      </c>
      <c r="E31" s="1358">
        <v>3000</v>
      </c>
      <c r="F31" s="1358">
        <v>87000</v>
      </c>
      <c r="G31" s="1358">
        <v>1500</v>
      </c>
      <c r="K31" s="1363"/>
      <c r="L31" s="1361"/>
      <c r="M31" s="1361"/>
      <c r="N31" s="1361"/>
      <c r="O31" s="1361"/>
      <c r="P31" s="1361"/>
      <c r="Q31" s="1361"/>
    </row>
    <row r="32" spans="1:17" x14ac:dyDescent="0.25">
      <c r="A32" s="1353" t="s">
        <v>17</v>
      </c>
      <c r="B32" s="1358">
        <v>100000</v>
      </c>
      <c r="C32" s="1358">
        <v>500</v>
      </c>
      <c r="D32" s="1358">
        <v>110000</v>
      </c>
      <c r="E32" s="1358">
        <v>500</v>
      </c>
      <c r="F32" s="1358">
        <v>89000</v>
      </c>
      <c r="G32" s="1358">
        <v>1500</v>
      </c>
      <c r="K32" s="1363"/>
      <c r="L32" s="1361"/>
      <c r="M32" s="1361"/>
      <c r="N32" s="1361"/>
      <c r="O32" s="1361"/>
      <c r="P32" s="1361"/>
      <c r="Q32" s="1361"/>
    </row>
    <row r="33" spans="1:17" x14ac:dyDescent="0.25">
      <c r="A33" s="1353" t="s">
        <v>37</v>
      </c>
      <c r="B33" s="1358">
        <v>97000</v>
      </c>
      <c r="C33" s="1358">
        <v>1500</v>
      </c>
      <c r="D33" s="1358">
        <v>103000</v>
      </c>
      <c r="E33" s="1358">
        <v>2500</v>
      </c>
      <c r="F33" s="1358">
        <v>86000</v>
      </c>
      <c r="G33" s="1358">
        <v>1500</v>
      </c>
      <c r="K33" s="1362"/>
      <c r="L33" s="1361"/>
      <c r="M33" s="1361"/>
      <c r="N33" s="1361"/>
      <c r="O33" s="1361"/>
      <c r="P33" s="1361"/>
      <c r="Q33" s="1361"/>
    </row>
    <row r="34" spans="1:17" x14ac:dyDescent="0.25">
      <c r="A34" s="1353" t="s">
        <v>40</v>
      </c>
      <c r="B34" s="1358">
        <v>87000</v>
      </c>
      <c r="C34" s="1358">
        <v>2500</v>
      </c>
      <c r="D34" s="1358">
        <v>90000</v>
      </c>
      <c r="E34" s="1358">
        <v>4000</v>
      </c>
      <c r="F34" s="1358">
        <v>85000</v>
      </c>
      <c r="G34" s="1358">
        <v>2500</v>
      </c>
    </row>
    <row r="35" spans="1:17" x14ac:dyDescent="0.25">
      <c r="A35" s="1353" t="s">
        <v>27</v>
      </c>
      <c r="B35" s="1358">
        <v>90000</v>
      </c>
      <c r="C35" s="1358">
        <v>2000</v>
      </c>
      <c r="D35" s="1358">
        <v>96000</v>
      </c>
      <c r="E35" s="1358">
        <v>3500</v>
      </c>
      <c r="F35" s="1358">
        <v>72000</v>
      </c>
      <c r="G35" s="1358">
        <v>3000</v>
      </c>
    </row>
    <row r="41" spans="1:17" x14ac:dyDescent="0.25">
      <c r="A41" t="s">
        <v>2</v>
      </c>
      <c r="B41" t="s">
        <v>74</v>
      </c>
      <c r="C41" t="s">
        <v>75</v>
      </c>
      <c r="D41" t="s">
        <v>76</v>
      </c>
      <c r="E41" t="s">
        <v>77</v>
      </c>
      <c r="F41" t="s">
        <v>78</v>
      </c>
      <c r="G41" t="s">
        <v>79</v>
      </c>
      <c r="H41" s="1356" t="s">
        <v>81</v>
      </c>
      <c r="I41" s="1356" t="s">
        <v>82</v>
      </c>
      <c r="J41" s="1353" t="s">
        <v>80</v>
      </c>
      <c r="K41" s="1353"/>
      <c r="L41" s="1353"/>
      <c r="M41" s="1353"/>
      <c r="N41" s="1353"/>
      <c r="O41" s="1353"/>
      <c r="P41" s="1353"/>
    </row>
    <row r="42" spans="1:17" x14ac:dyDescent="0.25">
      <c r="A42" t="s">
        <v>43</v>
      </c>
      <c r="B42">
        <v>132000</v>
      </c>
      <c r="C42">
        <v>4500</v>
      </c>
      <c r="D42">
        <v>132000</v>
      </c>
      <c r="E42">
        <v>5000</v>
      </c>
      <c r="F42">
        <v>123000</v>
      </c>
      <c r="G42">
        <v>13500</v>
      </c>
      <c r="H42">
        <f>ABS(Table1[[#This Row],[Male Median salary]]-Table1[[#This Row],[Female Median salary]])</f>
        <v>9000</v>
      </c>
      <c r="I42">
        <f>ABS(Table1[[#This Row],[Male Std. Err]]-Table1[[#This Row],[Female Std. Err.]])</f>
        <v>8500</v>
      </c>
      <c r="J42">
        <f>Table1[[#This Row],[Abs. Diff. of M-F Median]]/Table1[[#This Row],[Female Median salary]]</f>
        <v>7.3170731707317069E-2</v>
      </c>
    </row>
    <row r="43" spans="1:17" x14ac:dyDescent="0.25">
      <c r="A43" t="s">
        <v>46</v>
      </c>
      <c r="B43">
        <v>135000</v>
      </c>
      <c r="C43">
        <v>3000</v>
      </c>
      <c r="D43">
        <v>140000</v>
      </c>
      <c r="E43">
        <v>2500</v>
      </c>
      <c r="F43">
        <v>120000</v>
      </c>
      <c r="G43">
        <v>1000</v>
      </c>
      <c r="H43">
        <f>ABS(Table1[[#This Row],[Male Median salary]]-Table1[[#This Row],[Female Median salary]])</f>
        <v>20000</v>
      </c>
      <c r="I43">
        <f>ABS(Table1[[#This Row],[Male Std. Err]]-Table1[[#This Row],[Female Std. Err.]])</f>
        <v>1500</v>
      </c>
      <c r="J43">
        <f>Table1[[#This Row],[Abs. Diff. of M-F Median]]/Table1[[#This Row],[Female Median salary]]</f>
        <v>0.16666666666666666</v>
      </c>
    </row>
    <row r="44" spans="1:17" x14ac:dyDescent="0.25">
      <c r="A44" t="s">
        <v>38</v>
      </c>
      <c r="B44">
        <v>129000</v>
      </c>
      <c r="C44">
        <v>4000</v>
      </c>
      <c r="D44">
        <v>139000</v>
      </c>
      <c r="E44">
        <v>6000</v>
      </c>
      <c r="F44">
        <v>118000</v>
      </c>
      <c r="G44">
        <v>5000</v>
      </c>
      <c r="H44">
        <f>ABS(Table1[[#This Row],[Male Median salary]]-Table1[[#This Row],[Female Median salary]])</f>
        <v>21000</v>
      </c>
      <c r="I44">
        <f>ABS(Table1[[#This Row],[Male Std. Err]]-Table1[[#This Row],[Female Std. Err.]])</f>
        <v>1000</v>
      </c>
      <c r="J44">
        <f>Table1[[#This Row],[Abs. Diff. of M-F Median]]/Table1[[#This Row],[Female Median salary]]</f>
        <v>0.17796610169491525</v>
      </c>
    </row>
    <row r="45" spans="1:17" x14ac:dyDescent="0.25">
      <c r="A45" t="s">
        <v>29</v>
      </c>
      <c r="B45">
        <v>130000</v>
      </c>
      <c r="C45">
        <v>1500</v>
      </c>
      <c r="D45">
        <v>134000</v>
      </c>
      <c r="E45">
        <v>4000</v>
      </c>
      <c r="F45">
        <v>113000</v>
      </c>
      <c r="G45">
        <v>6000</v>
      </c>
      <c r="H45">
        <f>ABS(Table1[[#This Row],[Male Median salary]]-Table1[[#This Row],[Female Median salary]])</f>
        <v>21000</v>
      </c>
      <c r="I45">
        <f>ABS(Table1[[#This Row],[Male Std. Err]]-Table1[[#This Row],[Female Std. Err.]])</f>
        <v>2000</v>
      </c>
      <c r="J45">
        <f>Table1[[#This Row],[Abs. Diff. of M-F Median]]/Table1[[#This Row],[Female Median salary]]</f>
        <v>0.18584070796460178</v>
      </c>
    </row>
    <row r="46" spans="1:17" x14ac:dyDescent="0.25">
      <c r="A46" t="s">
        <v>44</v>
      </c>
      <c r="B46">
        <v>125000</v>
      </c>
      <c r="C46">
        <v>4000</v>
      </c>
      <c r="D46">
        <v>129000</v>
      </c>
      <c r="E46">
        <v>4000</v>
      </c>
      <c r="F46">
        <v>111000</v>
      </c>
      <c r="G46">
        <v>4000</v>
      </c>
      <c r="H46">
        <f>ABS(Table1[[#This Row],[Male Median salary]]-Table1[[#This Row],[Female Median salary]])</f>
        <v>18000</v>
      </c>
      <c r="I46">
        <f>ABS(Table1[[#This Row],[Male Std. Err]]-Table1[[#This Row],[Female Std. Err.]])</f>
        <v>0</v>
      </c>
      <c r="J46">
        <f>Table1[[#This Row],[Abs. Diff. of M-F Median]]/Table1[[#This Row],[Female Median salary]]</f>
        <v>0.16216216216216217</v>
      </c>
    </row>
    <row r="47" spans="1:17" x14ac:dyDescent="0.25">
      <c r="A47" t="s">
        <v>47</v>
      </c>
      <c r="B47">
        <v>122000</v>
      </c>
      <c r="C47">
        <v>5000</v>
      </c>
      <c r="D47">
        <v>125000</v>
      </c>
      <c r="E47">
        <v>3000</v>
      </c>
      <c r="F47">
        <v>111000</v>
      </c>
      <c r="G47">
        <v>3500</v>
      </c>
      <c r="H47">
        <f>ABS(Table1[[#This Row],[Male Median salary]]-Table1[[#This Row],[Female Median salary]])</f>
        <v>14000</v>
      </c>
      <c r="I47">
        <f>ABS(Table1[[#This Row],[Male Std. Err]]-Table1[[#This Row],[Female Std. Err.]])</f>
        <v>500</v>
      </c>
      <c r="J47">
        <f>Table1[[#This Row],[Abs. Diff. of M-F Median]]/Table1[[#This Row],[Female Median salary]]</f>
        <v>0.12612612612612611</v>
      </c>
    </row>
    <row r="48" spans="1:17" x14ac:dyDescent="0.25">
      <c r="A48" t="s">
        <v>48</v>
      </c>
      <c r="B48">
        <v>117000</v>
      </c>
      <c r="C48">
        <v>4000</v>
      </c>
      <c r="D48">
        <v>118000</v>
      </c>
      <c r="E48">
        <v>3500</v>
      </c>
      <c r="F48">
        <v>110000</v>
      </c>
      <c r="G48">
        <v>5000</v>
      </c>
      <c r="H48">
        <f>ABS(Table1[[#This Row],[Male Median salary]]-Table1[[#This Row],[Female Median salary]])</f>
        <v>8000</v>
      </c>
      <c r="I48">
        <f>ABS(Table1[[#This Row],[Male Std. Err]]-Table1[[#This Row],[Female Std. Err.]])</f>
        <v>1500</v>
      </c>
      <c r="J48">
        <f>Table1[[#This Row],[Abs. Diff. of M-F Median]]/Table1[[#This Row],[Female Median salary]]</f>
        <v>7.2727272727272724E-2</v>
      </c>
    </row>
    <row r="49" spans="1:10" x14ac:dyDescent="0.25">
      <c r="A49" t="s">
        <v>42</v>
      </c>
      <c r="B49">
        <v>125000</v>
      </c>
      <c r="C49">
        <v>2000</v>
      </c>
      <c r="D49">
        <v>128000</v>
      </c>
      <c r="E49">
        <v>2000</v>
      </c>
      <c r="F49">
        <v>109000</v>
      </c>
      <c r="G49">
        <v>500</v>
      </c>
      <c r="H49">
        <f>ABS(Table1[[#This Row],[Male Median salary]]-Table1[[#This Row],[Female Median salary]])</f>
        <v>19000</v>
      </c>
      <c r="I49">
        <f>ABS(Table1[[#This Row],[Male Std. Err]]-Table1[[#This Row],[Female Std. Err.]])</f>
        <v>1500</v>
      </c>
      <c r="J49">
        <f>Table1[[#This Row],[Abs. Diff. of M-F Median]]/Table1[[#This Row],[Female Median salary]]</f>
        <v>0.1743119266055046</v>
      </c>
    </row>
    <row r="50" spans="1:10" x14ac:dyDescent="0.25">
      <c r="A50" t="s">
        <v>49</v>
      </c>
      <c r="B50">
        <v>120000</v>
      </c>
      <c r="C50">
        <v>2000</v>
      </c>
      <c r="D50">
        <v>120000</v>
      </c>
      <c r="E50">
        <v>2500</v>
      </c>
      <c r="F50">
        <v>100000</v>
      </c>
      <c r="G50">
        <v>1000</v>
      </c>
      <c r="H50">
        <f>ABS(Table1[[#This Row],[Male Median salary]]-Table1[[#This Row],[Female Median salary]])</f>
        <v>20000</v>
      </c>
      <c r="I50">
        <f>ABS(Table1[[#This Row],[Male Std. Err]]-Table1[[#This Row],[Female Std. Err.]])</f>
        <v>1500</v>
      </c>
      <c r="J50">
        <f>Table1[[#This Row],[Abs. Diff. of M-F Median]]/Table1[[#This Row],[Female Median salary]]</f>
        <v>0.2</v>
      </c>
    </row>
    <row r="51" spans="1:10" x14ac:dyDescent="0.25">
      <c r="A51" t="s">
        <v>35</v>
      </c>
      <c r="B51">
        <v>120000</v>
      </c>
      <c r="C51">
        <v>1500</v>
      </c>
      <c r="D51">
        <v>120000</v>
      </c>
      <c r="E51">
        <v>1000</v>
      </c>
      <c r="F51">
        <v>100000</v>
      </c>
      <c r="G51">
        <v>3000</v>
      </c>
      <c r="H51">
        <f>ABS(Table1[[#This Row],[Male Median salary]]-Table1[[#This Row],[Female Median salary]])</f>
        <v>20000</v>
      </c>
      <c r="I51">
        <f>ABS(Table1[[#This Row],[Male Std. Err]]-Table1[[#This Row],[Female Std. Err.]])</f>
        <v>2000</v>
      </c>
      <c r="J51">
        <f>Table1[[#This Row],[Abs. Diff. of M-F Median]]/Table1[[#This Row],[Female Median salary]]</f>
        <v>0.2</v>
      </c>
    </row>
    <row r="52" spans="1:10" x14ac:dyDescent="0.25">
      <c r="A52" t="s">
        <v>33</v>
      </c>
      <c r="B52">
        <v>110000</v>
      </c>
      <c r="C52">
        <v>500</v>
      </c>
      <c r="D52">
        <v>118000</v>
      </c>
      <c r="E52">
        <v>3000</v>
      </c>
      <c r="F52">
        <v>97000</v>
      </c>
      <c r="G52">
        <v>4000</v>
      </c>
      <c r="H52">
        <f>ABS(Table1[[#This Row],[Male Median salary]]-Table1[[#This Row],[Female Median salary]])</f>
        <v>21000</v>
      </c>
      <c r="I52">
        <f>ABS(Table1[[#This Row],[Male Std. Err]]-Table1[[#This Row],[Female Std. Err.]])</f>
        <v>1000</v>
      </c>
      <c r="J52">
        <f>Table1[[#This Row],[Abs. Diff. of M-F Median]]/Table1[[#This Row],[Female Median salary]]</f>
        <v>0.21649484536082475</v>
      </c>
    </row>
    <row r="53" spans="1:10" x14ac:dyDescent="0.25">
      <c r="A53" t="s">
        <v>50</v>
      </c>
      <c r="B53">
        <v>100000</v>
      </c>
      <c r="C53">
        <v>2000</v>
      </c>
      <c r="D53">
        <v>116000</v>
      </c>
      <c r="E53">
        <v>6000</v>
      </c>
      <c r="F53">
        <v>95000</v>
      </c>
      <c r="G53">
        <v>2500</v>
      </c>
      <c r="H53">
        <f>ABS(Table1[[#This Row],[Male Median salary]]-Table1[[#This Row],[Female Median salary]])</f>
        <v>21000</v>
      </c>
      <c r="I53">
        <f>ABS(Table1[[#This Row],[Male Std. Err]]-Table1[[#This Row],[Female Std. Err.]])</f>
        <v>3500</v>
      </c>
      <c r="J53">
        <f>Table1[[#This Row],[Abs. Diff. of M-F Median]]/Table1[[#This Row],[Female Median salary]]</f>
        <v>0.22105263157894736</v>
      </c>
    </row>
    <row r="54" spans="1:10" x14ac:dyDescent="0.25">
      <c r="A54" t="s">
        <v>31</v>
      </c>
      <c r="B54">
        <v>110000</v>
      </c>
      <c r="C54">
        <v>500</v>
      </c>
      <c r="D54">
        <v>118000</v>
      </c>
      <c r="E54">
        <v>3000</v>
      </c>
      <c r="F54">
        <v>95000</v>
      </c>
      <c r="G54">
        <v>2000</v>
      </c>
      <c r="H54">
        <f>ABS(Table1[[#This Row],[Male Median salary]]-Table1[[#This Row],[Female Median salary]])</f>
        <v>23000</v>
      </c>
      <c r="I54">
        <f>ABS(Table1[[#This Row],[Male Std. Err]]-Table1[[#This Row],[Female Std. Err.]])</f>
        <v>1000</v>
      </c>
      <c r="J54">
        <f>Table1[[#This Row],[Abs. Diff. of M-F Median]]/Table1[[#This Row],[Female Median salary]]</f>
        <v>0.24210526315789474</v>
      </c>
    </row>
    <row r="55" spans="1:10" x14ac:dyDescent="0.25">
      <c r="A55" t="s">
        <v>22</v>
      </c>
      <c r="B55">
        <v>107000</v>
      </c>
      <c r="C55">
        <v>3000</v>
      </c>
      <c r="D55">
        <v>114000</v>
      </c>
      <c r="E55">
        <v>4000</v>
      </c>
      <c r="F55">
        <v>94000</v>
      </c>
      <c r="G55">
        <v>4000</v>
      </c>
      <c r="H55">
        <f>ABS(Table1[[#This Row],[Male Median salary]]-Table1[[#This Row],[Female Median salary]])</f>
        <v>20000</v>
      </c>
      <c r="I55">
        <f>ABS(Table1[[#This Row],[Male Std. Err]]-Table1[[#This Row],[Female Std. Err.]])</f>
        <v>0</v>
      </c>
      <c r="J55">
        <f>Table1[[#This Row],[Abs. Diff. of M-F Median]]/Table1[[#This Row],[Female Median salary]]</f>
        <v>0.21276595744680851</v>
      </c>
    </row>
    <row r="56" spans="1:10" x14ac:dyDescent="0.25">
      <c r="A56" t="s">
        <v>45</v>
      </c>
      <c r="B56">
        <v>110000</v>
      </c>
      <c r="C56">
        <v>3000</v>
      </c>
      <c r="D56">
        <v>116000</v>
      </c>
      <c r="E56">
        <v>4000</v>
      </c>
      <c r="F56">
        <v>93000</v>
      </c>
      <c r="G56">
        <v>5000</v>
      </c>
      <c r="H56">
        <f>ABS(Table1[[#This Row],[Male Median salary]]-Table1[[#This Row],[Female Median salary]])</f>
        <v>23000</v>
      </c>
      <c r="I56">
        <f>ABS(Table1[[#This Row],[Male Std. Err]]-Table1[[#This Row],[Female Std. Err.]])</f>
        <v>1000</v>
      </c>
      <c r="J56">
        <f>Table1[[#This Row],[Abs. Diff. of M-F Median]]/Table1[[#This Row],[Female Median salary]]</f>
        <v>0.24731182795698925</v>
      </c>
    </row>
    <row r="57" spans="1:10" x14ac:dyDescent="0.25">
      <c r="A57" t="s">
        <v>30</v>
      </c>
      <c r="B57">
        <v>100000</v>
      </c>
      <c r="C57">
        <v>3500</v>
      </c>
      <c r="D57">
        <v>105000</v>
      </c>
      <c r="E57">
        <v>3500</v>
      </c>
      <c r="F57">
        <v>92000</v>
      </c>
      <c r="G57">
        <v>4500</v>
      </c>
      <c r="H57">
        <f>ABS(Table1[[#This Row],[Male Median salary]]-Table1[[#This Row],[Female Median salary]])</f>
        <v>13000</v>
      </c>
      <c r="I57">
        <f>ABS(Table1[[#This Row],[Male Std. Err]]-Table1[[#This Row],[Female Std. Err.]])</f>
        <v>1000</v>
      </c>
      <c r="J57">
        <f>Table1[[#This Row],[Abs. Diff. of M-F Median]]/Table1[[#This Row],[Female Median salary]]</f>
        <v>0.14130434782608695</v>
      </c>
    </row>
    <row r="58" spans="1:10" x14ac:dyDescent="0.25">
      <c r="A58" t="s">
        <v>16</v>
      </c>
      <c r="B58">
        <v>106000</v>
      </c>
      <c r="C58">
        <v>1000</v>
      </c>
      <c r="D58">
        <v>116000</v>
      </c>
      <c r="E58">
        <v>1500</v>
      </c>
      <c r="F58">
        <v>90000</v>
      </c>
      <c r="G58">
        <v>1000</v>
      </c>
      <c r="H58">
        <f>ABS(Table1[[#This Row],[Male Median salary]]-Table1[[#This Row],[Female Median salary]])</f>
        <v>26000</v>
      </c>
      <c r="I58">
        <f>ABS(Table1[[#This Row],[Male Std. Err]]-Table1[[#This Row],[Female Std. Err.]])</f>
        <v>500</v>
      </c>
      <c r="J58">
        <f>Table1[[#This Row],[Abs. Diff. of M-F Median]]/Table1[[#This Row],[Female Median salary]]</f>
        <v>0.28888888888888886</v>
      </c>
    </row>
    <row r="59" spans="1:10" x14ac:dyDescent="0.25">
      <c r="A59" t="s">
        <v>19</v>
      </c>
      <c r="B59">
        <v>100000</v>
      </c>
      <c r="C59">
        <v>500</v>
      </c>
      <c r="D59">
        <v>104000</v>
      </c>
      <c r="E59">
        <v>3500</v>
      </c>
      <c r="F59">
        <v>89000</v>
      </c>
      <c r="G59">
        <v>3000</v>
      </c>
      <c r="H59">
        <f>ABS(Table1[[#This Row],[Male Median salary]]-Table1[[#This Row],[Female Median salary]])</f>
        <v>15000</v>
      </c>
      <c r="I59">
        <f>ABS(Table1[[#This Row],[Male Std. Err]]-Table1[[#This Row],[Female Std. Err.]])</f>
        <v>500</v>
      </c>
      <c r="J59">
        <f>Table1[[#This Row],[Abs. Diff. of M-F Median]]/Table1[[#This Row],[Female Median salary]]</f>
        <v>0.16853932584269662</v>
      </c>
    </row>
    <row r="60" spans="1:10" x14ac:dyDescent="0.25">
      <c r="A60" t="s">
        <v>23</v>
      </c>
      <c r="B60">
        <v>98000</v>
      </c>
      <c r="C60">
        <v>3000</v>
      </c>
      <c r="D60">
        <v>104000</v>
      </c>
      <c r="E60">
        <v>3000</v>
      </c>
      <c r="F60">
        <v>89000</v>
      </c>
      <c r="G60">
        <v>3500</v>
      </c>
      <c r="H60">
        <f>ABS(Table1[[#This Row],[Male Median salary]]-Table1[[#This Row],[Female Median salary]])</f>
        <v>15000</v>
      </c>
      <c r="I60">
        <f>ABS(Table1[[#This Row],[Male Std. Err]]-Table1[[#This Row],[Female Std. Err.]])</f>
        <v>500</v>
      </c>
      <c r="J60">
        <f>Table1[[#This Row],[Abs. Diff. of M-F Median]]/Table1[[#This Row],[Female Median salary]]</f>
        <v>0.16853932584269662</v>
      </c>
    </row>
    <row r="61" spans="1:10" x14ac:dyDescent="0.25">
      <c r="A61" t="s">
        <v>39</v>
      </c>
      <c r="B61">
        <v>94000</v>
      </c>
      <c r="C61">
        <v>3500</v>
      </c>
      <c r="D61">
        <v>97000</v>
      </c>
      <c r="E61">
        <v>4000</v>
      </c>
      <c r="F61">
        <v>89000</v>
      </c>
      <c r="G61">
        <v>2000</v>
      </c>
      <c r="H61">
        <f>ABS(Table1[[#This Row],[Male Median salary]]-Table1[[#This Row],[Female Median salary]])</f>
        <v>8000</v>
      </c>
      <c r="I61">
        <f>ABS(Table1[[#This Row],[Male Std. Err]]-Table1[[#This Row],[Female Std. Err.]])</f>
        <v>2000</v>
      </c>
      <c r="J61">
        <f>Table1[[#This Row],[Abs. Diff. of M-F Median]]/Table1[[#This Row],[Female Median salary]]</f>
        <v>8.98876404494382E-2</v>
      </c>
    </row>
    <row r="62" spans="1:10" x14ac:dyDescent="0.25">
      <c r="A62" t="s">
        <v>17</v>
      </c>
      <c r="B62">
        <v>100000</v>
      </c>
      <c r="C62">
        <v>500</v>
      </c>
      <c r="D62">
        <v>110000</v>
      </c>
      <c r="E62">
        <v>500</v>
      </c>
      <c r="F62">
        <v>89000</v>
      </c>
      <c r="G62">
        <v>1500</v>
      </c>
      <c r="H62">
        <f>ABS(Table1[[#This Row],[Male Median salary]]-Table1[[#This Row],[Female Median salary]])</f>
        <v>21000</v>
      </c>
      <c r="I62">
        <f>ABS(Table1[[#This Row],[Male Std. Err]]-Table1[[#This Row],[Female Std. Err.]])</f>
        <v>1000</v>
      </c>
      <c r="J62">
        <f>Table1[[#This Row],[Abs. Diff. of M-F Median]]/Table1[[#This Row],[Female Median salary]]</f>
        <v>0.23595505617977527</v>
      </c>
    </row>
    <row r="63" spans="1:10" x14ac:dyDescent="0.25">
      <c r="A63" t="s">
        <v>36</v>
      </c>
      <c r="B63">
        <v>93000</v>
      </c>
      <c r="C63">
        <v>1500</v>
      </c>
      <c r="D63">
        <v>104000</v>
      </c>
      <c r="E63">
        <v>3000</v>
      </c>
      <c r="F63">
        <v>87000</v>
      </c>
      <c r="G63">
        <v>1500</v>
      </c>
      <c r="H63">
        <f>ABS(Table1[[#This Row],[Male Median salary]]-Table1[[#This Row],[Female Median salary]])</f>
        <v>17000</v>
      </c>
      <c r="I63">
        <f>ABS(Table1[[#This Row],[Male Std. Err]]-Table1[[#This Row],[Female Std. Err.]])</f>
        <v>1500</v>
      </c>
      <c r="J63">
        <f>Table1[[#This Row],[Abs. Diff. of M-F Median]]/Table1[[#This Row],[Female Median salary]]</f>
        <v>0.19540229885057472</v>
      </c>
    </row>
    <row r="64" spans="1:10" x14ac:dyDescent="0.25">
      <c r="A64" t="s">
        <v>18</v>
      </c>
      <c r="B64">
        <v>100000</v>
      </c>
      <c r="C64">
        <v>1500</v>
      </c>
      <c r="D64">
        <v>106000</v>
      </c>
      <c r="E64">
        <v>2000</v>
      </c>
      <c r="F64">
        <v>86000</v>
      </c>
      <c r="G64">
        <v>1500</v>
      </c>
      <c r="H64">
        <f>ABS(Table1[[#This Row],[Male Median salary]]-Table1[[#This Row],[Female Median salary]])</f>
        <v>20000</v>
      </c>
      <c r="I64">
        <f>ABS(Table1[[#This Row],[Male Std. Err]]-Table1[[#This Row],[Female Std. Err.]])</f>
        <v>500</v>
      </c>
      <c r="J64">
        <f>Table1[[#This Row],[Abs. Diff. of M-F Median]]/Table1[[#This Row],[Female Median salary]]</f>
        <v>0.23255813953488372</v>
      </c>
    </row>
    <row r="65" spans="1:13" x14ac:dyDescent="0.25">
      <c r="A65" t="s">
        <v>61</v>
      </c>
      <c r="B65">
        <v>102000</v>
      </c>
      <c r="C65">
        <v>2500</v>
      </c>
      <c r="D65">
        <v>108000</v>
      </c>
      <c r="E65">
        <v>2000</v>
      </c>
      <c r="F65">
        <v>86000</v>
      </c>
      <c r="G65">
        <v>3000</v>
      </c>
      <c r="H65">
        <f>ABS(Table1[[#This Row],[Male Median salary]]-Table1[[#This Row],[Female Median salary]])</f>
        <v>22000</v>
      </c>
      <c r="I65">
        <f>ABS(Table1[[#This Row],[Male Std. Err]]-Table1[[#This Row],[Female Std. Err.]])</f>
        <v>1000</v>
      </c>
      <c r="J65">
        <f>Table1[[#This Row],[Abs. Diff. of M-F Median]]/Table1[[#This Row],[Female Median salary]]</f>
        <v>0.2558139534883721</v>
      </c>
    </row>
    <row r="66" spans="1:13" x14ac:dyDescent="0.25">
      <c r="A66" t="s">
        <v>37</v>
      </c>
      <c r="B66">
        <v>97000</v>
      </c>
      <c r="C66">
        <v>1500</v>
      </c>
      <c r="D66">
        <v>103000</v>
      </c>
      <c r="E66">
        <v>2500</v>
      </c>
      <c r="F66">
        <v>86000</v>
      </c>
      <c r="G66">
        <v>1500</v>
      </c>
      <c r="H66">
        <f>ABS(Table1[[#This Row],[Male Median salary]]-Table1[[#This Row],[Female Median salary]])</f>
        <v>17000</v>
      </c>
      <c r="I66">
        <f>ABS(Table1[[#This Row],[Male Std. Err]]-Table1[[#This Row],[Female Std. Err.]])</f>
        <v>1000</v>
      </c>
      <c r="J66">
        <f>Table1[[#This Row],[Abs. Diff. of M-F Median]]/Table1[[#This Row],[Female Median salary]]</f>
        <v>0.19767441860465115</v>
      </c>
    </row>
    <row r="67" spans="1:13" x14ac:dyDescent="0.25">
      <c r="A67" t="s">
        <v>28</v>
      </c>
      <c r="B67">
        <v>97000</v>
      </c>
      <c r="C67">
        <v>2000</v>
      </c>
      <c r="D67">
        <v>105000</v>
      </c>
      <c r="E67">
        <v>2500</v>
      </c>
      <c r="F67">
        <v>85000</v>
      </c>
      <c r="G67">
        <v>1500</v>
      </c>
      <c r="H67">
        <f>ABS(Table1[[#This Row],[Male Median salary]]-Table1[[#This Row],[Female Median salary]])</f>
        <v>20000</v>
      </c>
      <c r="I67">
        <f>ABS(Table1[[#This Row],[Male Std. Err]]-Table1[[#This Row],[Female Std. Err.]])</f>
        <v>1000</v>
      </c>
      <c r="J67">
        <f>Table1[[#This Row],[Abs. Diff. of M-F Median]]/Table1[[#This Row],[Female Median salary]]</f>
        <v>0.23529411764705882</v>
      </c>
    </row>
    <row r="68" spans="1:13" x14ac:dyDescent="0.25">
      <c r="A68" t="s">
        <v>40</v>
      </c>
      <c r="B68">
        <v>87000</v>
      </c>
      <c r="C68">
        <v>2500</v>
      </c>
      <c r="D68">
        <v>90000</v>
      </c>
      <c r="E68">
        <v>4000</v>
      </c>
      <c r="F68">
        <v>85000</v>
      </c>
      <c r="G68">
        <v>2500</v>
      </c>
      <c r="H68">
        <f>ABS(Table1[[#This Row],[Male Median salary]]-Table1[[#This Row],[Female Median salary]])</f>
        <v>5000</v>
      </c>
      <c r="I68">
        <f>ABS(Table1[[#This Row],[Male Std. Err]]-Table1[[#This Row],[Female Std. Err.]])</f>
        <v>1500</v>
      </c>
      <c r="J68">
        <f>Table1[[#This Row],[Abs. Diff. of M-F Median]]/Table1[[#This Row],[Female Median salary]]</f>
        <v>5.8823529411764705E-2</v>
      </c>
    </row>
    <row r="69" spans="1:13" x14ac:dyDescent="0.25">
      <c r="A69" t="s">
        <v>32</v>
      </c>
      <c r="B69">
        <v>100000</v>
      </c>
      <c r="C69">
        <v>3500</v>
      </c>
      <c r="D69">
        <v>103000</v>
      </c>
      <c r="E69">
        <v>6500</v>
      </c>
      <c r="F69">
        <v>84000</v>
      </c>
      <c r="G69">
        <v>5000</v>
      </c>
      <c r="H69">
        <f>ABS(Table1[[#This Row],[Male Median salary]]-Table1[[#This Row],[Female Median salary]])</f>
        <v>19000</v>
      </c>
      <c r="I69">
        <f>ABS(Table1[[#This Row],[Male Std. Err]]-Table1[[#This Row],[Female Std. Err.]])</f>
        <v>1500</v>
      </c>
      <c r="J69">
        <f>Table1[[#This Row],[Abs. Diff. of M-F Median]]/Table1[[#This Row],[Female Median salary]]</f>
        <v>0.22619047619047619</v>
      </c>
    </row>
    <row r="70" spans="1:13" x14ac:dyDescent="0.25">
      <c r="A70" t="s">
        <v>26</v>
      </c>
      <c r="B70">
        <v>100000</v>
      </c>
      <c r="C70">
        <v>2000</v>
      </c>
      <c r="D70">
        <v>110000</v>
      </c>
      <c r="E70">
        <v>5000</v>
      </c>
      <c r="F70">
        <v>84000</v>
      </c>
      <c r="G70">
        <v>3000</v>
      </c>
      <c r="H70">
        <f>ABS(Table1[[#This Row],[Male Median salary]]-Table1[[#This Row],[Female Median salary]])</f>
        <v>26000</v>
      </c>
      <c r="I70">
        <f>ABS(Table1[[#This Row],[Male Std. Err]]-Table1[[#This Row],[Female Std. Err.]])</f>
        <v>2000</v>
      </c>
      <c r="J70">
        <f>Table1[[#This Row],[Abs. Diff. of M-F Median]]/Table1[[#This Row],[Female Median salary]]</f>
        <v>0.30952380952380953</v>
      </c>
    </row>
    <row r="71" spans="1:13" x14ac:dyDescent="0.25">
      <c r="A71" t="s">
        <v>41</v>
      </c>
      <c r="B71">
        <v>83000</v>
      </c>
      <c r="C71">
        <v>1500</v>
      </c>
      <c r="D71">
        <v>90000</v>
      </c>
      <c r="E71">
        <v>2500</v>
      </c>
      <c r="F71">
        <v>77000</v>
      </c>
      <c r="G71">
        <v>2500</v>
      </c>
      <c r="H71">
        <f>ABS(Table1[[#This Row],[Male Median salary]]-Table1[[#This Row],[Female Median salary]])</f>
        <v>13000</v>
      </c>
      <c r="I71">
        <f>ABS(Table1[[#This Row],[Male Std. Err]]-Table1[[#This Row],[Female Std. Err.]])</f>
        <v>0</v>
      </c>
      <c r="J71">
        <f>Table1[[#This Row],[Abs. Diff. of M-F Median]]/Table1[[#This Row],[Female Median salary]]</f>
        <v>0.16883116883116883</v>
      </c>
    </row>
    <row r="72" spans="1:13" x14ac:dyDescent="0.25">
      <c r="A72" t="s">
        <v>24</v>
      </c>
      <c r="B72">
        <v>90000</v>
      </c>
      <c r="C72">
        <v>2500</v>
      </c>
      <c r="D72">
        <v>99000</v>
      </c>
      <c r="E72">
        <v>3000</v>
      </c>
      <c r="F72">
        <v>75000</v>
      </c>
      <c r="G72">
        <v>2500</v>
      </c>
      <c r="H72">
        <f>ABS(Table1[[#This Row],[Male Median salary]]-Table1[[#This Row],[Female Median salary]])</f>
        <v>24000</v>
      </c>
      <c r="I72">
        <f>ABS(Table1[[#This Row],[Male Std. Err]]-Table1[[#This Row],[Female Std. Err.]])</f>
        <v>500</v>
      </c>
      <c r="J72">
        <f>Table1[[#This Row],[Abs. Diff. of M-F Median]]/Table1[[#This Row],[Female Median salary]]</f>
        <v>0.32</v>
      </c>
    </row>
    <row r="73" spans="1:13" x14ac:dyDescent="0.25">
      <c r="A73" t="s">
        <v>27</v>
      </c>
      <c r="B73">
        <v>90000</v>
      </c>
      <c r="C73">
        <v>2000</v>
      </c>
      <c r="D73">
        <v>96000</v>
      </c>
      <c r="E73">
        <v>3500</v>
      </c>
      <c r="F73">
        <v>72000</v>
      </c>
      <c r="G73">
        <v>3000</v>
      </c>
      <c r="H73">
        <f>ABS(Table1[[#This Row],[Male Median salary]]-Table1[[#This Row],[Female Median salary]])</f>
        <v>24000</v>
      </c>
      <c r="I73">
        <f>ABS(Table1[[#This Row],[Male Std. Err]]-Table1[[#This Row],[Female Std. Err.]])</f>
        <v>500</v>
      </c>
      <c r="J73">
        <f>Table1[[#This Row],[Abs. Diff. of M-F Median]]/Table1[[#This Row],[Female Median salary]]</f>
        <v>0.33333333333333331</v>
      </c>
    </row>
    <row r="76" spans="1:13" ht="15.75" x14ac:dyDescent="0.25">
      <c r="A76" s="1365" t="s">
        <v>2</v>
      </c>
      <c r="B76" s="1366" t="s">
        <v>62</v>
      </c>
      <c r="C76" s="1366" t="s">
        <v>65</v>
      </c>
      <c r="D76" s="1366" t="s">
        <v>63</v>
      </c>
      <c r="E76" s="1366" t="s">
        <v>66</v>
      </c>
      <c r="F76" s="1366" t="s">
        <v>64</v>
      </c>
      <c r="G76" s="1366" t="s">
        <v>67</v>
      </c>
      <c r="H76" s="1366" t="s">
        <v>83</v>
      </c>
      <c r="I76" s="1366" t="s">
        <v>86</v>
      </c>
      <c r="J76" s="1366" t="s">
        <v>84</v>
      </c>
      <c r="K76" s="1366" t="s">
        <v>87</v>
      </c>
      <c r="L76" s="1366" t="s">
        <v>85</v>
      </c>
      <c r="M76" s="1366" t="s">
        <v>88</v>
      </c>
    </row>
    <row r="77" spans="1:13" ht="150.75" x14ac:dyDescent="0.25">
      <c r="A77" s="1371" t="s">
        <v>18</v>
      </c>
      <c r="B77" s="1368">
        <v>100000</v>
      </c>
      <c r="C77" s="1368">
        <v>1500</v>
      </c>
      <c r="D77" s="1368">
        <v>106000</v>
      </c>
      <c r="E77" s="1368">
        <v>2000</v>
      </c>
      <c r="F77" s="1368">
        <v>86000</v>
      </c>
      <c r="G77" s="1368">
        <v>1500</v>
      </c>
      <c r="H77" s="1369">
        <v>195050</v>
      </c>
      <c r="I77" s="1369">
        <v>1075</v>
      </c>
      <c r="J77" s="1369">
        <v>117600</v>
      </c>
      <c r="K77" s="1369">
        <v>1100</v>
      </c>
      <c r="L77" s="1369">
        <v>77500</v>
      </c>
      <c r="M77" s="1369">
        <v>750</v>
      </c>
    </row>
    <row r="78" spans="1:13" ht="75.75" x14ac:dyDescent="0.25">
      <c r="A78" s="1371" t="s">
        <v>19</v>
      </c>
      <c r="B78" s="1368">
        <v>100000</v>
      </c>
      <c r="C78" s="1368">
        <v>500</v>
      </c>
      <c r="D78" s="1368">
        <v>104000</v>
      </c>
      <c r="E78" s="1368">
        <v>3500</v>
      </c>
      <c r="F78" s="1368">
        <v>89000</v>
      </c>
      <c r="G78" s="1368">
        <v>3000</v>
      </c>
      <c r="H78" s="1369">
        <v>18050</v>
      </c>
      <c r="I78" s="1369">
        <v>400</v>
      </c>
      <c r="J78" s="1369">
        <v>12800</v>
      </c>
      <c r="K78" s="1369">
        <v>400</v>
      </c>
      <c r="L78" s="1369">
        <v>5250</v>
      </c>
      <c r="M78" s="1369">
        <v>200</v>
      </c>
    </row>
    <row r="79" spans="1:13" ht="75.75" x14ac:dyDescent="0.25">
      <c r="A79" s="1371" t="s">
        <v>22</v>
      </c>
      <c r="B79" s="1368">
        <v>107000</v>
      </c>
      <c r="C79" s="1368">
        <v>3000</v>
      </c>
      <c r="D79" s="1368">
        <v>114000</v>
      </c>
      <c r="E79" s="1368">
        <v>4000</v>
      </c>
      <c r="F79" s="1368">
        <v>94000</v>
      </c>
      <c r="G79" s="1368">
        <v>4000</v>
      </c>
      <c r="H79" s="1369">
        <v>28050</v>
      </c>
      <c r="I79" s="1369">
        <v>425</v>
      </c>
      <c r="J79" s="1369">
        <v>18550</v>
      </c>
      <c r="K79" s="1369">
        <v>475</v>
      </c>
      <c r="L79" s="1369">
        <v>9500</v>
      </c>
      <c r="M79" s="1369">
        <v>400</v>
      </c>
    </row>
    <row r="80" spans="1:13" ht="75.75" x14ac:dyDescent="0.25">
      <c r="A80" s="1371" t="s">
        <v>23</v>
      </c>
      <c r="B80" s="1368">
        <v>98000</v>
      </c>
      <c r="C80" s="1368">
        <v>3000</v>
      </c>
      <c r="D80" s="1368">
        <v>104000</v>
      </c>
      <c r="E80" s="1368">
        <v>3000</v>
      </c>
      <c r="F80" s="1368">
        <v>89000</v>
      </c>
      <c r="G80" s="1368">
        <v>3500</v>
      </c>
      <c r="H80" s="1369">
        <v>23300</v>
      </c>
      <c r="I80" s="1369">
        <v>350</v>
      </c>
      <c r="J80" s="1369">
        <v>12400</v>
      </c>
      <c r="K80" s="1369">
        <v>400</v>
      </c>
      <c r="L80" s="1369">
        <v>10950</v>
      </c>
      <c r="M80" s="1369">
        <v>375</v>
      </c>
    </row>
    <row r="81" spans="1:13" ht="90.75" x14ac:dyDescent="0.25">
      <c r="A81" s="1371" t="s">
        <v>24</v>
      </c>
      <c r="B81" s="1368">
        <v>90000</v>
      </c>
      <c r="C81" s="1368">
        <v>2500</v>
      </c>
      <c r="D81" s="1368">
        <v>99000</v>
      </c>
      <c r="E81" s="1368">
        <v>3000</v>
      </c>
      <c r="F81" s="1368">
        <v>75000</v>
      </c>
      <c r="G81" s="1368">
        <v>2500</v>
      </c>
      <c r="H81" s="1369">
        <v>8400</v>
      </c>
      <c r="I81" s="1369">
        <v>225</v>
      </c>
      <c r="J81" s="1369">
        <v>6000</v>
      </c>
      <c r="K81" s="1369">
        <v>250</v>
      </c>
      <c r="L81" s="1369">
        <v>2450</v>
      </c>
      <c r="M81" s="1369">
        <v>100</v>
      </c>
    </row>
    <row r="82" spans="1:13" ht="45.75" x14ac:dyDescent="0.25">
      <c r="A82" s="1371" t="s">
        <v>26</v>
      </c>
      <c r="B82" s="1368">
        <v>100000</v>
      </c>
      <c r="C82" s="1368">
        <v>2000</v>
      </c>
      <c r="D82" s="1368">
        <v>110000</v>
      </c>
      <c r="E82" s="1368">
        <v>5000</v>
      </c>
      <c r="F82" s="1368">
        <v>84000</v>
      </c>
      <c r="G82" s="1368">
        <v>3000</v>
      </c>
      <c r="H82" s="1369">
        <v>12950</v>
      </c>
      <c r="I82" s="1369">
        <v>350</v>
      </c>
      <c r="J82" s="1369">
        <v>7000</v>
      </c>
      <c r="K82" s="1369">
        <v>350</v>
      </c>
      <c r="L82" s="1369">
        <v>5900</v>
      </c>
      <c r="M82" s="1369">
        <v>275</v>
      </c>
    </row>
    <row r="83" spans="1:13" ht="30.75" x14ac:dyDescent="0.25">
      <c r="A83" s="1371" t="s">
        <v>27</v>
      </c>
      <c r="B83" s="1368">
        <v>90000</v>
      </c>
      <c r="C83" s="1368">
        <v>2000</v>
      </c>
      <c r="D83" s="1368">
        <v>96000</v>
      </c>
      <c r="E83" s="1368">
        <v>3500</v>
      </c>
      <c r="F83" s="1368">
        <v>72000</v>
      </c>
      <c r="G83" s="1368">
        <v>3000</v>
      </c>
      <c r="H83" s="1369">
        <v>7750</v>
      </c>
      <c r="I83" s="1369">
        <v>250</v>
      </c>
      <c r="J83" s="1369">
        <v>5700</v>
      </c>
      <c r="K83" s="1369">
        <v>250</v>
      </c>
      <c r="L83" s="1369">
        <v>2100</v>
      </c>
      <c r="M83" s="1369">
        <v>150</v>
      </c>
    </row>
    <row r="84" spans="1:13" ht="75.75" x14ac:dyDescent="0.25">
      <c r="A84" s="1371" t="s">
        <v>28</v>
      </c>
      <c r="B84" s="1368">
        <v>97000</v>
      </c>
      <c r="C84" s="1368">
        <v>2000</v>
      </c>
      <c r="D84" s="1368">
        <v>105000</v>
      </c>
      <c r="E84" s="1368">
        <v>2500</v>
      </c>
      <c r="F84" s="1368">
        <v>85000</v>
      </c>
      <c r="G84" s="1368">
        <v>1500</v>
      </c>
      <c r="H84" s="1369">
        <v>96550</v>
      </c>
      <c r="I84" s="1369">
        <v>625</v>
      </c>
      <c r="J84" s="1369">
        <v>55200</v>
      </c>
      <c r="K84" s="1369">
        <v>675</v>
      </c>
      <c r="L84" s="1369">
        <v>41350</v>
      </c>
      <c r="M84" s="1369">
        <v>550</v>
      </c>
    </row>
    <row r="85" spans="1:13" ht="105.75" x14ac:dyDescent="0.25">
      <c r="A85" s="1371" t="s">
        <v>29</v>
      </c>
      <c r="B85" s="1368">
        <v>130000</v>
      </c>
      <c r="C85" s="1368">
        <v>1500</v>
      </c>
      <c r="D85" s="1368">
        <v>134000</v>
      </c>
      <c r="E85" s="1368">
        <v>4000</v>
      </c>
      <c r="F85" s="1368">
        <v>113000</v>
      </c>
      <c r="G85" s="1368">
        <v>6000</v>
      </c>
      <c r="H85" s="1369">
        <v>24600</v>
      </c>
      <c r="I85" s="1369">
        <v>325</v>
      </c>
      <c r="J85" s="1369">
        <v>20250</v>
      </c>
      <c r="K85" s="1369">
        <v>350</v>
      </c>
      <c r="L85" s="1369">
        <v>4350</v>
      </c>
      <c r="M85" s="1369">
        <v>175</v>
      </c>
    </row>
    <row r="86" spans="1:13" ht="60.75" x14ac:dyDescent="0.25">
      <c r="A86" s="1371" t="s">
        <v>30</v>
      </c>
      <c r="B86" s="1368">
        <v>100000</v>
      </c>
      <c r="C86" s="1368">
        <v>3500</v>
      </c>
      <c r="D86" s="1368">
        <v>105000</v>
      </c>
      <c r="E86" s="1368">
        <v>3500</v>
      </c>
      <c r="F86" s="1368">
        <v>92000</v>
      </c>
      <c r="G86" s="1368">
        <v>4500</v>
      </c>
      <c r="H86" s="1369">
        <v>35950</v>
      </c>
      <c r="I86" s="1369">
        <v>550</v>
      </c>
      <c r="J86" s="1369">
        <v>27500</v>
      </c>
      <c r="K86" s="1369">
        <v>550</v>
      </c>
      <c r="L86" s="1369">
        <v>8450</v>
      </c>
      <c r="M86" s="1369">
        <v>300</v>
      </c>
    </row>
    <row r="87" spans="1:13" ht="60.75" x14ac:dyDescent="0.25">
      <c r="A87" s="1371" t="s">
        <v>31</v>
      </c>
      <c r="B87" s="1368">
        <v>110000</v>
      </c>
      <c r="C87" s="1368">
        <v>500</v>
      </c>
      <c r="D87" s="1368">
        <v>118000</v>
      </c>
      <c r="E87" s="1368">
        <v>3000</v>
      </c>
      <c r="F87" s="1368">
        <v>95000</v>
      </c>
      <c r="G87" s="1368">
        <v>2000</v>
      </c>
      <c r="H87" s="1369">
        <v>131550</v>
      </c>
      <c r="I87" s="1369">
        <v>950</v>
      </c>
      <c r="J87" s="1369">
        <v>102800</v>
      </c>
      <c r="K87" s="1369">
        <v>950</v>
      </c>
      <c r="L87" s="1369">
        <v>28750</v>
      </c>
      <c r="M87" s="1369">
        <v>500</v>
      </c>
    </row>
    <row r="88" spans="1:13" ht="75.75" x14ac:dyDescent="0.25">
      <c r="A88" s="1371" t="s">
        <v>32</v>
      </c>
      <c r="B88" s="1368">
        <v>100000</v>
      </c>
      <c r="C88" s="1368">
        <v>3500</v>
      </c>
      <c r="D88" s="1368">
        <v>103000</v>
      </c>
      <c r="E88" s="1368">
        <v>6500</v>
      </c>
      <c r="F88" s="1368">
        <v>84000</v>
      </c>
      <c r="G88" s="1368">
        <v>5000</v>
      </c>
      <c r="H88" s="1369">
        <v>5350</v>
      </c>
      <c r="I88" s="1369">
        <v>150</v>
      </c>
      <c r="J88" s="1369">
        <v>4400</v>
      </c>
      <c r="K88" s="1369">
        <v>150</v>
      </c>
      <c r="L88" s="1369">
        <v>950</v>
      </c>
      <c r="M88" s="1369">
        <v>75</v>
      </c>
    </row>
    <row r="89" spans="1:13" ht="120.75" x14ac:dyDescent="0.25">
      <c r="A89" s="1371" t="s">
        <v>33</v>
      </c>
      <c r="B89" s="1368">
        <v>110000</v>
      </c>
      <c r="C89" s="1368">
        <v>500</v>
      </c>
      <c r="D89" s="1368">
        <v>118000</v>
      </c>
      <c r="E89" s="1368">
        <v>3000</v>
      </c>
      <c r="F89" s="1368">
        <v>97000</v>
      </c>
      <c r="G89" s="1368">
        <v>4000</v>
      </c>
      <c r="H89" s="1369">
        <v>65700</v>
      </c>
      <c r="I89" s="1369">
        <v>600</v>
      </c>
      <c r="J89" s="1369">
        <v>48250</v>
      </c>
      <c r="K89" s="1369">
        <v>650</v>
      </c>
      <c r="L89" s="1369">
        <v>17450</v>
      </c>
      <c r="M89" s="1369">
        <v>400</v>
      </c>
    </row>
    <row r="90" spans="1:13" ht="107.25" x14ac:dyDescent="0.25">
      <c r="A90" s="1371" t="s">
        <v>90</v>
      </c>
      <c r="B90" s="1368">
        <v>102000</v>
      </c>
      <c r="C90" s="1368">
        <v>2500</v>
      </c>
      <c r="D90" s="1368">
        <v>108000</v>
      </c>
      <c r="E90" s="1368">
        <v>2000</v>
      </c>
      <c r="F90" s="1368">
        <v>86000</v>
      </c>
      <c r="G90" s="1368">
        <v>3000</v>
      </c>
      <c r="H90" s="1369">
        <v>21050</v>
      </c>
      <c r="I90" s="1369">
        <v>250</v>
      </c>
      <c r="J90" s="1369">
        <v>15550</v>
      </c>
      <c r="K90" s="1369">
        <v>275</v>
      </c>
      <c r="L90" s="1369">
        <v>5500</v>
      </c>
      <c r="M90" s="1369">
        <v>150</v>
      </c>
    </row>
    <row r="91" spans="1:13" ht="30.75" x14ac:dyDescent="0.25">
      <c r="A91" s="1371" t="s">
        <v>35</v>
      </c>
      <c r="B91" s="1368">
        <v>120000</v>
      </c>
      <c r="C91" s="1368">
        <v>1500</v>
      </c>
      <c r="D91" s="1368">
        <v>120000</v>
      </c>
      <c r="E91" s="1368">
        <v>1000</v>
      </c>
      <c r="F91" s="1368">
        <v>100000</v>
      </c>
      <c r="G91" s="1368">
        <v>3000</v>
      </c>
      <c r="H91" s="1369">
        <v>39450</v>
      </c>
      <c r="I91" s="1369">
        <v>550</v>
      </c>
      <c r="J91" s="1369">
        <v>34600</v>
      </c>
      <c r="K91" s="1369">
        <v>575</v>
      </c>
      <c r="L91" s="1369">
        <v>4850</v>
      </c>
      <c r="M91" s="1369">
        <v>250</v>
      </c>
    </row>
    <row r="92" spans="1:13" ht="45.75" x14ac:dyDescent="0.25">
      <c r="A92" s="1371" t="s">
        <v>36</v>
      </c>
      <c r="B92" s="1368">
        <v>93000</v>
      </c>
      <c r="C92" s="1368">
        <v>1500</v>
      </c>
      <c r="D92" s="1368">
        <v>104000</v>
      </c>
      <c r="E92" s="1368">
        <v>3000</v>
      </c>
      <c r="F92" s="1368">
        <v>87000</v>
      </c>
      <c r="G92" s="1368">
        <v>1500</v>
      </c>
      <c r="H92" s="1369">
        <v>114200</v>
      </c>
      <c r="I92" s="1369">
        <v>750</v>
      </c>
      <c r="J92" s="1369">
        <v>49400</v>
      </c>
      <c r="K92" s="1369">
        <v>825</v>
      </c>
      <c r="L92" s="1369">
        <v>64800</v>
      </c>
      <c r="M92" s="1369">
        <v>775</v>
      </c>
    </row>
    <row r="93" spans="1:13" ht="60.75" x14ac:dyDescent="0.25">
      <c r="A93" s="1371" t="s">
        <v>37</v>
      </c>
      <c r="B93" s="1368">
        <v>97000</v>
      </c>
      <c r="C93" s="1368">
        <v>1500</v>
      </c>
      <c r="D93" s="1368">
        <v>103000</v>
      </c>
      <c r="E93" s="1368">
        <v>2500</v>
      </c>
      <c r="F93" s="1368">
        <v>86000</v>
      </c>
      <c r="G93" s="1368">
        <v>1500</v>
      </c>
      <c r="H93" s="1369">
        <v>95650</v>
      </c>
      <c r="I93" s="1369">
        <v>950</v>
      </c>
      <c r="J93" s="1369">
        <v>58600</v>
      </c>
      <c r="K93" s="1369">
        <v>750</v>
      </c>
      <c r="L93" s="1369">
        <v>37050</v>
      </c>
      <c r="M93" s="1369">
        <v>575</v>
      </c>
    </row>
    <row r="94" spans="1:13" ht="45.75" x14ac:dyDescent="0.25">
      <c r="A94" s="1371" t="s">
        <v>38</v>
      </c>
      <c r="B94" s="1368">
        <v>129000</v>
      </c>
      <c r="C94" s="1368">
        <v>4000</v>
      </c>
      <c r="D94" s="1368">
        <v>139000</v>
      </c>
      <c r="E94" s="1368">
        <v>6000</v>
      </c>
      <c r="F94" s="1368">
        <v>118000</v>
      </c>
      <c r="G94" s="1368">
        <v>5000</v>
      </c>
      <c r="H94" s="1369">
        <v>25900</v>
      </c>
      <c r="I94" s="1369">
        <v>500</v>
      </c>
      <c r="J94" s="1369">
        <v>19450</v>
      </c>
      <c r="K94" s="1369">
        <v>475</v>
      </c>
      <c r="L94" s="1369">
        <v>6450</v>
      </c>
      <c r="M94" s="1369">
        <v>225</v>
      </c>
    </row>
    <row r="95" spans="1:13" ht="60.75" x14ac:dyDescent="0.25">
      <c r="A95" s="1371" t="s">
        <v>39</v>
      </c>
      <c r="B95" s="1368">
        <v>94000</v>
      </c>
      <c r="C95" s="1368">
        <v>3500</v>
      </c>
      <c r="D95" s="1368">
        <v>97000</v>
      </c>
      <c r="E95" s="1368">
        <v>4000</v>
      </c>
      <c r="F95" s="1368">
        <v>89000</v>
      </c>
      <c r="G95" s="1368">
        <v>2000</v>
      </c>
      <c r="H95" s="1369">
        <v>21750</v>
      </c>
      <c r="I95" s="1369">
        <v>450</v>
      </c>
      <c r="J95" s="1369">
        <v>14800</v>
      </c>
      <c r="K95" s="1369">
        <v>425</v>
      </c>
      <c r="L95" s="1369">
        <v>6900</v>
      </c>
      <c r="M95" s="1369">
        <v>325</v>
      </c>
    </row>
    <row r="96" spans="1:13" ht="30.75" x14ac:dyDescent="0.25">
      <c r="A96" s="1371" t="s">
        <v>40</v>
      </c>
      <c r="B96" s="1368">
        <v>87000</v>
      </c>
      <c r="C96" s="1368">
        <v>2500</v>
      </c>
      <c r="D96" s="1368">
        <v>90000</v>
      </c>
      <c r="E96" s="1368">
        <v>4000</v>
      </c>
      <c r="F96" s="1368">
        <v>85000</v>
      </c>
      <c r="G96" s="1368">
        <v>2500</v>
      </c>
      <c r="H96" s="1369">
        <v>14950</v>
      </c>
      <c r="I96" s="1369">
        <v>300</v>
      </c>
      <c r="J96" s="1369">
        <v>7250</v>
      </c>
      <c r="K96" s="1369">
        <v>300</v>
      </c>
      <c r="L96" s="1369">
        <v>7700</v>
      </c>
      <c r="M96" s="1369">
        <v>225</v>
      </c>
    </row>
    <row r="97" spans="1:13" ht="60.75" x14ac:dyDescent="0.25">
      <c r="A97" s="1371" t="s">
        <v>41</v>
      </c>
      <c r="B97" s="1368">
        <v>83000</v>
      </c>
      <c r="C97" s="1368">
        <v>1500</v>
      </c>
      <c r="D97" s="1368">
        <v>90000</v>
      </c>
      <c r="E97" s="1368">
        <v>2500</v>
      </c>
      <c r="F97" s="1368">
        <v>77000</v>
      </c>
      <c r="G97" s="1368">
        <v>2500</v>
      </c>
      <c r="H97" s="1369">
        <v>33100</v>
      </c>
      <c r="I97" s="1369">
        <v>500</v>
      </c>
      <c r="J97" s="1369">
        <v>17050</v>
      </c>
      <c r="K97" s="1369">
        <v>425</v>
      </c>
      <c r="L97" s="1369">
        <v>16000</v>
      </c>
      <c r="M97" s="1369">
        <v>375</v>
      </c>
    </row>
    <row r="98" spans="1:13" ht="45.75" x14ac:dyDescent="0.25">
      <c r="A98" s="1371" t="s">
        <v>42</v>
      </c>
      <c r="B98" s="1368">
        <v>125000</v>
      </c>
      <c r="C98" s="1368">
        <v>2000</v>
      </c>
      <c r="D98" s="1368">
        <v>128000</v>
      </c>
      <c r="E98" s="1368">
        <v>2000</v>
      </c>
      <c r="F98" s="1368">
        <v>109000</v>
      </c>
      <c r="G98" s="1368">
        <v>500</v>
      </c>
      <c r="H98" s="1369">
        <v>151900</v>
      </c>
      <c r="I98" s="1369">
        <v>925</v>
      </c>
      <c r="J98" s="1369">
        <v>129100</v>
      </c>
      <c r="K98" s="1369">
        <v>975</v>
      </c>
      <c r="L98" s="1369">
        <v>22800</v>
      </c>
      <c r="M98" s="1369">
        <v>425</v>
      </c>
    </row>
    <row r="99" spans="1:13" ht="165.75" x14ac:dyDescent="0.25">
      <c r="A99" s="1371" t="s">
        <v>43</v>
      </c>
      <c r="B99" s="1368">
        <v>132000</v>
      </c>
      <c r="C99" s="1368">
        <v>4500</v>
      </c>
      <c r="D99" s="1368">
        <v>132000</v>
      </c>
      <c r="E99" s="1368">
        <v>5000</v>
      </c>
      <c r="F99" s="1368">
        <v>123000</v>
      </c>
      <c r="G99" s="1368">
        <v>13500</v>
      </c>
      <c r="H99" s="1369">
        <v>6400</v>
      </c>
      <c r="I99" s="1369">
        <v>175</v>
      </c>
      <c r="J99" s="1369">
        <v>5850</v>
      </c>
      <c r="K99" s="1369">
        <v>175</v>
      </c>
      <c r="L99" s="1369">
        <v>550</v>
      </c>
      <c r="M99" s="1369">
        <v>75</v>
      </c>
    </row>
    <row r="100" spans="1:13" ht="75.75" x14ac:dyDescent="0.25">
      <c r="A100" s="1371" t="s">
        <v>44</v>
      </c>
      <c r="B100" s="1368">
        <v>125000</v>
      </c>
      <c r="C100" s="1368">
        <v>4000</v>
      </c>
      <c r="D100" s="1368">
        <v>129000</v>
      </c>
      <c r="E100" s="1368">
        <v>4000</v>
      </c>
      <c r="F100" s="1368">
        <v>111000</v>
      </c>
      <c r="G100" s="1368">
        <v>4000</v>
      </c>
      <c r="H100" s="1369">
        <v>17500</v>
      </c>
      <c r="I100" s="1369">
        <v>375</v>
      </c>
      <c r="J100" s="1369">
        <v>14150</v>
      </c>
      <c r="K100" s="1369">
        <v>375</v>
      </c>
      <c r="L100" s="1369">
        <v>3350</v>
      </c>
      <c r="M100" s="1369">
        <v>175</v>
      </c>
    </row>
    <row r="101" spans="1:13" ht="60.75" x14ac:dyDescent="0.25">
      <c r="A101" s="1371" t="s">
        <v>45</v>
      </c>
      <c r="B101" s="1368">
        <v>110000</v>
      </c>
      <c r="C101" s="1368">
        <v>3000</v>
      </c>
      <c r="D101" s="1368">
        <v>116000</v>
      </c>
      <c r="E101" s="1368">
        <v>4000</v>
      </c>
      <c r="F101" s="1368">
        <v>93000</v>
      </c>
      <c r="G101" s="1368">
        <v>5000</v>
      </c>
      <c r="H101" s="1369">
        <v>13550</v>
      </c>
      <c r="I101" s="1369">
        <v>350</v>
      </c>
      <c r="J101" s="1369">
        <v>11600</v>
      </c>
      <c r="K101" s="1369">
        <v>350</v>
      </c>
      <c r="L101" s="1369">
        <v>1950</v>
      </c>
      <c r="M101" s="1369">
        <v>150</v>
      </c>
    </row>
    <row r="102" spans="1:13" ht="105.75" x14ac:dyDescent="0.25">
      <c r="A102" s="1371" t="s">
        <v>46</v>
      </c>
      <c r="B102" s="1368">
        <v>135000</v>
      </c>
      <c r="C102" s="1368">
        <v>3000</v>
      </c>
      <c r="D102" s="1368">
        <v>140000</v>
      </c>
      <c r="E102" s="1368">
        <v>2500</v>
      </c>
      <c r="F102" s="1368">
        <v>120000</v>
      </c>
      <c r="G102" s="1368">
        <v>1000</v>
      </c>
      <c r="H102" s="1369">
        <v>44100</v>
      </c>
      <c r="I102" s="1369">
        <v>500</v>
      </c>
      <c r="J102" s="1369">
        <v>38950</v>
      </c>
      <c r="K102" s="1369">
        <v>550</v>
      </c>
      <c r="L102" s="1369">
        <v>5150</v>
      </c>
      <c r="M102" s="1369">
        <v>250</v>
      </c>
    </row>
    <row r="103" spans="1:13" ht="135.75" x14ac:dyDescent="0.25">
      <c r="A103" s="1371" t="s">
        <v>47</v>
      </c>
      <c r="B103" s="1368">
        <v>122000</v>
      </c>
      <c r="C103" s="1368">
        <v>5000</v>
      </c>
      <c r="D103" s="1368">
        <v>125000</v>
      </c>
      <c r="E103" s="1368">
        <v>3000</v>
      </c>
      <c r="F103" s="1368">
        <v>111000</v>
      </c>
      <c r="G103" s="1368">
        <v>3500</v>
      </c>
      <c r="H103" s="1369">
        <v>15300</v>
      </c>
      <c r="I103" s="1369">
        <v>275</v>
      </c>
      <c r="J103" s="1369">
        <v>12500</v>
      </c>
      <c r="K103" s="1369">
        <v>300</v>
      </c>
      <c r="L103" s="1369">
        <v>2800</v>
      </c>
      <c r="M103" s="1369">
        <v>200</v>
      </c>
    </row>
    <row r="104" spans="1:13" ht="75.75" x14ac:dyDescent="0.25">
      <c r="A104" s="1371" t="s">
        <v>48</v>
      </c>
      <c r="B104" s="1368">
        <v>117000</v>
      </c>
      <c r="C104" s="1368">
        <v>4000</v>
      </c>
      <c r="D104" s="1368">
        <v>118000</v>
      </c>
      <c r="E104" s="1368">
        <v>3500</v>
      </c>
      <c r="F104" s="1368">
        <v>110000</v>
      </c>
      <c r="G104" s="1368">
        <v>5000</v>
      </c>
      <c r="H104" s="1369">
        <v>22150</v>
      </c>
      <c r="I104" s="1369">
        <v>450</v>
      </c>
      <c r="J104" s="1369">
        <v>19800</v>
      </c>
      <c r="K104" s="1369">
        <v>475</v>
      </c>
      <c r="L104" s="1369">
        <v>2350</v>
      </c>
      <c r="M104" s="1369">
        <v>200</v>
      </c>
    </row>
    <row r="105" spans="1:13" ht="60.75" x14ac:dyDescent="0.25">
      <c r="A105" s="1371" t="s">
        <v>49</v>
      </c>
      <c r="B105" s="1368">
        <v>120000</v>
      </c>
      <c r="C105" s="1368">
        <v>2000</v>
      </c>
      <c r="D105" s="1368">
        <v>120000</v>
      </c>
      <c r="E105" s="1368">
        <v>2500</v>
      </c>
      <c r="F105" s="1368">
        <v>100000</v>
      </c>
      <c r="G105" s="1368">
        <v>1000</v>
      </c>
      <c r="H105" s="1369">
        <v>32900</v>
      </c>
      <c r="I105" s="1369">
        <v>400</v>
      </c>
      <c r="J105" s="1369">
        <v>26300</v>
      </c>
      <c r="K105" s="1369">
        <v>400</v>
      </c>
      <c r="L105" s="1369">
        <v>6600</v>
      </c>
      <c r="M105" s="1369">
        <v>225</v>
      </c>
    </row>
    <row r="106" spans="1:13" ht="30.75" x14ac:dyDescent="0.25">
      <c r="A106" s="1371" t="s">
        <v>50</v>
      </c>
      <c r="B106" s="1368">
        <v>100000</v>
      </c>
      <c r="C106" s="1368">
        <v>2000</v>
      </c>
      <c r="D106" s="1368">
        <v>116000</v>
      </c>
      <c r="E106" s="1368">
        <v>6000</v>
      </c>
      <c r="F106" s="1368">
        <v>95000</v>
      </c>
      <c r="G106" s="1368">
        <v>2500</v>
      </c>
      <c r="H106" s="1369">
        <v>38350</v>
      </c>
      <c r="I106" s="1369">
        <v>475</v>
      </c>
      <c r="J106" s="1369">
        <v>14150</v>
      </c>
      <c r="K106" s="1369">
        <v>400</v>
      </c>
      <c r="L106" s="1369">
        <v>24200</v>
      </c>
      <c r="M106" s="1369">
        <v>425</v>
      </c>
    </row>
    <row r="107" spans="1:13" ht="15.75" x14ac:dyDescent="0.25">
      <c r="A107" s="1371"/>
      <c r="B107" s="1368"/>
      <c r="C107" s="1368"/>
      <c r="D107" s="1368"/>
      <c r="E107" s="1368"/>
      <c r="F107" s="1368"/>
      <c r="G107" s="1368"/>
      <c r="H107" s="1369"/>
      <c r="I107" s="1369"/>
      <c r="J107" s="1369"/>
      <c r="K107" s="1369"/>
      <c r="L107" s="1369"/>
      <c r="M107" s="1369"/>
    </row>
    <row r="108" spans="1:13" ht="15.75" x14ac:dyDescent="0.25">
      <c r="A108" s="1371"/>
      <c r="B108" s="1368"/>
      <c r="C108" s="1368"/>
      <c r="D108" s="1368"/>
      <c r="E108" s="1368"/>
      <c r="F108" s="1368"/>
      <c r="G108" s="1368"/>
      <c r="H108" s="1369"/>
      <c r="I108" s="1369"/>
      <c r="J108" s="1369"/>
      <c r="K108" s="1369"/>
      <c r="L108" s="1369"/>
      <c r="M108" s="1369"/>
    </row>
    <row r="115" spans="1:30" ht="15.75" x14ac:dyDescent="0.25">
      <c r="A115" s="1373" t="s">
        <v>16</v>
      </c>
      <c r="B115" s="1374">
        <v>106000</v>
      </c>
      <c r="C115" s="1374">
        <v>1000</v>
      </c>
      <c r="D115" s="1374">
        <v>116000</v>
      </c>
      <c r="E115" s="1374">
        <v>1500</v>
      </c>
      <c r="F115" s="1374">
        <v>90000</v>
      </c>
      <c r="G115" s="1374">
        <v>1000</v>
      </c>
      <c r="H115" s="1375">
        <v>787250</v>
      </c>
      <c r="I115" s="1375">
        <v>1900</v>
      </c>
      <c r="J115" s="1375">
        <v>519400</v>
      </c>
      <c r="K115" s="1375">
        <v>1700</v>
      </c>
      <c r="L115" s="1375">
        <v>267850</v>
      </c>
      <c r="M115" s="1376">
        <v>1050</v>
      </c>
    </row>
    <row r="116" spans="1:30" ht="15.75" x14ac:dyDescent="0.25">
      <c r="A116" s="1377" t="s">
        <v>17</v>
      </c>
      <c r="B116" s="1374">
        <v>100000</v>
      </c>
      <c r="C116" s="1374">
        <v>500</v>
      </c>
      <c r="D116" s="1374">
        <v>110000</v>
      </c>
      <c r="E116" s="1374">
        <v>500</v>
      </c>
      <c r="F116" s="1374">
        <v>89000</v>
      </c>
      <c r="G116" s="1374">
        <v>1500</v>
      </c>
      <c r="H116" s="1375">
        <v>597050</v>
      </c>
      <c r="I116" s="1375">
        <v>1975</v>
      </c>
      <c r="J116" s="1375">
        <v>376200</v>
      </c>
      <c r="K116" s="1375">
        <v>1775</v>
      </c>
      <c r="L116" s="1375">
        <v>220850</v>
      </c>
      <c r="M116" s="1376">
        <v>1025</v>
      </c>
    </row>
    <row r="122" spans="1:30" x14ac:dyDescent="0.25">
      <c r="L122">
        <f>ABS(VALUE(F128)-VALUE(K128))/VALUE(C128)</f>
        <v>0.24528301886792453</v>
      </c>
    </row>
    <row r="126" spans="1:30" x14ac:dyDescent="0.25">
      <c r="Q126" s="1391" t="s">
        <v>162</v>
      </c>
      <c r="R126" s="1391"/>
      <c r="S126" s="1391"/>
      <c r="T126" s="1391"/>
    </row>
    <row r="127" spans="1:30" ht="110.25" x14ac:dyDescent="0.25">
      <c r="A127" s="1378" t="s">
        <v>99</v>
      </c>
      <c r="B127" s="1365" t="s">
        <v>2</v>
      </c>
      <c r="C127" s="1366" t="s">
        <v>62</v>
      </c>
      <c r="D127" s="1366" t="s">
        <v>91</v>
      </c>
      <c r="E127" s="1366" t="s">
        <v>97</v>
      </c>
      <c r="F127" s="1366" t="s">
        <v>63</v>
      </c>
      <c r="G127" s="1366" t="s">
        <v>92</v>
      </c>
      <c r="H127" s="1366" t="s">
        <v>98</v>
      </c>
      <c r="I127" s="1366" t="s">
        <v>150</v>
      </c>
      <c r="J127" s="1366" t="s">
        <v>155</v>
      </c>
      <c r="K127" s="1366" t="s">
        <v>64</v>
      </c>
      <c r="L127" s="1366" t="s">
        <v>93</v>
      </c>
      <c r="M127" s="1366" t="s">
        <v>142</v>
      </c>
      <c r="N127" s="1366" t="s">
        <v>149</v>
      </c>
      <c r="O127" s="1366" t="s">
        <v>147</v>
      </c>
      <c r="P127" s="1366" t="s">
        <v>157</v>
      </c>
      <c r="Q127" s="1366" t="s">
        <v>159</v>
      </c>
      <c r="R127" s="1366" t="s">
        <v>160</v>
      </c>
      <c r="S127" s="1366" t="s">
        <v>161</v>
      </c>
      <c r="T127" s="1366" t="s">
        <v>158</v>
      </c>
      <c r="U127" s="1366" t="s">
        <v>163</v>
      </c>
      <c r="V127" s="1366" t="s">
        <v>83</v>
      </c>
      <c r="W127" s="1366" t="s">
        <v>94</v>
      </c>
      <c r="X127" s="1366" t="s">
        <v>144</v>
      </c>
      <c r="Y127" s="1366" t="s">
        <v>139</v>
      </c>
      <c r="Z127" s="1366" t="s">
        <v>95</v>
      </c>
      <c r="AA127" s="1366" t="s">
        <v>143</v>
      </c>
      <c r="AB127" s="1366" t="s">
        <v>141</v>
      </c>
      <c r="AC127" s="1366" t="s">
        <v>96</v>
      </c>
      <c r="AD127" s="1378" t="s">
        <v>148</v>
      </c>
    </row>
    <row r="128" spans="1:30" ht="15.75" x14ac:dyDescent="0.25">
      <c r="A128" s="1379" t="s">
        <v>100</v>
      </c>
      <c r="B128" s="1367" t="s">
        <v>16</v>
      </c>
      <c r="C128" s="1368">
        <v>106000</v>
      </c>
      <c r="D128" s="1368">
        <v>1000</v>
      </c>
      <c r="E128" s="1368">
        <f>_xlfn.STDEV.S(Table3[[#This Row],[T Sal Std. Err.]],Table3[T Sal Std. Err.])</f>
        <v>1204.9234588935519</v>
      </c>
      <c r="F128" s="1368">
        <v>116000</v>
      </c>
      <c r="G128" s="1368">
        <v>1500</v>
      </c>
      <c r="H128" s="1368">
        <f>_xlfn.STDEV.S(Table3[[#This Row],[M Sal Std. Err.]],Table3[T Sal Std. Err.])</f>
        <v>1191.3067889177046</v>
      </c>
      <c r="I128" s="1380">
        <f>Table3[[#This Row],[M Median salary]]/$F$160</f>
        <v>1.0262648603815316</v>
      </c>
      <c r="J128" s="1380">
        <f>Table3[[#This Row],[M Median salary]]/$K$160</f>
        <v>1.2234673698088332</v>
      </c>
      <c r="K128" s="1368">
        <v>90000</v>
      </c>
      <c r="L128" s="1368">
        <v>1000</v>
      </c>
      <c r="M128" s="1368">
        <f>_xlfn.STDEV.S(Table3[[#This Row],[F Sal Std. Err.]],Table3[T Sal deviance in Std. Err])</f>
        <v>39.405058785328244</v>
      </c>
      <c r="N128" s="1380">
        <f>Table3[[#This Row],[F Median salary]]/$F$160</f>
        <v>0.79623997788222278</v>
      </c>
      <c r="O128" s="1380">
        <f>Table3[[#This Row],[F Median salary]]/Table3[[#This Row],[M Median salary]]</f>
        <v>0.77586206896551724</v>
      </c>
      <c r="P128" s="1380">
        <f>Table3[[#This Row],[F Median salary]]/$K$160</f>
        <v>0.94924192485168091</v>
      </c>
      <c r="Q128" s="1380">
        <f>Table3[[#This Row],[Male Per-Industry Median Salary as a % of Male all-industry averaged median Salary]]*Table3[[#This Row],[Femal / Male population ratio, per industry]]</f>
        <v>0.52923573903194687</v>
      </c>
      <c r="R128" s="1380">
        <f>Table3[[#This Row],[Female Per-Industry Median Salary as a % of Male all-industry averaged median Salary]]*Table3[[#This Row],[Femal / Male population ratio, per industry]]</f>
        <v>0.41061393545582087</v>
      </c>
      <c r="S128" s="1380">
        <f>Table3[[#This Row],[Male Per-Industry Median Salary as a % of Female all-industry averaged median Salary]]*Table3[[#This Row],[Femal / Male population ratio, per industry]]</f>
        <v>0.63093133423815162</v>
      </c>
      <c r="T128" s="1380">
        <f>Table3[[#This Row],[Female Per-Industry Median Salary as a % of Female all-industry averaged median Salary]]*Table3[[#This Row],[Femal / Male population ratio, per industry]]</f>
        <v>0.48951569035718662</v>
      </c>
      <c r="U128" s="1369">
        <f>Table3[[#This Row],[Female pop Number]]/Table3[[#This Row],[Male pop Number]]</f>
        <v>0.51569118213323062</v>
      </c>
      <c r="V128" s="1369">
        <v>787250</v>
      </c>
      <c r="W128" s="1369">
        <v>1900</v>
      </c>
      <c r="X128" s="1369">
        <v>519400</v>
      </c>
      <c r="Y128" s="1369">
        <f>Table3[[#This Row],[Male pop Number]]/Table3[[#This Row],[Total Number]]</f>
        <v>0.65976500476341693</v>
      </c>
      <c r="Z128" s="1369">
        <v>1700</v>
      </c>
      <c r="AA128" s="1369">
        <v>267850</v>
      </c>
      <c r="AB128" s="1381">
        <f>Table3[[#This Row],[Female pop Number]]/Table3[[#This Row],[Total Number]]</f>
        <v>0.34023499523658302</v>
      </c>
      <c r="AC128" s="1369">
        <v>1050</v>
      </c>
      <c r="AD128" s="1369">
        <f>Table3[[#This Row],[Female pop Number]]/Table3[[#This Row],[Male pop Number]]</f>
        <v>0.51569118213323062</v>
      </c>
    </row>
    <row r="129" spans="1:30" ht="15.75" x14ac:dyDescent="0.25">
      <c r="A129" s="1379" t="s">
        <v>102</v>
      </c>
      <c r="B129" s="1370" t="s">
        <v>101</v>
      </c>
      <c r="C129" s="1368">
        <v>100000</v>
      </c>
      <c r="D129" s="1368">
        <v>500</v>
      </c>
      <c r="E129" s="1368">
        <f>_xlfn.STDEV.S(Table3[[#This Row],[T Sal Std. Err.]],Table3[T Sal Std. Err.])</f>
        <v>1224.4080613159692</v>
      </c>
      <c r="F129" s="1368">
        <v>110000</v>
      </c>
      <c r="G129" s="1368">
        <v>500</v>
      </c>
      <c r="H129" s="1368">
        <f>_xlfn.STDEV.S(Table3[[#This Row],[M Sal Std. Err.]],Table3[T Sal Std. Err.])</f>
        <v>1224.4080613159692</v>
      </c>
      <c r="I129" s="1380">
        <f>Table3[[#This Row],[M Median salary]]/$F$160</f>
        <v>0.97318219518938343</v>
      </c>
      <c r="J129" s="1380">
        <f>Table3[[#This Row],[M Median salary]]/$K$160</f>
        <v>1.1601845748187212</v>
      </c>
      <c r="K129" s="1368">
        <v>89000</v>
      </c>
      <c r="L129" s="1368">
        <v>1500</v>
      </c>
      <c r="M129" s="1368">
        <f>_xlfn.STDEV.S(Table3[[#This Row],[F Sal Std. Err.]],Table3[T Sal deviance in Std. Err])</f>
        <v>55.04211179227957</v>
      </c>
      <c r="N129" s="1380">
        <f>Table3[[#This Row],[F Median salary]]/$F$160</f>
        <v>0.78739286701686484</v>
      </c>
      <c r="O129" s="1380">
        <f>Table3[[#This Row],[F Median salary]]/Table3[[#This Row],[M Median salary]]</f>
        <v>0.80909090909090908</v>
      </c>
      <c r="P129" s="1380">
        <f>Table3[[#This Row],[F Median salary]]/$K$160</f>
        <v>0.93869479235332898</v>
      </c>
      <c r="Q129" s="1380">
        <f>Table3[[#This Row],[Male Per-Industry Median Salary as a % of Male all-industry averaged median Salary]]*Table3[[#This Row],[Femal / Male population ratio, per industry]]</f>
        <v>0.57131123819132201</v>
      </c>
      <c r="R129" s="1380">
        <f>Table3[[#This Row],[Female Per-Industry Median Salary as a % of Male all-industry averaged median Salary]]*Table3[[#This Row],[Femal / Male population ratio, per industry]]</f>
        <v>0.46224272908206965</v>
      </c>
      <c r="S129" s="1380">
        <f>Table3[[#This Row],[Male Per-Industry Median Salary as a % of Female all-industry averaged median Salary]]*Table3[[#This Row],[Femal / Male population ratio, per industry]]</f>
        <v>0.68109187493012913</v>
      </c>
      <c r="T129" s="1380">
        <f>Table3[[#This Row],[Female Per-Industry Median Salary as a % of Female all-industry averaged median Salary]]*Table3[[#This Row],[Femal / Male population ratio, per industry]]</f>
        <v>0.55106524426164993</v>
      </c>
      <c r="U129" s="1369">
        <f>Table3[[#This Row],[Female pop Number]]/Table3[[#This Row],[Male pop Number]]</f>
        <v>0.58705475810738972</v>
      </c>
      <c r="V129" s="1369">
        <v>597050</v>
      </c>
      <c r="W129" s="1369">
        <v>1975</v>
      </c>
      <c r="X129" s="1369">
        <v>376200</v>
      </c>
      <c r="Y129" s="1369">
        <f>Table3[[#This Row],[Male pop Number]]/Table3[[#This Row],[Total Number]]</f>
        <v>0.63009798174357257</v>
      </c>
      <c r="Z129" s="1369">
        <v>1775</v>
      </c>
      <c r="AA129" s="1369">
        <v>220850</v>
      </c>
      <c r="AB129" s="1381">
        <f>Table3[[#This Row],[Female pop Number]]/Table3[[#This Row],[Total Number]]</f>
        <v>0.36990201825642743</v>
      </c>
      <c r="AC129" s="1369">
        <v>1025</v>
      </c>
      <c r="AD129" s="1369">
        <f>Table3[[#This Row],[Female pop Number]]/Table3[[#This Row],[Male pop Number]]</f>
        <v>0.58705475810738972</v>
      </c>
    </row>
    <row r="130" spans="1:30" ht="45.75" x14ac:dyDescent="0.25">
      <c r="A130" s="1379" t="s">
        <v>103</v>
      </c>
      <c r="B130" s="1371" t="s">
        <v>18</v>
      </c>
      <c r="C130" s="1368">
        <v>100000</v>
      </c>
      <c r="D130" s="1368">
        <v>1500</v>
      </c>
      <c r="E130" s="1368">
        <f>_xlfn.STDEV.S(Table3[[#This Row],[T Sal Std. Err.]],Table3[T Sal Std. Err.])</f>
        <v>1191.3067889177046</v>
      </c>
      <c r="F130" s="1368">
        <v>106000</v>
      </c>
      <c r="G130" s="1368">
        <v>2000</v>
      </c>
      <c r="H130" s="1368">
        <f>_xlfn.STDEV.S(Table3[[#This Row],[M Sal Std. Err.]],Table3[T Sal Std. Err.])</f>
        <v>1183.7605632913126</v>
      </c>
      <c r="I130" s="1380">
        <f>Table3[[#This Row],[M Median salary]]/$F$160</f>
        <v>0.93779375172795132</v>
      </c>
      <c r="J130" s="1380">
        <f>Table3[[#This Row],[M Median salary]]/$K$160</f>
        <v>1.1179960448253132</v>
      </c>
      <c r="K130" s="1368">
        <v>86000</v>
      </c>
      <c r="L130" s="1368">
        <v>1500</v>
      </c>
      <c r="M130" s="1368">
        <f>_xlfn.STDEV.S(Table3[[#This Row],[F Sal Std. Err.]],Table3[T Sal deviance in Std. Err])</f>
        <v>55.04211179227957</v>
      </c>
      <c r="N130" s="1380">
        <f>Table3[[#This Row],[F Median salary]]/$F$160</f>
        <v>0.76085153442079068</v>
      </c>
      <c r="O130" s="1380">
        <f>Table3[[#This Row],[F Median salary]]/Table3[[#This Row],[M Median salary]]</f>
        <v>0.81132075471698117</v>
      </c>
      <c r="P130" s="1380">
        <f>Table3[[#This Row],[F Median salary]]/$K$160</f>
        <v>0.90705339485827285</v>
      </c>
      <c r="Q130" s="1380">
        <f>Table3[[#This Row],[Male Per-Industry Median Salary as a % of Male all-industry averaged median Salary]]*Table3[[#This Row],[Femal / Male population ratio, per industry]]</f>
        <v>0.61801884148738295</v>
      </c>
      <c r="R130" s="1380">
        <f>Table3[[#This Row],[Female Per-Industry Median Salary as a % of Male all-industry averaged median Salary]]*Table3[[#This Row],[Femal / Male population ratio, per industry]]</f>
        <v>0.50141151290485786</v>
      </c>
      <c r="S130" s="1380">
        <f>Table3[[#This Row],[Male Per-Industry Median Salary as a % of Female all-industry averaged median Salary]]*Table3[[#This Row],[Femal / Male population ratio, per industry]]</f>
        <v>0.7367746043704233</v>
      </c>
      <c r="T130" s="1380">
        <f>Table3[[#This Row],[Female Per-Industry Median Salary as a % of Female all-industry averaged median Salary]]*Table3[[#This Row],[Femal / Male population ratio, per industry]]</f>
        <v>0.59776052807411695</v>
      </c>
      <c r="U130" s="1369">
        <f>Table3[[#This Row],[Female pop Number]]/Table3[[#This Row],[Male pop Number]]</f>
        <v>0.65901360544217691</v>
      </c>
      <c r="V130" s="1369">
        <v>195050</v>
      </c>
      <c r="W130" s="1369">
        <v>1075</v>
      </c>
      <c r="X130" s="1369">
        <v>117600</v>
      </c>
      <c r="Y130" s="1369">
        <f>Table3[[#This Row],[Male pop Number]]/Table3[[#This Row],[Total Number]]</f>
        <v>0.60292232760830555</v>
      </c>
      <c r="Z130" s="1369">
        <v>1100</v>
      </c>
      <c r="AA130" s="1369">
        <v>77500</v>
      </c>
      <c r="AB130" s="1381">
        <f>Table3[[#This Row],[Female pop Number]]/Table3[[#This Row],[Total Number]]</f>
        <v>0.39733401691873876</v>
      </c>
      <c r="AC130" s="1369">
        <v>750</v>
      </c>
      <c r="AD130" s="1369">
        <f>Table3[[#This Row],[Female pop Number]]/Table3[[#This Row],[Male pop Number]]</f>
        <v>0.65901360544217691</v>
      </c>
    </row>
    <row r="131" spans="1:30" ht="45.75" x14ac:dyDescent="0.25">
      <c r="A131" s="1379" t="s">
        <v>105</v>
      </c>
      <c r="B131" s="1372" t="s">
        <v>104</v>
      </c>
      <c r="C131" s="1368">
        <v>100000</v>
      </c>
      <c r="D131" s="1368">
        <v>500</v>
      </c>
      <c r="E131" s="1368">
        <f>_xlfn.STDEV.S(Table3[[#This Row],[T Sal Std. Err.]],Table3[T Sal Std. Err.])</f>
        <v>1224.4080613159692</v>
      </c>
      <c r="F131" s="1368">
        <v>104000</v>
      </c>
      <c r="G131" s="1368">
        <v>3500</v>
      </c>
      <c r="H131" s="1368">
        <f>_xlfn.STDEV.S(Table3[[#This Row],[M Sal Std. Err.]],Table3[T Sal Std. Err.])</f>
        <v>1198.2303547183535</v>
      </c>
      <c r="I131" s="1380">
        <f>Table3[[#This Row],[M Median salary]]/$F$160</f>
        <v>0.92009952999723532</v>
      </c>
      <c r="J131" s="1380">
        <f>Table3[[#This Row],[M Median salary]]/$K$160</f>
        <v>1.0969017798286091</v>
      </c>
      <c r="K131" s="1368">
        <v>89000</v>
      </c>
      <c r="L131" s="1368">
        <v>3000</v>
      </c>
      <c r="M131" s="1368">
        <f>_xlfn.STDEV.S(Table3[[#This Row],[F Sal Std. Err.]],Table3[T Sal deviance in Std. Err])</f>
        <v>309.34698063216604</v>
      </c>
      <c r="N131" s="1380">
        <f>Table3[[#This Row],[F Median salary]]/$F$160</f>
        <v>0.78739286701686484</v>
      </c>
      <c r="O131" s="1380">
        <f>Table3[[#This Row],[F Median salary]]/Table3[[#This Row],[M Median salary]]</f>
        <v>0.85576923076923073</v>
      </c>
      <c r="P131" s="1380">
        <f>Table3[[#This Row],[F Median salary]]/$K$160</f>
        <v>0.93869479235332898</v>
      </c>
      <c r="Q131" s="1380">
        <f>Table3[[#This Row],[Male Per-Industry Median Salary as a % of Male all-industry averaged median Salary]]*Table3[[#This Row],[Femal / Male population ratio, per industry]]</f>
        <v>0.37738457285042853</v>
      </c>
      <c r="R131" s="1380">
        <f>Table3[[#This Row],[Female Per-Industry Median Salary as a % of Male all-industry averaged median Salary]]*Table3[[#This Row],[Femal / Male population ratio, per industry]]</f>
        <v>0.32295410561238597</v>
      </c>
      <c r="S131" s="1380">
        <f>Table3[[#This Row],[Male Per-Industry Median Salary as a % of Female all-industry averaged median Salary]]*Table3[[#This Row],[Femal / Male population ratio, per industry]]</f>
        <v>0.44990112063282794</v>
      </c>
      <c r="T131" s="1380">
        <f>Table3[[#This Row],[Female Per-Industry Median Salary as a % of Female all-industry averaged median Salary]]*Table3[[#This Row],[Femal / Male population ratio, per industry]]</f>
        <v>0.3850115359261701</v>
      </c>
      <c r="U131" s="1369">
        <f>Table3[[#This Row],[Female pop Number]]/Table3[[#This Row],[Male pop Number]]</f>
        <v>0.41015625</v>
      </c>
      <c r="V131" s="1369">
        <v>18050</v>
      </c>
      <c r="W131" s="1369">
        <v>400</v>
      </c>
      <c r="X131" s="1369">
        <v>12800</v>
      </c>
      <c r="Y131" s="1369">
        <f>Table3[[#This Row],[Male pop Number]]/Table3[[#This Row],[Total Number]]</f>
        <v>0.70914127423822715</v>
      </c>
      <c r="Z131" s="1369">
        <v>400</v>
      </c>
      <c r="AA131" s="1369">
        <v>5250</v>
      </c>
      <c r="AB131" s="1381">
        <f>Table3[[#This Row],[Female pop Number]]/Table3[[#This Row],[Total Number]]</f>
        <v>0.29085872576177285</v>
      </c>
      <c r="AC131" s="1369">
        <v>200</v>
      </c>
      <c r="AD131" s="1369">
        <f>Table3[[#This Row],[Female pop Number]]/Table3[[#This Row],[Male pop Number]]</f>
        <v>0.41015625</v>
      </c>
    </row>
    <row r="132" spans="1:30" ht="45.75" x14ac:dyDescent="0.25">
      <c r="A132" s="1379" t="s">
        <v>107</v>
      </c>
      <c r="B132" s="1372" t="s">
        <v>106</v>
      </c>
      <c r="C132" s="1368">
        <v>107000</v>
      </c>
      <c r="D132" s="1368">
        <v>3000</v>
      </c>
      <c r="E132" s="1368">
        <f>_xlfn.STDEV.S(Table3[[#This Row],[T Sal Std. Err.]],Table3[T Sal Std. Err.])</f>
        <v>1187.2493967264397</v>
      </c>
      <c r="F132" s="1368">
        <v>114000</v>
      </c>
      <c r="G132" s="1368">
        <v>4000</v>
      </c>
      <c r="H132" s="1368">
        <f>_xlfn.STDEV.S(Table3[[#This Row],[M Sal Std. Err.]],Table3[T Sal Std. Err.])</f>
        <v>1215.1776488491669</v>
      </c>
      <c r="I132" s="1380">
        <f>Table3[[#This Row],[M Median salary]]/$F$160</f>
        <v>1.0085706386508155</v>
      </c>
      <c r="J132" s="1380">
        <f>Table3[[#This Row],[M Median salary]]/$K$160</f>
        <v>1.2023731048121291</v>
      </c>
      <c r="K132" s="1368">
        <v>94000</v>
      </c>
      <c r="L132" s="1368">
        <v>4000</v>
      </c>
      <c r="M132" s="1368">
        <f>_xlfn.STDEV.S(Table3[[#This Row],[F Sal Std. Err.]],Table3[T Sal deviance in Std. Err])</f>
        <v>480.62693061049464</v>
      </c>
      <c r="N132" s="1380">
        <f>Table3[[#This Row],[F Median salary]]/$F$160</f>
        <v>0.831628421343655</v>
      </c>
      <c r="O132" s="1380">
        <f>Table3[[#This Row],[F Median salary]]/Table3[[#This Row],[M Median salary]]</f>
        <v>0.82456140350877194</v>
      </c>
      <c r="P132" s="1380">
        <f>Table3[[#This Row],[F Median salary]]/$K$160</f>
        <v>0.99143045484508896</v>
      </c>
      <c r="Q132" s="1380">
        <f>Table3[[#This Row],[Male Per-Industry Median Salary as a % of Male all-industry averaged median Salary]]*Table3[[#This Row],[Femal / Male population ratio, per industry]]</f>
        <v>0.51651865591281665</v>
      </c>
      <c r="R132" s="1380">
        <f>Table3[[#This Row],[Female Per-Industry Median Salary as a % of Male all-industry averaged median Salary]]*Table3[[#This Row],[Femal / Male population ratio, per industry]]</f>
        <v>0.42590134785793654</v>
      </c>
      <c r="S132" s="1380">
        <f>Table3[[#This Row],[Male Per-Industry Median Salary as a % of Female all-industry averaged median Salary]]*Table3[[#This Row],[Femal / Male population ratio, per industry]]</f>
        <v>0.61577059276092871</v>
      </c>
      <c r="T132" s="1380">
        <f>Table3[[#This Row],[Female Per-Industry Median Salary as a % of Female all-industry averaged median Salary]]*Table3[[#This Row],[Femal / Male population ratio, per industry]]</f>
        <v>0.50774066420637987</v>
      </c>
      <c r="U132" s="1369">
        <f>Table3[[#This Row],[Female pop Number]]/Table3[[#This Row],[Male pop Number]]</f>
        <v>0.5121293800539084</v>
      </c>
      <c r="V132" s="1369">
        <v>28050</v>
      </c>
      <c r="W132" s="1369">
        <v>425</v>
      </c>
      <c r="X132" s="1369">
        <v>18550</v>
      </c>
      <c r="Y132" s="1369">
        <f>Table3[[#This Row],[Male pop Number]]/Table3[[#This Row],[Total Number]]</f>
        <v>0.66131907308377902</v>
      </c>
      <c r="Z132" s="1369">
        <v>475</v>
      </c>
      <c r="AA132" s="1369">
        <v>9500</v>
      </c>
      <c r="AB132" s="1381">
        <f>Table3[[#This Row],[Female pop Number]]/Table3[[#This Row],[Total Number]]</f>
        <v>0.33868092691622104</v>
      </c>
      <c r="AC132" s="1369">
        <v>400</v>
      </c>
      <c r="AD132" s="1369">
        <f>Table3[[#This Row],[Female pop Number]]/Table3[[#This Row],[Male pop Number]]</f>
        <v>0.5121293800539084</v>
      </c>
    </row>
    <row r="133" spans="1:30" ht="30.75" x14ac:dyDescent="0.25">
      <c r="A133" s="1379" t="s">
        <v>108</v>
      </c>
      <c r="B133" s="1372" t="s">
        <v>23</v>
      </c>
      <c r="C133" s="1368">
        <v>98000</v>
      </c>
      <c r="D133" s="1368">
        <v>3000</v>
      </c>
      <c r="E133" s="1368">
        <f>_xlfn.STDEV.S(Table3[[#This Row],[T Sal Std. Err.]],Table3[T Sal Std. Err.])</f>
        <v>1187.2493967264397</v>
      </c>
      <c r="F133" s="1368">
        <v>104000</v>
      </c>
      <c r="G133" s="1368">
        <v>3000</v>
      </c>
      <c r="H133" s="1368">
        <f>_xlfn.STDEV.S(Table3[[#This Row],[M Sal Std. Err.]],Table3[T Sal Std. Err.])</f>
        <v>1187.2493967264397</v>
      </c>
      <c r="I133" s="1380">
        <f>Table3[[#This Row],[M Median salary]]/$F$160</f>
        <v>0.92009952999723532</v>
      </c>
      <c r="J133" s="1380">
        <f>Table3[[#This Row],[M Median salary]]/$K$160</f>
        <v>1.0969017798286091</v>
      </c>
      <c r="K133" s="1368">
        <v>89000</v>
      </c>
      <c r="L133" s="1368">
        <v>3500</v>
      </c>
      <c r="M133" s="1368">
        <f>_xlfn.STDEV.S(Table3[[#This Row],[F Sal Std. Err.]],Table3[T Sal deviance in Std. Err])</f>
        <v>394.96323784712024</v>
      </c>
      <c r="N133" s="1380">
        <f>Table3[[#This Row],[F Median salary]]/$F$160</f>
        <v>0.78739286701686484</v>
      </c>
      <c r="O133" s="1380">
        <f>Table3[[#This Row],[F Median salary]]/Table3[[#This Row],[M Median salary]]</f>
        <v>0.85576923076923073</v>
      </c>
      <c r="P133" s="1380">
        <f>Table3[[#This Row],[F Median salary]]/$K$160</f>
        <v>0.93869479235332898</v>
      </c>
      <c r="Q133" s="1380">
        <f>Table3[[#This Row],[Male Per-Industry Median Salary as a % of Male all-industry averaged median Salary]]*Table3[[#This Row],[Femal / Male population ratio, per industry]]</f>
        <v>0.81250724624755866</v>
      </c>
      <c r="R133" s="1380">
        <f>Table3[[#This Row],[Female Per-Industry Median Salary as a % of Male all-industry averaged median Salary]]*Table3[[#This Row],[Femal / Male population ratio, per industry]]</f>
        <v>0.69531870111569916</v>
      </c>
      <c r="S133" s="1380">
        <f>Table3[[#This Row],[Male Per-Industry Median Salary as a % of Female all-industry averaged median Salary]]*Table3[[#This Row],[Femal / Male population ratio, per industry]]</f>
        <v>0.96863503944542495</v>
      </c>
      <c r="T133" s="1380">
        <f>Table3[[#This Row],[Female Per-Industry Median Salary as a % of Female all-industry averaged median Salary]]*Table3[[#This Row],[Femal / Male population ratio, per industry]]</f>
        <v>0.82892806260233487</v>
      </c>
      <c r="U133" s="1369">
        <f>Table3[[#This Row],[Female pop Number]]/Table3[[#This Row],[Male pop Number]]</f>
        <v>0.88306451612903225</v>
      </c>
      <c r="V133" s="1369">
        <v>23300</v>
      </c>
      <c r="W133" s="1369">
        <v>350</v>
      </c>
      <c r="X133" s="1369">
        <v>12400</v>
      </c>
      <c r="Y133" s="1369">
        <f>Table3[[#This Row],[Male pop Number]]/Table3[[#This Row],[Total Number]]</f>
        <v>0.53218884120171672</v>
      </c>
      <c r="Z133" s="1369">
        <v>400</v>
      </c>
      <c r="AA133" s="1369">
        <v>10950</v>
      </c>
      <c r="AB133" s="1381">
        <f>Table3[[#This Row],[Female pop Number]]/Table3[[#This Row],[Total Number]]</f>
        <v>0.46995708154506438</v>
      </c>
      <c r="AC133" s="1369">
        <v>375</v>
      </c>
      <c r="AD133" s="1369">
        <f>Table3[[#This Row],[Female pop Number]]/Table3[[#This Row],[Male pop Number]]</f>
        <v>0.88306451612903225</v>
      </c>
    </row>
    <row r="134" spans="1:30" ht="30.75" x14ac:dyDescent="0.25">
      <c r="A134" s="1379" t="s">
        <v>109</v>
      </c>
      <c r="B134" s="1372" t="s">
        <v>24</v>
      </c>
      <c r="C134" s="1368">
        <v>90000</v>
      </c>
      <c r="D134" s="1368">
        <v>2500</v>
      </c>
      <c r="E134" s="1368">
        <f>_xlfn.STDEV.S(Table3[[#This Row],[T Sal Std. Err.]],Table3[T Sal Std. Err.])</f>
        <v>1182.4010146473404</v>
      </c>
      <c r="F134" s="1368">
        <v>99000</v>
      </c>
      <c r="G134" s="1368">
        <v>3000</v>
      </c>
      <c r="H134" s="1368">
        <f>_xlfn.STDEV.S(Table3[[#This Row],[M Sal Std. Err.]],Table3[T Sal Std. Err.])</f>
        <v>1187.2493967264397</v>
      </c>
      <c r="I134" s="1380">
        <f>Table3[[#This Row],[M Median salary]]/$F$160</f>
        <v>0.87586397567044516</v>
      </c>
      <c r="J134" s="1380">
        <f>Table3[[#This Row],[M Median salary]]/$K$160</f>
        <v>1.0441661173368491</v>
      </c>
      <c r="K134" s="1368">
        <v>75000</v>
      </c>
      <c r="L134" s="1368">
        <v>2500</v>
      </c>
      <c r="M134" s="1368">
        <f>_xlfn.STDEV.S(Table3[[#This Row],[F Sal Std. Err.]],Table3[T Sal deviance in Std. Err])</f>
        <v>223.83259806099628</v>
      </c>
      <c r="N134" s="1380">
        <f>Table3[[#This Row],[F Median salary]]/$F$160</f>
        <v>0.66353331490185241</v>
      </c>
      <c r="O134" s="1380">
        <f>Table3[[#This Row],[F Median salary]]/Table3[[#This Row],[M Median salary]]</f>
        <v>0.75757575757575757</v>
      </c>
      <c r="P134" s="1380">
        <f>Table3[[#This Row],[F Median salary]]/$K$160</f>
        <v>0.79103493737640074</v>
      </c>
      <c r="Q134" s="1380">
        <f>Table3[[#This Row],[Male Per-Industry Median Salary as a % of Male all-industry averaged median Salary]]*Table3[[#This Row],[Femal / Male population ratio, per industry]]</f>
        <v>0.35764445673209844</v>
      </c>
      <c r="R134" s="1380">
        <f>Table3[[#This Row],[Female Per-Industry Median Salary as a % of Male all-industry averaged median Salary]]*Table3[[#This Row],[Femal / Male population ratio, per industry]]</f>
        <v>0.27094277025158975</v>
      </c>
      <c r="S134" s="1380">
        <f>Table3[[#This Row],[Male Per-Industry Median Salary as a % of Female all-industry averaged median Salary]]*Table3[[#This Row],[Femal / Male population ratio, per industry]]</f>
        <v>0.42636783124588001</v>
      </c>
      <c r="T134" s="1380">
        <f>Table3[[#This Row],[Female Per-Industry Median Salary as a % of Female all-industry averaged median Salary]]*Table3[[#This Row],[Femal / Male population ratio, per industry]]</f>
        <v>0.32300593276203027</v>
      </c>
      <c r="U134" s="1369">
        <f>Table3[[#This Row],[Female pop Number]]/Table3[[#This Row],[Male pop Number]]</f>
        <v>0.40833333333333333</v>
      </c>
      <c r="V134" s="1369">
        <v>8400</v>
      </c>
      <c r="W134" s="1369">
        <v>225</v>
      </c>
      <c r="X134" s="1369">
        <v>6000</v>
      </c>
      <c r="Y134" s="1369">
        <f>Table3[[#This Row],[Male pop Number]]/Table3[[#This Row],[Total Number]]</f>
        <v>0.7142857142857143</v>
      </c>
      <c r="Z134" s="1369">
        <v>250</v>
      </c>
      <c r="AA134" s="1369">
        <v>2450</v>
      </c>
      <c r="AB134" s="1381">
        <f>Table3[[#This Row],[Female pop Number]]/Table3[[#This Row],[Total Number]]</f>
        <v>0.29166666666666669</v>
      </c>
      <c r="AC134" s="1369">
        <v>100</v>
      </c>
      <c r="AD134" s="1369">
        <f>Table3[[#This Row],[Female pop Number]]/Table3[[#This Row],[Male pop Number]]</f>
        <v>0.40833333333333333</v>
      </c>
    </row>
    <row r="135" spans="1:30" ht="15.75" x14ac:dyDescent="0.25">
      <c r="A135" s="1379" t="s">
        <v>111</v>
      </c>
      <c r="B135" s="1372" t="s">
        <v>110</v>
      </c>
      <c r="C135" s="1368">
        <v>100000</v>
      </c>
      <c r="D135" s="1368">
        <v>2000</v>
      </c>
      <c r="E135" s="1368">
        <f>_xlfn.STDEV.S(Table3[[#This Row],[T Sal Std. Err.]],Table3[T Sal Std. Err.])</f>
        <v>1183.7605632913126</v>
      </c>
      <c r="F135" s="1368">
        <v>110000</v>
      </c>
      <c r="G135" s="1368">
        <v>5000</v>
      </c>
      <c r="H135" s="1368">
        <f>_xlfn.STDEV.S(Table3[[#This Row],[M Sal Std. Err.]],Table3[T Sal Std. Err.])</f>
        <v>1265.928843146268</v>
      </c>
      <c r="I135" s="1380">
        <f>Table3[[#This Row],[M Median salary]]/$F$160</f>
        <v>0.97318219518938343</v>
      </c>
      <c r="J135" s="1380">
        <f>Table3[[#This Row],[M Median salary]]/$K$160</f>
        <v>1.1601845748187212</v>
      </c>
      <c r="K135" s="1368">
        <v>84000</v>
      </c>
      <c r="L135" s="1368">
        <v>3000</v>
      </c>
      <c r="M135" s="1368">
        <f>_xlfn.STDEV.S(Table3[[#This Row],[F Sal Std. Err.]],Table3[T Sal deviance in Std. Err])</f>
        <v>309.34698063216604</v>
      </c>
      <c r="N135" s="1380">
        <f>Table3[[#This Row],[F Median salary]]/$F$160</f>
        <v>0.74315731269007468</v>
      </c>
      <c r="O135" s="1380">
        <f>Table3[[#This Row],[F Median salary]]/Table3[[#This Row],[M Median salary]]</f>
        <v>0.76363636363636367</v>
      </c>
      <c r="P135" s="1380">
        <f>Table3[[#This Row],[F Median salary]]/$K$160</f>
        <v>0.88595912986156888</v>
      </c>
      <c r="Q135" s="1380">
        <f>Table3[[#This Row],[Male Per-Industry Median Salary as a % of Male all-industry averaged median Salary]]*Table3[[#This Row],[Femal / Male population ratio, per industry]]</f>
        <v>0.82025356451676601</v>
      </c>
      <c r="R135" s="1380">
        <f>Table3[[#This Row],[Female Per-Industry Median Salary as a % of Male all-industry averaged median Salary]]*Table3[[#This Row],[Femal / Male population ratio, per industry]]</f>
        <v>0.62637544926734867</v>
      </c>
      <c r="S135" s="1380">
        <f>Table3[[#This Row],[Male Per-Industry Median Salary as a % of Female all-industry averaged median Salary]]*Table3[[#This Row],[Femal / Male population ratio, per industry]]</f>
        <v>0.9778698559186364</v>
      </c>
      <c r="T135" s="1380">
        <f>Table3[[#This Row],[Female Per-Industry Median Salary as a % of Female all-industry averaged median Salary]]*Table3[[#This Row],[Femal / Male population ratio, per industry]]</f>
        <v>0.7467369808833223</v>
      </c>
      <c r="U135" s="1369">
        <f>Table3[[#This Row],[Female pop Number]]/Table3[[#This Row],[Male pop Number]]</f>
        <v>0.84285714285714286</v>
      </c>
      <c r="V135" s="1369">
        <v>12950</v>
      </c>
      <c r="W135" s="1369">
        <v>350</v>
      </c>
      <c r="X135" s="1369">
        <v>7000</v>
      </c>
      <c r="Y135" s="1369">
        <f>Table3[[#This Row],[Male pop Number]]/Table3[[#This Row],[Total Number]]</f>
        <v>0.54054054054054057</v>
      </c>
      <c r="Z135" s="1369">
        <v>350</v>
      </c>
      <c r="AA135" s="1369">
        <v>5900</v>
      </c>
      <c r="AB135" s="1381">
        <f>Table3[[#This Row],[Female pop Number]]/Table3[[#This Row],[Total Number]]</f>
        <v>0.45559845559845558</v>
      </c>
      <c r="AC135" s="1369">
        <v>275</v>
      </c>
      <c r="AD135" s="1369">
        <f>Table3[[#This Row],[Female pop Number]]/Table3[[#This Row],[Male pop Number]]</f>
        <v>0.84285714285714286</v>
      </c>
    </row>
    <row r="136" spans="1:30" ht="15.75" x14ac:dyDescent="0.25">
      <c r="A136" s="1379" t="s">
        <v>113</v>
      </c>
      <c r="B136" s="1372" t="s">
        <v>112</v>
      </c>
      <c r="C136" s="1368">
        <v>90000</v>
      </c>
      <c r="D136" s="1368">
        <v>2000</v>
      </c>
      <c r="E136" s="1368">
        <f>_xlfn.STDEV.S(Table3[[#This Row],[T Sal Std. Err.]],Table3[T Sal Std. Err.])</f>
        <v>1183.7605632913126</v>
      </c>
      <c r="F136" s="1368">
        <v>96000</v>
      </c>
      <c r="G136" s="1368">
        <v>3500</v>
      </c>
      <c r="H136" s="1368">
        <f>_xlfn.STDEV.S(Table3[[#This Row],[M Sal Std. Err.]],Table3[T Sal Std. Err.])</f>
        <v>1198.2303547183535</v>
      </c>
      <c r="I136" s="1380">
        <f>Table3[[#This Row],[M Median salary]]/$F$160</f>
        <v>0.849322643074371</v>
      </c>
      <c r="J136" s="1380">
        <f>Table3[[#This Row],[M Median salary]]/$K$160</f>
        <v>1.012524719841793</v>
      </c>
      <c r="K136" s="1368">
        <v>72000</v>
      </c>
      <c r="L136" s="1368">
        <v>3000</v>
      </c>
      <c r="M136" s="1368">
        <f>_xlfn.STDEV.S(Table3[[#This Row],[F Sal Std. Err.]],Table3[T Sal deviance in Std. Err])</f>
        <v>309.34698063216604</v>
      </c>
      <c r="N136" s="1380">
        <f>Table3[[#This Row],[F Median salary]]/$F$160</f>
        <v>0.63699198230577825</v>
      </c>
      <c r="O136" s="1380">
        <f>Table3[[#This Row],[F Median salary]]/Table3[[#This Row],[M Median salary]]</f>
        <v>0.75</v>
      </c>
      <c r="P136" s="1380">
        <f>Table3[[#This Row],[F Median salary]]/$K$160</f>
        <v>0.75939353988134473</v>
      </c>
      <c r="Q136" s="1380">
        <f>Table3[[#This Row],[Male Per-Industry Median Salary as a % of Male all-industry averaged median Salary]]*Table3[[#This Row],[Femal / Male population ratio, per industry]]</f>
        <v>0.31290834218529456</v>
      </c>
      <c r="R136" s="1380">
        <f>Table3[[#This Row],[Female Per-Industry Median Salary as a % of Male all-industry averaged median Salary]]*Table3[[#This Row],[Femal / Male population ratio, per industry]]</f>
        <v>0.23468125663897091</v>
      </c>
      <c r="S136" s="1380">
        <f>Table3[[#This Row],[Male Per-Industry Median Salary as a % of Female all-industry averaged median Salary]]*Table3[[#This Row],[Femal / Male population ratio, per industry]]</f>
        <v>0.37303542309960797</v>
      </c>
      <c r="T136" s="1380">
        <f>Table3[[#This Row],[Female Per-Industry Median Salary as a % of Female all-industry averaged median Salary]]*Table3[[#This Row],[Femal / Male population ratio, per industry]]</f>
        <v>0.27977656732470596</v>
      </c>
      <c r="U136" s="1369">
        <f>Table3[[#This Row],[Female pop Number]]/Table3[[#This Row],[Male pop Number]]</f>
        <v>0.36842105263157893</v>
      </c>
      <c r="V136" s="1369">
        <v>7750</v>
      </c>
      <c r="W136" s="1369">
        <v>250</v>
      </c>
      <c r="X136" s="1369">
        <v>5700</v>
      </c>
      <c r="Y136" s="1369">
        <f>Table3[[#This Row],[Male pop Number]]/Table3[[#This Row],[Total Number]]</f>
        <v>0.73548387096774193</v>
      </c>
      <c r="Z136" s="1369">
        <v>250</v>
      </c>
      <c r="AA136" s="1369">
        <v>2100</v>
      </c>
      <c r="AB136" s="1381">
        <f>Table3[[#This Row],[Female pop Number]]/Table3[[#This Row],[Total Number]]</f>
        <v>0.2709677419354839</v>
      </c>
      <c r="AC136" s="1369">
        <v>150</v>
      </c>
      <c r="AD136" s="1369">
        <f>Table3[[#This Row],[Female pop Number]]/Table3[[#This Row],[Male pop Number]]</f>
        <v>0.36842105263157893</v>
      </c>
    </row>
    <row r="137" spans="1:30" ht="30.75" x14ac:dyDescent="0.25">
      <c r="A137" s="1379" t="s">
        <v>114</v>
      </c>
      <c r="B137" s="1372" t="s">
        <v>28</v>
      </c>
      <c r="C137" s="1368">
        <v>97000</v>
      </c>
      <c r="D137" s="1368">
        <v>2000</v>
      </c>
      <c r="E137" s="1368">
        <f>_xlfn.STDEV.S(Table3[[#This Row],[T Sal Std. Err.]],Table3[T Sal Std. Err.])</f>
        <v>1183.7605632913126</v>
      </c>
      <c r="F137" s="1368">
        <v>105000</v>
      </c>
      <c r="G137" s="1368">
        <v>2500</v>
      </c>
      <c r="H137" s="1368">
        <f>_xlfn.STDEV.S(Table3[[#This Row],[M Sal Std. Err.]],Table3[T Sal Std. Err.])</f>
        <v>1182.4010146473404</v>
      </c>
      <c r="I137" s="1380">
        <f>Table3[[#This Row],[M Median salary]]/$F$160</f>
        <v>0.92894664086259326</v>
      </c>
      <c r="J137" s="1380">
        <f>Table3[[#This Row],[M Median salary]]/$K$160</f>
        <v>1.1074489123269611</v>
      </c>
      <c r="K137" s="1368">
        <v>85000</v>
      </c>
      <c r="L137" s="1368">
        <v>1500</v>
      </c>
      <c r="M137" s="1368">
        <f>_xlfn.STDEV.S(Table3[[#This Row],[F Sal Std. Err.]],Table3[T Sal deviance in Std. Err])</f>
        <v>55.04211179227957</v>
      </c>
      <c r="N137" s="1380">
        <f>Table3[[#This Row],[F Median salary]]/$F$160</f>
        <v>0.75200442355543273</v>
      </c>
      <c r="O137" s="1380">
        <f>Table3[[#This Row],[F Median salary]]/Table3[[#This Row],[M Median salary]]</f>
        <v>0.80952380952380953</v>
      </c>
      <c r="P137" s="1380">
        <f>Table3[[#This Row],[F Median salary]]/$K$160</f>
        <v>0.89650626235992092</v>
      </c>
      <c r="Q137" s="1380">
        <f>Table3[[#This Row],[Male Per-Industry Median Salary as a % of Male all-industry averaged median Salary]]*Table3[[#This Row],[Femal / Male population ratio, per industry]]</f>
        <v>0.69586854347225058</v>
      </c>
      <c r="R137" s="1380">
        <f>Table3[[#This Row],[Female Per-Industry Median Salary as a % of Male all-industry averaged median Salary]]*Table3[[#This Row],[Femal / Male population ratio, per industry]]</f>
        <v>0.5633221542394411</v>
      </c>
      <c r="S137" s="1380">
        <f>Table3[[#This Row],[Male Per-Industry Median Salary as a % of Female all-industry averaged median Salary]]*Table3[[#This Row],[Femal / Male population ratio, per industry]]</f>
        <v>0.829583560230432</v>
      </c>
      <c r="T137" s="1380">
        <f>Table3[[#This Row],[Female Per-Industry Median Salary as a % of Female all-industry averaged median Salary]]*Table3[[#This Row],[Femal / Male population ratio, per industry]]</f>
        <v>0.67156764399606395</v>
      </c>
      <c r="U137" s="1369">
        <f>Table3[[#This Row],[Female pop Number]]/Table3[[#This Row],[Male pop Number]]</f>
        <v>0.74909420289855078</v>
      </c>
      <c r="V137" s="1369">
        <v>96550</v>
      </c>
      <c r="W137" s="1369">
        <v>625</v>
      </c>
      <c r="X137" s="1369">
        <v>55200</v>
      </c>
      <c r="Y137" s="1369">
        <f>Table3[[#This Row],[Male pop Number]]/Table3[[#This Row],[Total Number]]</f>
        <v>0.57172449508026935</v>
      </c>
      <c r="Z137" s="1369">
        <v>675</v>
      </c>
      <c r="AA137" s="1369">
        <v>41350</v>
      </c>
      <c r="AB137" s="1381">
        <f>Table3[[#This Row],[Female pop Number]]/Table3[[#This Row],[Total Number]]</f>
        <v>0.42827550491973071</v>
      </c>
      <c r="AC137" s="1369">
        <v>550</v>
      </c>
      <c r="AD137" s="1369">
        <f>Table3[[#This Row],[Female pop Number]]/Table3[[#This Row],[Male pop Number]]</f>
        <v>0.74909420289855078</v>
      </c>
    </row>
    <row r="138" spans="1:30" ht="30.75" x14ac:dyDescent="0.25">
      <c r="A138" s="1379" t="s">
        <v>115</v>
      </c>
      <c r="B138" s="1371" t="s">
        <v>29</v>
      </c>
      <c r="C138" s="1368">
        <v>130000</v>
      </c>
      <c r="D138" s="1368">
        <v>1500</v>
      </c>
      <c r="E138" s="1368">
        <f>_xlfn.STDEV.S(Table3[[#This Row],[T Sal Std. Err.]],Table3[T Sal Std. Err.])</f>
        <v>1191.3067889177046</v>
      </c>
      <c r="F138" s="1368">
        <v>134000</v>
      </c>
      <c r="G138" s="1368">
        <v>4000</v>
      </c>
      <c r="H138" s="1368">
        <f>_xlfn.STDEV.S(Table3[[#This Row],[M Sal Std. Err.]],Table3[T Sal Std. Err.])</f>
        <v>1215.1776488491669</v>
      </c>
      <c r="I138" s="1380">
        <f>Table3[[#This Row],[M Median salary]]/$F$160</f>
        <v>1.1855128559579762</v>
      </c>
      <c r="J138" s="1380">
        <f>Table3[[#This Row],[M Median salary]]/$K$160</f>
        <v>1.4133157547791695</v>
      </c>
      <c r="K138" s="1368">
        <v>113000</v>
      </c>
      <c r="L138" s="1368">
        <v>6000</v>
      </c>
      <c r="M138" s="1368">
        <f>_xlfn.STDEV.S(Table3[[#This Row],[F Sal Std. Err.]],Table3[T Sal deviance in Std. Err])</f>
        <v>823.4599071399989</v>
      </c>
      <c r="N138" s="1380">
        <f>Table3[[#This Row],[F Median salary]]/$F$160</f>
        <v>0.99972352778545759</v>
      </c>
      <c r="O138" s="1380">
        <f>Table3[[#This Row],[F Median salary]]/Table3[[#This Row],[M Median salary]]</f>
        <v>0.84328358208955223</v>
      </c>
      <c r="P138" s="1380">
        <f>Table3[[#This Row],[F Median salary]]/$K$160</f>
        <v>1.1918259723137772</v>
      </c>
      <c r="Q138" s="1380">
        <f>Table3[[#This Row],[Male Per-Industry Median Salary as a % of Male all-industry averaged median Salary]]*Table3[[#This Row],[Femal / Male population ratio, per industry]]</f>
        <v>0.25466572461319487</v>
      </c>
      <c r="R138" s="1380">
        <f>Table3[[#This Row],[Female Per-Industry Median Salary as a % of Male all-industry averaged median Salary]]*Table3[[#This Row],[Femal / Male population ratio, per industry]]</f>
        <v>0.21475542448724644</v>
      </c>
      <c r="S138" s="1380">
        <f>Table3[[#This Row],[Male Per-Industry Median Salary as a % of Female all-industry averaged median Salary]]*Table3[[#This Row],[Femal / Male population ratio, per industry]]</f>
        <v>0.30360116213774752</v>
      </c>
      <c r="T138" s="1380">
        <f>Table3[[#This Row],[Female Per-Industry Median Salary as a % of Female all-industry averaged median Salary]]*Table3[[#This Row],[Femal / Male population ratio, per industry]]</f>
        <v>0.25602187553407069</v>
      </c>
      <c r="U138" s="1369">
        <f>Table3[[#This Row],[Female pop Number]]/Table3[[#This Row],[Male pop Number]]</f>
        <v>0.21481481481481482</v>
      </c>
      <c r="V138" s="1369">
        <v>24600</v>
      </c>
      <c r="W138" s="1369">
        <v>325</v>
      </c>
      <c r="X138" s="1369">
        <v>20250</v>
      </c>
      <c r="Y138" s="1369">
        <f>Table3[[#This Row],[Male pop Number]]/Table3[[#This Row],[Total Number]]</f>
        <v>0.82317073170731703</v>
      </c>
      <c r="Z138" s="1369">
        <v>350</v>
      </c>
      <c r="AA138" s="1369">
        <v>4350</v>
      </c>
      <c r="AB138" s="1381">
        <f>Table3[[#This Row],[Female pop Number]]/Table3[[#This Row],[Total Number]]</f>
        <v>0.17682926829268292</v>
      </c>
      <c r="AC138" s="1369">
        <v>175</v>
      </c>
      <c r="AD138" s="1369">
        <f>Table3[[#This Row],[Female pop Number]]/Table3[[#This Row],[Male pop Number]]</f>
        <v>0.21481481481481482</v>
      </c>
    </row>
    <row r="139" spans="1:30" ht="30.75" x14ac:dyDescent="0.25">
      <c r="A139" s="1379" t="s">
        <v>116</v>
      </c>
      <c r="B139" s="1371" t="s">
        <v>30</v>
      </c>
      <c r="C139" s="1368">
        <v>100000</v>
      </c>
      <c r="D139" s="1368">
        <v>3500</v>
      </c>
      <c r="E139" s="1368">
        <f>_xlfn.STDEV.S(Table3[[#This Row],[T Sal Std. Err.]],Table3[T Sal Std. Err.])</f>
        <v>1198.2303547183535</v>
      </c>
      <c r="F139" s="1368">
        <v>105000</v>
      </c>
      <c r="G139" s="1368">
        <v>3500</v>
      </c>
      <c r="H139" s="1368">
        <f>_xlfn.STDEV.S(Table3[[#This Row],[M Sal Std. Err.]],Table3[T Sal Std. Err.])</f>
        <v>1198.2303547183535</v>
      </c>
      <c r="I139" s="1380">
        <f>Table3[[#This Row],[M Median salary]]/$F$160</f>
        <v>0.92894664086259326</v>
      </c>
      <c r="J139" s="1380">
        <f>Table3[[#This Row],[M Median salary]]/$K$160</f>
        <v>1.1074489123269611</v>
      </c>
      <c r="K139" s="1368">
        <v>92000</v>
      </c>
      <c r="L139" s="1368">
        <v>4500</v>
      </c>
      <c r="M139" s="1368">
        <f>_xlfn.STDEV.S(Table3[[#This Row],[F Sal Std. Err.]],Table3[T Sal deviance in Std. Err])</f>
        <v>566.3165333613274</v>
      </c>
      <c r="N139" s="1380">
        <f>Table3[[#This Row],[F Median salary]]/$F$160</f>
        <v>0.81393419961293889</v>
      </c>
      <c r="O139" s="1380">
        <f>Table3[[#This Row],[F Median salary]]/Table3[[#This Row],[M Median salary]]</f>
        <v>0.87619047619047619</v>
      </c>
      <c r="P139" s="1380">
        <f>Table3[[#This Row],[F Median salary]]/$K$160</f>
        <v>0.97033618984838499</v>
      </c>
      <c r="Q139" s="1380">
        <f>Table3[[#This Row],[Male Per-Industry Median Salary as a % of Male all-industry averaged median Salary]]*Table3[[#This Row],[Femal / Male population ratio, per industry]]</f>
        <v>0.28543996782868775</v>
      </c>
      <c r="R139" s="1380">
        <f>Table3[[#This Row],[Female Per-Industry Median Salary as a % of Male all-industry averaged median Salary]]*Table3[[#This Row],[Femal / Male population ratio, per industry]]</f>
        <v>0.25009978133561211</v>
      </c>
      <c r="S139" s="1380">
        <f>Table3[[#This Row],[Male Per-Industry Median Salary as a % of Female all-industry averaged median Salary]]*Table3[[#This Row],[Femal / Male population ratio, per industry]]</f>
        <v>0.34028884760592076</v>
      </c>
      <c r="T139" s="1380">
        <f>Table3[[#This Row],[Female Per-Industry Median Salary as a % of Female all-industry averaged median Salary]]*Table3[[#This Row],[Femal / Male population ratio, per industry]]</f>
        <v>0.2981578474261401</v>
      </c>
      <c r="U139" s="1369">
        <f>Table3[[#This Row],[Female pop Number]]/Table3[[#This Row],[Male pop Number]]</f>
        <v>0.30727272727272725</v>
      </c>
      <c r="V139" s="1369">
        <v>35950</v>
      </c>
      <c r="W139" s="1369">
        <v>550</v>
      </c>
      <c r="X139" s="1369">
        <v>27500</v>
      </c>
      <c r="Y139" s="1369">
        <f>Table3[[#This Row],[Male pop Number]]/Table3[[#This Row],[Total Number]]</f>
        <v>0.7649513212795549</v>
      </c>
      <c r="Z139" s="1369">
        <v>550</v>
      </c>
      <c r="AA139" s="1369">
        <v>8450</v>
      </c>
      <c r="AB139" s="1381">
        <f>Table3[[#This Row],[Female pop Number]]/Table3[[#This Row],[Total Number]]</f>
        <v>0.23504867872044508</v>
      </c>
      <c r="AC139" s="1369">
        <v>300</v>
      </c>
      <c r="AD139" s="1369">
        <f>Table3[[#This Row],[Female pop Number]]/Table3[[#This Row],[Male pop Number]]</f>
        <v>0.30727272727272725</v>
      </c>
    </row>
    <row r="140" spans="1:30" ht="15.75" x14ac:dyDescent="0.25">
      <c r="A140" s="1379" t="s">
        <v>118</v>
      </c>
      <c r="B140" s="1371" t="s">
        <v>117</v>
      </c>
      <c r="C140" s="1368">
        <v>110000</v>
      </c>
      <c r="D140" s="1368">
        <v>500</v>
      </c>
      <c r="E140" s="1368">
        <f>_xlfn.STDEV.S(Table3[[#This Row],[T Sal Std. Err.]],Table3[T Sal Std. Err.])</f>
        <v>1224.4080613159692</v>
      </c>
      <c r="F140" s="1368">
        <v>118000</v>
      </c>
      <c r="G140" s="1368">
        <v>3000</v>
      </c>
      <c r="H140" s="1368">
        <f>_xlfn.STDEV.S(Table3[[#This Row],[M Sal Std. Err.]],Table3[T Sal Std. Err.])</f>
        <v>1187.2493967264397</v>
      </c>
      <c r="I140" s="1380">
        <f>Table3[[#This Row],[M Median salary]]/$F$160</f>
        <v>1.0439590821122477</v>
      </c>
      <c r="J140" s="1380">
        <f>Table3[[#This Row],[M Median salary]]/$K$160</f>
        <v>1.2445616348055373</v>
      </c>
      <c r="K140" s="1368">
        <v>95000</v>
      </c>
      <c r="L140" s="1368">
        <v>2000</v>
      </c>
      <c r="M140" s="1368">
        <f>_xlfn.STDEV.S(Table3[[#This Row],[F Sal Std. Err.]],Table3[T Sal deviance in Std. Err])</f>
        <v>138.60877258014636</v>
      </c>
      <c r="N140" s="1380">
        <f>Table3[[#This Row],[F Median salary]]/$F$160</f>
        <v>0.84047553220901294</v>
      </c>
      <c r="O140" s="1380">
        <f>Table3[[#This Row],[F Median salary]]/Table3[[#This Row],[M Median salary]]</f>
        <v>0.80508474576271183</v>
      </c>
      <c r="P140" s="1380">
        <f>Table3[[#This Row],[F Median salary]]/$K$160</f>
        <v>1.0019775873434411</v>
      </c>
      <c r="Q140" s="1380">
        <f>Table3[[#This Row],[Male Per-Industry Median Salary as a % of Male all-industry averaged median Salary]]*Table3[[#This Row],[Femal / Male population ratio, per industry]]</f>
        <v>0.29196326469578915</v>
      </c>
      <c r="R140" s="1380">
        <f>Table3[[#This Row],[Female Per-Industry Median Salary as a % of Male all-industry averaged median Salary]]*Table3[[#This Row],[Femal / Male population ratio, per industry]]</f>
        <v>0.23505517072966073</v>
      </c>
      <c r="S140" s="1380">
        <f>Table3[[#This Row],[Male Per-Industry Median Salary as a % of Female all-industry averaged median Salary]]*Table3[[#This Row],[Femal / Male population ratio, per industry]]</f>
        <v>0.34806563230213228</v>
      </c>
      <c r="T140" s="1380">
        <f>Table3[[#This Row],[Female Per-Industry Median Salary as a % of Female all-industry averaged median Salary]]*Table3[[#This Row],[Femal / Male population ratio, per industry]]</f>
        <v>0.28022233109069972</v>
      </c>
      <c r="U140" s="1369">
        <f>Table3[[#This Row],[Female pop Number]]/Table3[[#This Row],[Male pop Number]]</f>
        <v>0.27966926070038911</v>
      </c>
      <c r="V140" s="1369">
        <v>131550</v>
      </c>
      <c r="W140" s="1369">
        <v>950</v>
      </c>
      <c r="X140" s="1369">
        <v>102800</v>
      </c>
      <c r="Y140" s="1369">
        <f>Table3[[#This Row],[Male pop Number]]/Table3[[#This Row],[Total Number]]</f>
        <v>0.78145191942227288</v>
      </c>
      <c r="Z140" s="1369">
        <v>950</v>
      </c>
      <c r="AA140" s="1369">
        <v>28750</v>
      </c>
      <c r="AB140" s="1381">
        <f>Table3[[#This Row],[Female pop Number]]/Table3[[#This Row],[Total Number]]</f>
        <v>0.21854808057772709</v>
      </c>
      <c r="AC140" s="1369">
        <v>500</v>
      </c>
      <c r="AD140" s="1369">
        <f>Table3[[#This Row],[Female pop Number]]/Table3[[#This Row],[Male pop Number]]</f>
        <v>0.27966926070038911</v>
      </c>
    </row>
    <row r="141" spans="1:30" ht="30.75" x14ac:dyDescent="0.25">
      <c r="A141" s="1379" t="s">
        <v>119</v>
      </c>
      <c r="B141" s="1372" t="s">
        <v>32</v>
      </c>
      <c r="C141" s="1368">
        <v>100000</v>
      </c>
      <c r="D141" s="1368">
        <v>3500</v>
      </c>
      <c r="E141" s="1368">
        <f>_xlfn.STDEV.S(Table3[[#This Row],[T Sal Std. Err.]],Table3[T Sal Std. Err.])</f>
        <v>1198.2303547183535</v>
      </c>
      <c r="F141" s="1368">
        <v>103000</v>
      </c>
      <c r="G141" s="1368">
        <v>6500</v>
      </c>
      <c r="H141" s="1368">
        <f>_xlfn.STDEV.S(Table3[[#This Row],[M Sal Std. Err.]],Table3[T Sal Std. Err.])</f>
        <v>1379.0390241132754</v>
      </c>
      <c r="I141" s="1380">
        <f>Table3[[#This Row],[M Median salary]]/$F$160</f>
        <v>0.91125241913187727</v>
      </c>
      <c r="J141" s="1380">
        <f>Table3[[#This Row],[M Median salary]]/$K$160</f>
        <v>1.086354647330257</v>
      </c>
      <c r="K141" s="1368">
        <v>84000</v>
      </c>
      <c r="L141" s="1368">
        <v>5000</v>
      </c>
      <c r="M141" s="1368">
        <f>_xlfn.STDEV.S(Table3[[#This Row],[F Sal Std. Err.]],Table3[T Sal deviance in Std. Err])</f>
        <v>652.02183080143755</v>
      </c>
      <c r="N141" s="1380">
        <f>Table3[[#This Row],[F Median salary]]/$F$160</f>
        <v>0.74315731269007468</v>
      </c>
      <c r="O141" s="1380">
        <f>Table3[[#This Row],[F Median salary]]/Table3[[#This Row],[M Median salary]]</f>
        <v>0.81553398058252424</v>
      </c>
      <c r="P141" s="1380">
        <f>Table3[[#This Row],[F Median salary]]/$K$160</f>
        <v>0.88595912986156888</v>
      </c>
      <c r="Q141" s="1380">
        <f>Table3[[#This Row],[Male Per-Industry Median Salary as a % of Male all-industry averaged median Salary]]*Table3[[#This Row],[Femal / Male population ratio, per industry]]</f>
        <v>0.19674768140347351</v>
      </c>
      <c r="R141" s="1380">
        <f>Table3[[#This Row],[Female Per-Industry Median Salary as a % of Male all-industry averaged median Salary]]*Table3[[#This Row],[Femal / Male population ratio, per industry]]</f>
        <v>0.16045441978535704</v>
      </c>
      <c r="S141" s="1380">
        <f>Table3[[#This Row],[Male Per-Industry Median Salary as a % of Female all-industry averaged median Salary]]*Table3[[#This Row],[Femal / Male population ratio, per industry]]</f>
        <v>0.23455384430994186</v>
      </c>
      <c r="T141" s="1380">
        <f>Table3[[#This Row],[Female Per-Industry Median Salary as a % of Female all-industry averaged median Salary]]*Table3[[#This Row],[Femal / Male population ratio, per industry]]</f>
        <v>0.19128663031102056</v>
      </c>
      <c r="U141" s="1369">
        <f>Table3[[#This Row],[Female pop Number]]/Table3[[#This Row],[Male pop Number]]</f>
        <v>0.21590909090909091</v>
      </c>
      <c r="V141" s="1369">
        <v>5350</v>
      </c>
      <c r="W141" s="1369">
        <v>150</v>
      </c>
      <c r="X141" s="1369">
        <v>4400</v>
      </c>
      <c r="Y141" s="1369">
        <f>Table3[[#This Row],[Male pop Number]]/Table3[[#This Row],[Total Number]]</f>
        <v>0.82242990654205606</v>
      </c>
      <c r="Z141" s="1369">
        <v>150</v>
      </c>
      <c r="AA141" s="1369">
        <v>950</v>
      </c>
      <c r="AB141" s="1381">
        <f>Table3[[#This Row],[Female pop Number]]/Table3[[#This Row],[Total Number]]</f>
        <v>0.17757009345794392</v>
      </c>
      <c r="AC141" s="1369">
        <v>75</v>
      </c>
      <c r="AD141" s="1369">
        <f>Table3[[#This Row],[Female pop Number]]/Table3[[#This Row],[Male pop Number]]</f>
        <v>0.21590909090909091</v>
      </c>
    </row>
    <row r="142" spans="1:30" ht="45.75" x14ac:dyDescent="0.25">
      <c r="A142" s="1379" t="s">
        <v>120</v>
      </c>
      <c r="B142" s="1372" t="s">
        <v>33</v>
      </c>
      <c r="C142" s="1368">
        <v>110000</v>
      </c>
      <c r="D142" s="1368">
        <v>500</v>
      </c>
      <c r="E142" s="1368">
        <f>_xlfn.STDEV.S(Table3[[#This Row],[T Sal Std. Err.]],Table3[T Sal Std. Err.])</f>
        <v>1224.4080613159692</v>
      </c>
      <c r="F142" s="1368">
        <v>118000</v>
      </c>
      <c r="G142" s="1368">
        <v>3000</v>
      </c>
      <c r="H142" s="1368">
        <f>_xlfn.STDEV.S(Table3[[#This Row],[M Sal Std. Err.]],Table3[T Sal Std. Err.])</f>
        <v>1187.2493967264397</v>
      </c>
      <c r="I142" s="1380">
        <f>Table3[[#This Row],[M Median salary]]/$F$160</f>
        <v>1.0439590821122477</v>
      </c>
      <c r="J142" s="1380">
        <f>Table3[[#This Row],[M Median salary]]/$K$160</f>
        <v>1.2445616348055373</v>
      </c>
      <c r="K142" s="1368">
        <v>97000</v>
      </c>
      <c r="L142" s="1368">
        <v>4000</v>
      </c>
      <c r="M142" s="1368">
        <f>_xlfn.STDEV.S(Table3[[#This Row],[F Sal Std. Err.]],Table3[T Sal deviance in Std. Err])</f>
        <v>480.62693061049464</v>
      </c>
      <c r="N142" s="1380">
        <f>Table3[[#This Row],[F Median salary]]/$F$160</f>
        <v>0.85816975393972905</v>
      </c>
      <c r="O142" s="1380">
        <f>Table3[[#This Row],[F Median salary]]/Table3[[#This Row],[M Median salary]]</f>
        <v>0.82203389830508478</v>
      </c>
      <c r="P142" s="1380">
        <f>Table3[[#This Row],[F Median salary]]/$K$160</f>
        <v>1.023071852340145</v>
      </c>
      <c r="Q142" s="1380">
        <f>Table3[[#This Row],[Male Per-Industry Median Salary as a % of Male all-industry averaged median Salary]]*Table3[[#This Row],[Femal / Male population ratio, per industry]]</f>
        <v>0.37755618617323783</v>
      </c>
      <c r="R142" s="1380">
        <f>Table3[[#This Row],[Female Per-Industry Median Salary as a % of Male all-industry averaged median Salary]]*Table3[[#This Row],[Femal / Male population ratio, per industry]]</f>
        <v>0.31036398354918698</v>
      </c>
      <c r="S142" s="1380">
        <f>Table3[[#This Row],[Male Per-Industry Median Salary as a % of Female all-industry averaged median Salary]]*Table3[[#This Row],[Femal / Male population ratio, per industry]]</f>
        <v>0.4501057104115363</v>
      </c>
      <c r="T142" s="1380">
        <f>Table3[[#This Row],[Female Per-Industry Median Salary as a % of Female all-industry averaged median Salary]]*Table3[[#This Row],[Femal / Male population ratio, per industry]]</f>
        <v>0.37000215177897472</v>
      </c>
      <c r="U142" s="1369">
        <f>Table3[[#This Row],[Female pop Number]]/Table3[[#This Row],[Male pop Number]]</f>
        <v>0.36165803108808292</v>
      </c>
      <c r="V142" s="1369">
        <v>65700</v>
      </c>
      <c r="W142" s="1369">
        <v>600</v>
      </c>
      <c r="X142" s="1369">
        <v>48250</v>
      </c>
      <c r="Y142" s="1369">
        <f>Table3[[#This Row],[Male pop Number]]/Table3[[#This Row],[Total Number]]</f>
        <v>0.73439878234398781</v>
      </c>
      <c r="Z142" s="1369">
        <v>650</v>
      </c>
      <c r="AA142" s="1369">
        <v>17450</v>
      </c>
      <c r="AB142" s="1381">
        <f>Table3[[#This Row],[Female pop Number]]/Table3[[#This Row],[Total Number]]</f>
        <v>0.26560121765601219</v>
      </c>
      <c r="AC142" s="1369">
        <v>400</v>
      </c>
      <c r="AD142" s="1369">
        <f>Table3[[#This Row],[Female pop Number]]/Table3[[#This Row],[Male pop Number]]</f>
        <v>0.36165803108808292</v>
      </c>
    </row>
    <row r="143" spans="1:30" ht="48" x14ac:dyDescent="0.25">
      <c r="A143" s="1379" t="s">
        <v>121</v>
      </c>
      <c r="B143" s="1372" t="s">
        <v>89</v>
      </c>
      <c r="C143" s="1368">
        <v>102000</v>
      </c>
      <c r="D143" s="1368">
        <v>2500</v>
      </c>
      <c r="E143" s="1368">
        <f>_xlfn.STDEV.S(Table3[[#This Row],[T Sal Std. Err.]],Table3[T Sal Std. Err.])</f>
        <v>1182.4010146473404</v>
      </c>
      <c r="F143" s="1368">
        <v>108000</v>
      </c>
      <c r="G143" s="1368">
        <v>2000</v>
      </c>
      <c r="H143" s="1368">
        <f>_xlfn.STDEV.S(Table3[[#This Row],[M Sal Std. Err.]],Table3[T Sal Std. Err.])</f>
        <v>1183.7605632913126</v>
      </c>
      <c r="I143" s="1380">
        <f>Table3[[#This Row],[M Median salary]]/$F$160</f>
        <v>0.95548797345866743</v>
      </c>
      <c r="J143" s="1380">
        <f>Table3[[#This Row],[M Median salary]]/$K$160</f>
        <v>1.1390903098220171</v>
      </c>
      <c r="K143" s="1368">
        <v>86000</v>
      </c>
      <c r="L143" s="1368">
        <v>3000</v>
      </c>
      <c r="M143" s="1368">
        <f>_xlfn.STDEV.S(Table3[[#This Row],[F Sal Std. Err.]],Table3[T Sal deviance in Std. Err])</f>
        <v>309.34698063216604</v>
      </c>
      <c r="N143" s="1380">
        <f>Table3[[#This Row],[F Median salary]]/$F$160</f>
        <v>0.76085153442079068</v>
      </c>
      <c r="O143" s="1380">
        <f>Table3[[#This Row],[F Median salary]]/Table3[[#This Row],[M Median salary]]</f>
        <v>0.79629629629629628</v>
      </c>
      <c r="P143" s="1380">
        <f>Table3[[#This Row],[F Median salary]]/$K$160</f>
        <v>0.90705339485827285</v>
      </c>
      <c r="Q143" s="1380">
        <f>Table3[[#This Row],[Male Per-Industry Median Salary as a % of Male all-industry averaged median Salary]]*Table3[[#This Row],[Femal / Male population ratio, per industry]]</f>
        <v>0.33795394559631325</v>
      </c>
      <c r="R143" s="1380">
        <f>Table3[[#This Row],[Female Per-Industry Median Salary as a % of Male all-industry averaged median Salary]]*Table3[[#This Row],[Femal / Male population ratio, per industry]]</f>
        <v>0.26911147519706424</v>
      </c>
      <c r="S143" s="1380">
        <f>Table3[[#This Row],[Male Per-Industry Median Salary as a % of Female all-industry averaged median Salary]]*Table3[[#This Row],[Femal / Male population ratio, per industry]]</f>
        <v>0.40289367871518289</v>
      </c>
      <c r="T143" s="1380">
        <f>Table3[[#This Row],[Female Per-Industry Median Salary as a % of Female all-industry averaged median Salary]]*Table3[[#This Row],[Femal / Male population ratio, per industry]]</f>
        <v>0.32082274416209011</v>
      </c>
      <c r="U143" s="1369">
        <f>Table3[[#This Row],[Female pop Number]]/Table3[[#This Row],[Male pop Number]]</f>
        <v>0.3536977491961415</v>
      </c>
      <c r="V143" s="1369">
        <v>21050</v>
      </c>
      <c r="W143" s="1369">
        <v>250</v>
      </c>
      <c r="X143" s="1369">
        <v>15550</v>
      </c>
      <c r="Y143" s="1369">
        <f>Table3[[#This Row],[Male pop Number]]/Table3[[#This Row],[Total Number]]</f>
        <v>0.73871733966745845</v>
      </c>
      <c r="Z143" s="1369">
        <v>275</v>
      </c>
      <c r="AA143" s="1369">
        <v>5500</v>
      </c>
      <c r="AB143" s="1381">
        <f>Table3[[#This Row],[Female pop Number]]/Table3[[#This Row],[Total Number]]</f>
        <v>0.26128266033254155</v>
      </c>
      <c r="AC143" s="1369">
        <v>150</v>
      </c>
      <c r="AD143" s="1369">
        <f>Table3[[#This Row],[Female pop Number]]/Table3[[#This Row],[Male pop Number]]</f>
        <v>0.3536977491961415</v>
      </c>
    </row>
    <row r="144" spans="1:30" ht="15.75" x14ac:dyDescent="0.25">
      <c r="A144" s="1379" t="s">
        <v>122</v>
      </c>
      <c r="B144" s="1372" t="s">
        <v>35</v>
      </c>
      <c r="C144" s="1368">
        <v>120000</v>
      </c>
      <c r="D144" s="1368">
        <v>1500</v>
      </c>
      <c r="E144" s="1368">
        <f>_xlfn.STDEV.S(Table3[[#This Row],[T Sal Std. Err.]],Table3[T Sal Std. Err.])</f>
        <v>1191.3067889177046</v>
      </c>
      <c r="F144" s="1368">
        <v>120000</v>
      </c>
      <c r="G144" s="1368">
        <v>1000</v>
      </c>
      <c r="H144" s="1368">
        <f>_xlfn.STDEV.S(Table3[[#This Row],[M Sal Std. Err.]],Table3[T Sal Std. Err.])</f>
        <v>1204.9234588935519</v>
      </c>
      <c r="I144" s="1380">
        <f>Table3[[#This Row],[M Median salary]]/$F$160</f>
        <v>1.0616533038429639</v>
      </c>
      <c r="J144" s="1380">
        <f>Table3[[#This Row],[M Median salary]]/$K$160</f>
        <v>1.2656558998022414</v>
      </c>
      <c r="K144" s="1368">
        <v>100000</v>
      </c>
      <c r="L144" s="1368">
        <v>3000</v>
      </c>
      <c r="M144" s="1368">
        <f>_xlfn.STDEV.S(Table3[[#This Row],[F Sal Std. Err.]],Table3[T Sal deviance in Std. Err])</f>
        <v>309.34698063216604</v>
      </c>
      <c r="N144" s="1380">
        <f>Table3[[#This Row],[F Median salary]]/$F$160</f>
        <v>0.8847110865358031</v>
      </c>
      <c r="O144" s="1380">
        <f>Table3[[#This Row],[F Median salary]]/Table3[[#This Row],[M Median salary]]</f>
        <v>0.83333333333333337</v>
      </c>
      <c r="P144" s="1380">
        <f>Table3[[#This Row],[F Median salary]]/$K$160</f>
        <v>1.054713249835201</v>
      </c>
      <c r="Q144" s="1380">
        <f>Table3[[#This Row],[Male Per-Industry Median Salary as a % of Male all-industry averaged median Salary]]*Table3[[#This Row],[Femal / Male population ratio, per industry]]</f>
        <v>0.14881556426700504</v>
      </c>
      <c r="R144" s="1380">
        <f>Table3[[#This Row],[Female Per-Industry Median Salary as a % of Male all-industry averaged median Salary]]*Table3[[#This Row],[Femal / Male population ratio, per industry]]</f>
        <v>0.1240129702225042</v>
      </c>
      <c r="S144" s="1380">
        <f>Table3[[#This Row],[Male Per-Industry Median Salary as a % of Female all-industry averaged median Salary]]*Table3[[#This Row],[Femal / Male population ratio, per industry]]</f>
        <v>0.1774113038740136</v>
      </c>
      <c r="T144" s="1380">
        <f>Table3[[#This Row],[Female Per-Industry Median Salary as a % of Female all-industry averaged median Salary]]*Table3[[#This Row],[Femal / Male population ratio, per industry]]</f>
        <v>0.14784275322834464</v>
      </c>
      <c r="U144" s="1369">
        <f>Table3[[#This Row],[Female pop Number]]/Table3[[#This Row],[Male pop Number]]</f>
        <v>0.14017341040462428</v>
      </c>
      <c r="V144" s="1369">
        <v>39450</v>
      </c>
      <c r="W144" s="1369">
        <v>550</v>
      </c>
      <c r="X144" s="1369">
        <v>34600</v>
      </c>
      <c r="Y144" s="1369">
        <f>Table3[[#This Row],[Male pop Number]]/Table3[[#This Row],[Total Number]]</f>
        <v>0.87705956907477822</v>
      </c>
      <c r="Z144" s="1369">
        <v>575</v>
      </c>
      <c r="AA144" s="1369">
        <v>4850</v>
      </c>
      <c r="AB144" s="1381">
        <f>Table3[[#This Row],[Female pop Number]]/Table3[[#This Row],[Total Number]]</f>
        <v>0.12294043092522181</v>
      </c>
      <c r="AC144" s="1369">
        <v>250</v>
      </c>
      <c r="AD144" s="1369">
        <f>Table3[[#This Row],[Female pop Number]]/Table3[[#This Row],[Male pop Number]]</f>
        <v>0.14017341040462428</v>
      </c>
    </row>
    <row r="145" spans="1:30" ht="15.75" x14ac:dyDescent="0.25">
      <c r="A145" s="1379" t="s">
        <v>123</v>
      </c>
      <c r="B145" s="1371" t="s">
        <v>36</v>
      </c>
      <c r="C145" s="1368">
        <v>93000</v>
      </c>
      <c r="D145" s="1368">
        <v>1500</v>
      </c>
      <c r="E145" s="1368">
        <f>_xlfn.STDEV.S(Table3[[#This Row],[T Sal Std. Err.]],Table3[T Sal Std. Err.])</f>
        <v>1191.3067889177046</v>
      </c>
      <c r="F145" s="1368">
        <v>104000</v>
      </c>
      <c r="G145" s="1368">
        <v>3000</v>
      </c>
      <c r="H145" s="1368">
        <f>_xlfn.STDEV.S(Table3[[#This Row],[M Sal Std. Err.]],Table3[T Sal Std. Err.])</f>
        <v>1187.2493967264397</v>
      </c>
      <c r="I145" s="1380">
        <f>Table3[[#This Row],[M Median salary]]/$F$160</f>
        <v>0.92009952999723532</v>
      </c>
      <c r="J145" s="1380">
        <f>Table3[[#This Row],[M Median salary]]/$K$160</f>
        <v>1.0969017798286091</v>
      </c>
      <c r="K145" s="1368">
        <v>87000</v>
      </c>
      <c r="L145" s="1368">
        <v>1500</v>
      </c>
      <c r="M145" s="1368">
        <f>_xlfn.STDEV.S(Table3[[#This Row],[F Sal Std. Err.]],Table3[T Sal deviance in Std. Err])</f>
        <v>55.04211179227957</v>
      </c>
      <c r="N145" s="1380">
        <f>Table3[[#This Row],[F Median salary]]/$F$160</f>
        <v>0.76969864528614873</v>
      </c>
      <c r="O145" s="1380">
        <f>Table3[[#This Row],[F Median salary]]/Table3[[#This Row],[M Median salary]]</f>
        <v>0.83653846153846156</v>
      </c>
      <c r="P145" s="1380">
        <f>Table3[[#This Row],[F Median salary]]/$K$160</f>
        <v>0.9176005273566249</v>
      </c>
      <c r="Q145" s="1380">
        <f>Table3[[#This Row],[Male Per-Industry Median Salary as a % of Male all-industry averaged median Salary]]*Table3[[#This Row],[Femal / Male population ratio, per industry]]</f>
        <v>1.206932177000422</v>
      </c>
      <c r="R145" s="1380">
        <f>Table3[[#This Row],[Female Per-Industry Median Salary as a % of Male all-industry averaged median Salary]]*Table3[[#This Row],[Femal / Male population ratio, per industry]]</f>
        <v>1.0096451865291991</v>
      </c>
      <c r="S145" s="1380">
        <f>Table3[[#This Row],[Male Per-Industry Median Salary as a % of Female all-industry averaged median Salary]]*Table3[[#This Row],[Femal / Male population ratio, per industry]]</f>
        <v>1.4388509176699165</v>
      </c>
      <c r="T145" s="1380">
        <f>Table3[[#This Row],[Female Per-Industry Median Salary as a % of Female all-industry averaged median Salary]]*Table3[[#This Row],[Femal / Male population ratio, per industry]]</f>
        <v>1.2036541330507953</v>
      </c>
      <c r="U145" s="1369">
        <f>Table3[[#This Row],[Female pop Number]]/Table3[[#This Row],[Male pop Number]]</f>
        <v>1.3117408906882591</v>
      </c>
      <c r="V145" s="1369">
        <v>114200</v>
      </c>
      <c r="W145" s="1369">
        <v>750</v>
      </c>
      <c r="X145" s="1369">
        <v>49400</v>
      </c>
      <c r="Y145" s="1369">
        <f>Table3[[#This Row],[Male pop Number]]/Table3[[#This Row],[Total Number]]</f>
        <v>0.43257443082311736</v>
      </c>
      <c r="Z145" s="1369">
        <v>825</v>
      </c>
      <c r="AA145" s="1369">
        <v>64800</v>
      </c>
      <c r="AB145" s="1381">
        <f>Table3[[#This Row],[Female pop Number]]/Table3[[#This Row],[Total Number]]</f>
        <v>0.56742556917688269</v>
      </c>
      <c r="AC145" s="1369">
        <v>775</v>
      </c>
      <c r="AD145" s="1369">
        <f>Table3[[#This Row],[Female pop Number]]/Table3[[#This Row],[Male pop Number]]</f>
        <v>1.3117408906882591</v>
      </c>
    </row>
    <row r="146" spans="1:30" ht="15.75" x14ac:dyDescent="0.25">
      <c r="A146" s="1379" t="s">
        <v>124</v>
      </c>
      <c r="B146" s="1371" t="s">
        <v>37</v>
      </c>
      <c r="C146" s="1368">
        <v>97000</v>
      </c>
      <c r="D146" s="1368">
        <v>1500</v>
      </c>
      <c r="E146" s="1368">
        <f>_xlfn.STDEV.S(Table3[[#This Row],[T Sal Std. Err.]],Table3[T Sal Std. Err.])</f>
        <v>1191.3067889177046</v>
      </c>
      <c r="F146" s="1368">
        <v>103000</v>
      </c>
      <c r="G146" s="1368">
        <v>2500</v>
      </c>
      <c r="H146" s="1368">
        <f>_xlfn.STDEV.S(Table3[[#This Row],[M Sal Std. Err.]],Table3[T Sal Std. Err.])</f>
        <v>1182.4010146473404</v>
      </c>
      <c r="I146" s="1380">
        <f>Table3[[#This Row],[M Median salary]]/$F$160</f>
        <v>0.91125241913187727</v>
      </c>
      <c r="J146" s="1380">
        <f>Table3[[#This Row],[M Median salary]]/$K$160</f>
        <v>1.086354647330257</v>
      </c>
      <c r="K146" s="1368">
        <v>86000</v>
      </c>
      <c r="L146" s="1368">
        <v>1500</v>
      </c>
      <c r="M146" s="1368">
        <f>_xlfn.STDEV.S(Table3[[#This Row],[F Sal Std. Err.]],Table3[T Sal deviance in Std. Err])</f>
        <v>55.04211179227957</v>
      </c>
      <c r="N146" s="1380">
        <f>Table3[[#This Row],[F Median salary]]/$F$160</f>
        <v>0.76085153442079068</v>
      </c>
      <c r="O146" s="1380">
        <f>Table3[[#This Row],[F Median salary]]/Table3[[#This Row],[M Median salary]]</f>
        <v>0.83495145631067957</v>
      </c>
      <c r="P146" s="1380">
        <f>Table3[[#This Row],[F Median salary]]/$K$160</f>
        <v>0.90705339485827285</v>
      </c>
      <c r="Q146" s="1380">
        <f>Table3[[#This Row],[Male Per-Industry Median Salary as a % of Male all-industry averaged median Salary]]*Table3[[#This Row],[Femal / Male population ratio, per industry]]</f>
        <v>0.57614167455351628</v>
      </c>
      <c r="R146" s="1380">
        <f>Table3[[#This Row],[Female Per-Industry Median Salary as a % of Male all-industry averaged median Salary]]*Table3[[#This Row],[Femal / Male population ratio, per industry]]</f>
        <v>0.48105033020973198</v>
      </c>
      <c r="S146" s="1380">
        <f>Table3[[#This Row],[Male Per-Industry Median Salary as a % of Female all-industry averaged median Salary]]*Table3[[#This Row],[Femal / Male population ratio, per industry]]</f>
        <v>0.68685050654583657</v>
      </c>
      <c r="T146" s="1380">
        <f>Table3[[#This Row],[Female Per-Industry Median Salary as a % of Female all-industry averaged median Salary]]*Table3[[#This Row],[Femal / Male population ratio, per industry]]</f>
        <v>0.57348683070817419</v>
      </c>
      <c r="U146" s="1369">
        <f>Table3[[#This Row],[Female pop Number]]/Table3[[#This Row],[Male pop Number]]</f>
        <v>0.63225255972696248</v>
      </c>
      <c r="V146" s="1369">
        <v>95650</v>
      </c>
      <c r="W146" s="1369">
        <v>950</v>
      </c>
      <c r="X146" s="1369">
        <v>58600</v>
      </c>
      <c r="Y146" s="1369">
        <f>Table3[[#This Row],[Male pop Number]]/Table3[[#This Row],[Total Number]]</f>
        <v>0.61265028750653427</v>
      </c>
      <c r="Z146" s="1369">
        <v>750</v>
      </c>
      <c r="AA146" s="1369">
        <v>37050</v>
      </c>
      <c r="AB146" s="1381">
        <f>Table3[[#This Row],[Female pop Number]]/Table3[[#This Row],[Total Number]]</f>
        <v>0.38734971249346578</v>
      </c>
      <c r="AC146" s="1369">
        <v>575</v>
      </c>
      <c r="AD146" s="1369">
        <f>Table3[[#This Row],[Female pop Number]]/Table3[[#This Row],[Male pop Number]]</f>
        <v>0.63225255972696248</v>
      </c>
    </row>
    <row r="147" spans="1:30" ht="15.75" x14ac:dyDescent="0.25">
      <c r="A147" s="1379" t="s">
        <v>125</v>
      </c>
      <c r="B147" s="1372" t="s">
        <v>38</v>
      </c>
      <c r="C147" s="1368">
        <v>129000</v>
      </c>
      <c r="D147" s="1368">
        <v>4000</v>
      </c>
      <c r="E147" s="1368">
        <f>_xlfn.STDEV.S(Table3[[#This Row],[T Sal Std. Err.]],Table3[T Sal Std. Err.])</f>
        <v>1215.1776488491669</v>
      </c>
      <c r="F147" s="1368">
        <v>139000</v>
      </c>
      <c r="G147" s="1368">
        <v>6000</v>
      </c>
      <c r="H147" s="1368">
        <f>_xlfn.STDEV.S(Table3[[#This Row],[M Sal Std. Err.]],Table3[T Sal Std. Err.])</f>
        <v>1336.9063104677423</v>
      </c>
      <c r="I147" s="1380">
        <f>Table3[[#This Row],[M Median salary]]/$F$160</f>
        <v>1.2297484102847664</v>
      </c>
      <c r="J147" s="1380">
        <f>Table3[[#This Row],[M Median salary]]/$K$160</f>
        <v>1.4660514172709294</v>
      </c>
      <c r="K147" s="1368">
        <v>118000</v>
      </c>
      <c r="L147" s="1368">
        <v>5000</v>
      </c>
      <c r="M147" s="1368">
        <f>_xlfn.STDEV.S(Table3[[#This Row],[F Sal Std. Err.]],Table3[T Sal deviance in Std. Err])</f>
        <v>652.02183080143755</v>
      </c>
      <c r="N147" s="1380">
        <f>Table3[[#This Row],[F Median salary]]/$F$160</f>
        <v>1.0439590821122477</v>
      </c>
      <c r="O147" s="1380">
        <f>Table3[[#This Row],[F Median salary]]/Table3[[#This Row],[M Median salary]]</f>
        <v>0.84892086330935257</v>
      </c>
      <c r="P147" s="1380">
        <f>Table3[[#This Row],[F Median salary]]/$K$160</f>
        <v>1.2445616348055373</v>
      </c>
      <c r="Q147" s="1380">
        <f>Table3[[#This Row],[Male Per-Industry Median Salary as a % of Male all-industry averaged median Salary]]*Table3[[#This Row],[Femal / Male population ratio, per industry]]</f>
        <v>0.40780859878338016</v>
      </c>
      <c r="R147" s="1380">
        <f>Table3[[#This Row],[Female Per-Industry Median Salary as a % of Male all-industry averaged median Salary]]*Table3[[#This Row],[Femal / Male population ratio, per industry]]</f>
        <v>0.34619722774416445</v>
      </c>
      <c r="S147" s="1380">
        <f>Table3[[#This Row],[Male Per-Industry Median Salary as a % of Female all-industry averaged median Salary]]*Table3[[#This Row],[Femal / Male population ratio, per industry]]</f>
        <v>0.48617129261683778</v>
      </c>
      <c r="T147" s="1380">
        <f>Table3[[#This Row],[Female Per-Industry Median Salary as a % of Female all-industry averaged median Salary]]*Table3[[#This Row],[Femal / Male population ratio, per industry]]</f>
        <v>0.41272095344450982</v>
      </c>
      <c r="U147" s="1369">
        <f>Table3[[#This Row],[Female pop Number]]/Table3[[#This Row],[Male pop Number]]</f>
        <v>0.33161953727506427</v>
      </c>
      <c r="V147" s="1369">
        <v>25900</v>
      </c>
      <c r="W147" s="1369">
        <v>500</v>
      </c>
      <c r="X147" s="1369">
        <v>19450</v>
      </c>
      <c r="Y147" s="1369">
        <f>Table3[[#This Row],[Male pop Number]]/Table3[[#This Row],[Total Number]]</f>
        <v>0.75096525096525102</v>
      </c>
      <c r="Z147" s="1369">
        <v>475</v>
      </c>
      <c r="AA147" s="1369">
        <v>6450</v>
      </c>
      <c r="AB147" s="1381">
        <f>Table3[[#This Row],[Female pop Number]]/Table3[[#This Row],[Total Number]]</f>
        <v>0.24903474903474904</v>
      </c>
      <c r="AC147" s="1369">
        <v>225</v>
      </c>
      <c r="AD147" s="1369">
        <f>Table3[[#This Row],[Female pop Number]]/Table3[[#This Row],[Male pop Number]]</f>
        <v>0.33161953727506427</v>
      </c>
    </row>
    <row r="148" spans="1:30" ht="30.75" x14ac:dyDescent="0.25">
      <c r="A148" s="1379" t="s">
        <v>126</v>
      </c>
      <c r="B148" s="1372" t="s">
        <v>39</v>
      </c>
      <c r="C148" s="1368">
        <v>94000</v>
      </c>
      <c r="D148" s="1368">
        <v>3500</v>
      </c>
      <c r="E148" s="1368">
        <f>_xlfn.STDEV.S(Table3[[#This Row],[T Sal Std. Err.]],Table3[T Sal Std. Err.])</f>
        <v>1198.2303547183535</v>
      </c>
      <c r="F148" s="1368">
        <v>97000</v>
      </c>
      <c r="G148" s="1368">
        <v>4000</v>
      </c>
      <c r="H148" s="1368">
        <f>_xlfn.STDEV.S(Table3[[#This Row],[M Sal Std. Err.]],Table3[T Sal Std. Err.])</f>
        <v>1215.1776488491669</v>
      </c>
      <c r="I148" s="1380">
        <f>Table3[[#This Row],[M Median salary]]/$F$160</f>
        <v>0.85816975393972905</v>
      </c>
      <c r="J148" s="1380">
        <f>Table3[[#This Row],[M Median salary]]/$K$160</f>
        <v>1.023071852340145</v>
      </c>
      <c r="K148" s="1368">
        <v>89000</v>
      </c>
      <c r="L148" s="1368">
        <v>2000</v>
      </c>
      <c r="M148" s="1368">
        <f>_xlfn.STDEV.S(Table3[[#This Row],[F Sal Std. Err.]],Table3[T Sal deviance in Std. Err])</f>
        <v>138.60877258014636</v>
      </c>
      <c r="N148" s="1380">
        <f>Table3[[#This Row],[F Median salary]]/$F$160</f>
        <v>0.78739286701686484</v>
      </c>
      <c r="O148" s="1380">
        <f>Table3[[#This Row],[F Median salary]]/Table3[[#This Row],[M Median salary]]</f>
        <v>0.91752577319587625</v>
      </c>
      <c r="P148" s="1380">
        <f>Table3[[#This Row],[F Median salary]]/$K$160</f>
        <v>0.93869479235332898</v>
      </c>
      <c r="Q148" s="1380">
        <f>Table3[[#This Row],[Male Per-Industry Median Salary as a % of Male all-industry averaged median Salary]]*Table3[[#This Row],[Femal / Male population ratio, per industry]]</f>
        <v>0.40009265555298179</v>
      </c>
      <c r="R148" s="1380">
        <f>Table3[[#This Row],[Female Per-Industry Median Salary as a % of Male all-industry averaged median Salary]]*Table3[[#This Row],[Femal / Male population ratio, per industry]]</f>
        <v>0.36709532313624105</v>
      </c>
      <c r="S148" s="1380">
        <f>Table3[[#This Row],[Male Per-Industry Median Salary as a % of Female all-industry averaged median Salary]]*Table3[[#This Row],[Femal / Male population ratio, per industry]]</f>
        <v>0.47697268791533787</v>
      </c>
      <c r="T148" s="1380">
        <f>Table3[[#This Row],[Female Per-Industry Median Salary as a % of Female all-industry averaged median Salary]]*Table3[[#This Row],[Femal / Male population ratio, per industry]]</f>
        <v>0.43763473427283583</v>
      </c>
      <c r="U148" s="1369">
        <f>Table3[[#This Row],[Female pop Number]]/Table3[[#This Row],[Male pop Number]]</f>
        <v>0.46621621621621623</v>
      </c>
      <c r="V148" s="1369">
        <v>21750</v>
      </c>
      <c r="W148" s="1369">
        <v>450</v>
      </c>
      <c r="X148" s="1369">
        <v>14800</v>
      </c>
      <c r="Y148" s="1369">
        <f>Table3[[#This Row],[Male pop Number]]/Table3[[#This Row],[Total Number]]</f>
        <v>0.68045977011494252</v>
      </c>
      <c r="Z148" s="1369">
        <v>425</v>
      </c>
      <c r="AA148" s="1369">
        <v>6900</v>
      </c>
      <c r="AB148" s="1381">
        <f>Table3[[#This Row],[Female pop Number]]/Table3[[#This Row],[Total Number]]</f>
        <v>0.31724137931034485</v>
      </c>
      <c r="AC148" s="1369">
        <v>325</v>
      </c>
      <c r="AD148" s="1369">
        <f>Table3[[#This Row],[Female pop Number]]/Table3[[#This Row],[Male pop Number]]</f>
        <v>0.46621621621621623</v>
      </c>
    </row>
    <row r="149" spans="1:30" ht="15.75" x14ac:dyDescent="0.25">
      <c r="A149" s="1379" t="s">
        <v>127</v>
      </c>
      <c r="B149" s="1372" t="s">
        <v>40</v>
      </c>
      <c r="C149" s="1368">
        <v>87000</v>
      </c>
      <c r="D149" s="1368">
        <v>2500</v>
      </c>
      <c r="E149" s="1368">
        <f>_xlfn.STDEV.S(Table3[[#This Row],[T Sal Std. Err.]],Table3[T Sal Std. Err.])</f>
        <v>1182.4010146473404</v>
      </c>
      <c r="F149" s="1368">
        <v>90000</v>
      </c>
      <c r="G149" s="1368">
        <v>4000</v>
      </c>
      <c r="H149" s="1368">
        <f>_xlfn.STDEV.S(Table3[[#This Row],[M Sal Std. Err.]],Table3[T Sal Std. Err.])</f>
        <v>1215.1776488491669</v>
      </c>
      <c r="I149" s="1380">
        <f>Table3[[#This Row],[M Median salary]]/$F$160</f>
        <v>0.79623997788222278</v>
      </c>
      <c r="J149" s="1380">
        <f>Table3[[#This Row],[M Median salary]]/$K$160</f>
        <v>0.94924192485168091</v>
      </c>
      <c r="K149" s="1368">
        <v>85000</v>
      </c>
      <c r="L149" s="1368">
        <v>2500</v>
      </c>
      <c r="M149" s="1368">
        <f>_xlfn.STDEV.S(Table3[[#This Row],[F Sal Std. Err.]],Table3[T Sal deviance in Std. Err])</f>
        <v>223.83259806099628</v>
      </c>
      <c r="N149" s="1380">
        <f>Table3[[#This Row],[F Median salary]]/$F$160</f>
        <v>0.75200442355543273</v>
      </c>
      <c r="O149" s="1380">
        <f>Table3[[#This Row],[F Median salary]]/Table3[[#This Row],[M Median salary]]</f>
        <v>0.94444444444444442</v>
      </c>
      <c r="P149" s="1380">
        <f>Table3[[#This Row],[F Median salary]]/$K$160</f>
        <v>0.89650626235992092</v>
      </c>
      <c r="Q149" s="1380">
        <f>Table3[[#This Row],[Male Per-Industry Median Salary as a % of Male all-industry averaged median Salary]]*Table3[[#This Row],[Femal / Male population ratio, per industry]]</f>
        <v>0.84566176961284345</v>
      </c>
      <c r="R149" s="1380">
        <f>Table3[[#This Row],[Female Per-Industry Median Salary as a % of Male all-industry averaged median Salary]]*Table3[[#This Row],[Femal / Male population ratio, per industry]]</f>
        <v>0.79868056018990774</v>
      </c>
      <c r="S149" s="1380">
        <f>Table3[[#This Row],[Male Per-Industry Median Salary as a % of Female all-industry averaged median Salary]]*Table3[[#This Row],[Femal / Male population ratio, per industry]]</f>
        <v>1.0081603891528197</v>
      </c>
      <c r="T149" s="1380">
        <f>Table3[[#This Row],[Female Per-Industry Median Salary as a % of Female all-industry averaged median Salary]]*Table3[[#This Row],[Femal / Male population ratio, per industry]]</f>
        <v>0.9521514786443297</v>
      </c>
      <c r="U149" s="1369">
        <f>Table3[[#This Row],[Female pop Number]]/Table3[[#This Row],[Male pop Number]]</f>
        <v>1.0620689655172413</v>
      </c>
      <c r="V149" s="1369">
        <v>14950</v>
      </c>
      <c r="W149" s="1369">
        <v>300</v>
      </c>
      <c r="X149" s="1369">
        <v>7250</v>
      </c>
      <c r="Y149" s="1369">
        <f>Table3[[#This Row],[Male pop Number]]/Table3[[#This Row],[Total Number]]</f>
        <v>0.48494983277591974</v>
      </c>
      <c r="Z149" s="1369">
        <v>300</v>
      </c>
      <c r="AA149" s="1369">
        <v>7700</v>
      </c>
      <c r="AB149" s="1381">
        <f>Table3[[#This Row],[Female pop Number]]/Table3[[#This Row],[Total Number]]</f>
        <v>0.51505016722408026</v>
      </c>
      <c r="AC149" s="1369">
        <v>225</v>
      </c>
      <c r="AD149" s="1369">
        <f>Table3[[#This Row],[Female pop Number]]/Table3[[#This Row],[Male pop Number]]</f>
        <v>1.0620689655172413</v>
      </c>
    </row>
    <row r="150" spans="1:30" ht="30.75" x14ac:dyDescent="0.25">
      <c r="A150" s="1379" t="s">
        <v>128</v>
      </c>
      <c r="B150" s="1372" t="s">
        <v>41</v>
      </c>
      <c r="C150" s="1368">
        <v>83000</v>
      </c>
      <c r="D150" s="1368">
        <v>1500</v>
      </c>
      <c r="E150" s="1368">
        <f>_xlfn.STDEV.S(Table3[[#This Row],[T Sal Std. Err.]],Table3[T Sal Std. Err.])</f>
        <v>1191.3067889177046</v>
      </c>
      <c r="F150" s="1368">
        <v>90000</v>
      </c>
      <c r="G150" s="1368">
        <v>2500</v>
      </c>
      <c r="H150" s="1368">
        <f>_xlfn.STDEV.S(Table3[[#This Row],[M Sal Std. Err.]],Table3[T Sal Std. Err.])</f>
        <v>1182.4010146473404</v>
      </c>
      <c r="I150" s="1380">
        <f>Table3[[#This Row],[M Median salary]]/$F$160</f>
        <v>0.79623997788222278</v>
      </c>
      <c r="J150" s="1380">
        <f>Table3[[#This Row],[M Median salary]]/$K$160</f>
        <v>0.94924192485168091</v>
      </c>
      <c r="K150" s="1368">
        <v>77000</v>
      </c>
      <c r="L150" s="1368">
        <v>2500</v>
      </c>
      <c r="M150" s="1368">
        <f>_xlfn.STDEV.S(Table3[[#This Row],[F Sal Std. Err.]],Table3[T Sal deviance in Std. Err])</f>
        <v>223.83259806099628</v>
      </c>
      <c r="N150" s="1380">
        <f>Table3[[#This Row],[F Median salary]]/$F$160</f>
        <v>0.68122753663256841</v>
      </c>
      <c r="O150" s="1380">
        <f>Table3[[#This Row],[F Median salary]]/Table3[[#This Row],[M Median salary]]</f>
        <v>0.85555555555555551</v>
      </c>
      <c r="P150" s="1380">
        <f>Table3[[#This Row],[F Median salary]]/$K$160</f>
        <v>0.81212920237310482</v>
      </c>
      <c r="Q150" s="1380">
        <f>Table3[[#This Row],[Male Per-Industry Median Salary as a % of Male all-industry averaged median Salary]]*Table3[[#This Row],[Femal / Male population ratio, per industry]]</f>
        <v>0.7472046713264261</v>
      </c>
      <c r="R150" s="1380">
        <f>Table3[[#This Row],[Female Per-Industry Median Salary as a % of Male all-industry averaged median Salary]]*Table3[[#This Row],[Femal / Male population ratio, per industry]]</f>
        <v>0.63927510769038687</v>
      </c>
      <c r="S150" s="1380">
        <f>Table3[[#This Row],[Male Per-Industry Median Salary as a % of Female all-industry averaged median Salary]]*Table3[[#This Row],[Femal / Male population ratio, per industry]]</f>
        <v>0.89078421100451</v>
      </c>
      <c r="T150" s="1380">
        <f>Table3[[#This Row],[Female Per-Industry Median Salary as a % of Female all-industry averaged median Salary]]*Table3[[#This Row],[Femal / Male population ratio, per industry]]</f>
        <v>0.76211538052608085</v>
      </c>
      <c r="U150" s="1369">
        <f>Table3[[#This Row],[Female pop Number]]/Table3[[#This Row],[Male pop Number]]</f>
        <v>0.93841642228739008</v>
      </c>
      <c r="V150" s="1369">
        <v>33100</v>
      </c>
      <c r="W150" s="1369">
        <v>500</v>
      </c>
      <c r="X150" s="1369">
        <v>17050</v>
      </c>
      <c r="Y150" s="1369">
        <f>Table3[[#This Row],[Male pop Number]]/Table3[[#This Row],[Total Number]]</f>
        <v>0.51510574018126887</v>
      </c>
      <c r="Z150" s="1369">
        <v>425</v>
      </c>
      <c r="AA150" s="1369">
        <v>16000</v>
      </c>
      <c r="AB150" s="1381">
        <f>Table3[[#This Row],[Female pop Number]]/Table3[[#This Row],[Total Number]]</f>
        <v>0.48338368580060426</v>
      </c>
      <c r="AC150" s="1369">
        <v>375</v>
      </c>
      <c r="AD150" s="1369">
        <f>Table3[[#This Row],[Female pop Number]]/Table3[[#This Row],[Male pop Number]]</f>
        <v>0.93841642228739008</v>
      </c>
    </row>
    <row r="151" spans="1:30" ht="15.75" x14ac:dyDescent="0.25">
      <c r="A151" s="1379" t="s">
        <v>129</v>
      </c>
      <c r="B151" s="1370" t="s">
        <v>42</v>
      </c>
      <c r="C151" s="1368">
        <v>125000</v>
      </c>
      <c r="D151" s="1368">
        <v>2000</v>
      </c>
      <c r="E151" s="1368">
        <f>_xlfn.STDEV.S(Table3[[#This Row],[T Sal Std. Err.]],Table3[T Sal Std. Err.])</f>
        <v>1183.7605632913126</v>
      </c>
      <c r="F151" s="1368">
        <v>128000</v>
      </c>
      <c r="G151" s="1368">
        <v>2000</v>
      </c>
      <c r="H151" s="1368">
        <f>_xlfn.STDEV.S(Table3[[#This Row],[M Sal Std. Err.]],Table3[T Sal Std. Err.])</f>
        <v>1183.7605632913126</v>
      </c>
      <c r="I151" s="1380">
        <f>Table3[[#This Row],[M Median salary]]/$F$160</f>
        <v>1.1324301907658281</v>
      </c>
      <c r="J151" s="1380">
        <f>Table3[[#This Row],[M Median salary]]/$K$160</f>
        <v>1.3500329597890572</v>
      </c>
      <c r="K151" s="1368">
        <v>109000</v>
      </c>
      <c r="L151" s="1368">
        <v>500</v>
      </c>
      <c r="M151" s="1368">
        <f>_xlfn.STDEV.S(Table3[[#This Row],[F Sal Std. Err.]],Table3[T Sal deviance in Std. Err])</f>
        <v>121.58028457829357</v>
      </c>
      <c r="N151" s="1380">
        <f>Table3[[#This Row],[F Median salary]]/$F$160</f>
        <v>0.96433508432402548</v>
      </c>
      <c r="O151" s="1380">
        <f>Table3[[#This Row],[F Median salary]]/Table3[[#This Row],[M Median salary]]</f>
        <v>0.8515625</v>
      </c>
      <c r="P151" s="1380">
        <f>Table3[[#This Row],[F Median salary]]/$K$160</f>
        <v>1.1496374423203692</v>
      </c>
      <c r="Q151" s="1380">
        <f>Table3[[#This Row],[Male Per-Industry Median Salary as a % of Male all-industry averaged median Salary]]*Table3[[#This Row],[Femal / Male population ratio, per industry]]</f>
        <v>0.19999541711433677</v>
      </c>
      <c r="R151" s="1380">
        <f>Table3[[#This Row],[Female Per-Industry Median Salary as a % of Male all-industry averaged median Salary]]*Table3[[#This Row],[Femal / Male population ratio, per industry]]</f>
        <v>0.17030859738642742</v>
      </c>
      <c r="S151" s="1380">
        <f>Table3[[#This Row],[Male Per-Industry Median Salary as a % of Female all-industry averaged median Salary]]*Table3[[#This Row],[Femal / Male population ratio, per industry]]</f>
        <v>0.23842565052819908</v>
      </c>
      <c r="T151" s="1380">
        <f>Table3[[#This Row],[Female Per-Industry Median Salary as a % of Female all-industry averaged median Salary]]*Table3[[#This Row],[Femal / Male population ratio, per industry]]</f>
        <v>0.20303434302791956</v>
      </c>
      <c r="U151" s="1369">
        <f>Table3[[#This Row],[Female pop Number]]/Table3[[#This Row],[Male pop Number]]</f>
        <v>0.17660728117738186</v>
      </c>
      <c r="V151" s="1369">
        <v>151900</v>
      </c>
      <c r="W151" s="1369">
        <v>925</v>
      </c>
      <c r="X151" s="1369">
        <v>129100</v>
      </c>
      <c r="Y151" s="1369">
        <f>Table3[[#This Row],[Male pop Number]]/Table3[[#This Row],[Total Number]]</f>
        <v>0.84990125082290979</v>
      </c>
      <c r="Z151" s="1369">
        <v>975</v>
      </c>
      <c r="AA151" s="1369">
        <v>22800</v>
      </c>
      <c r="AB151" s="1381">
        <f>Table3[[#This Row],[Female pop Number]]/Table3[[#This Row],[Total Number]]</f>
        <v>0.15009874917709018</v>
      </c>
      <c r="AC151" s="1369">
        <v>425</v>
      </c>
      <c r="AD151" s="1369">
        <f>Table3[[#This Row],[Female pop Number]]/Table3[[#This Row],[Male pop Number]]</f>
        <v>0.17660728117738186</v>
      </c>
    </row>
    <row r="152" spans="1:30" ht="45.75" x14ac:dyDescent="0.25">
      <c r="A152" s="1379" t="s">
        <v>132</v>
      </c>
      <c r="B152" s="1371" t="s">
        <v>43</v>
      </c>
      <c r="C152" s="1368">
        <v>132000</v>
      </c>
      <c r="D152" s="1368">
        <v>4500</v>
      </c>
      <c r="E152" s="1368">
        <f>_xlfn.STDEV.S(Table3[[#This Row],[T Sal Std. Err.]],Table3[T Sal Std. Err.])</f>
        <v>1237.8462488975149</v>
      </c>
      <c r="F152" s="1368">
        <v>132000</v>
      </c>
      <c r="G152" s="1368">
        <v>5000</v>
      </c>
      <c r="H152" s="1368">
        <f>_xlfn.STDEV.S(Table3[[#This Row],[M Sal Std. Err.]],Table3[T Sal Std. Err.])</f>
        <v>1265.928843146268</v>
      </c>
      <c r="I152" s="1380">
        <f>Table3[[#This Row],[M Median salary]]/$F$160</f>
        <v>1.1678186342272601</v>
      </c>
      <c r="J152" s="1380">
        <f>Table3[[#This Row],[M Median salary]]/$K$160</f>
        <v>1.3922214897824654</v>
      </c>
      <c r="K152" s="1368">
        <v>123000</v>
      </c>
      <c r="L152" s="1368">
        <v>13500</v>
      </c>
      <c r="M152" s="1368">
        <f>_xlfn.STDEV.S(Table3[[#This Row],[F Sal Std. Err.]],Table3[T Sal deviance in Std. Err])</f>
        <v>2109.5590415670272</v>
      </c>
      <c r="N152" s="1380">
        <f>Table3[[#This Row],[F Median salary]]/$F$160</f>
        <v>1.0881946364390378</v>
      </c>
      <c r="O152" s="1380">
        <f>Table3[[#This Row],[F Median salary]]/Table3[[#This Row],[M Median salary]]</f>
        <v>0.93181818181818177</v>
      </c>
      <c r="P152" s="1380">
        <f>Table3[[#This Row],[F Median salary]]/$K$160</f>
        <v>1.2972972972972974</v>
      </c>
      <c r="Q152" s="1380">
        <f>Table3[[#This Row],[Male Per-Industry Median Salary as a % of Male all-industry averaged median Salary]]*Table3[[#This Row],[Femal / Male population ratio, per industry]]</f>
        <v>0.10979491432905863</v>
      </c>
      <c r="R152" s="1380">
        <f>Table3[[#This Row],[Female Per-Industry Median Salary as a % of Male all-industry averaged median Salary]]*Table3[[#This Row],[Femal / Male population ratio, per industry]]</f>
        <v>0.10230889744298646</v>
      </c>
      <c r="S152" s="1380">
        <f>Table3[[#This Row],[Male Per-Industry Median Salary as a % of Female all-industry averaged median Salary]]*Table3[[#This Row],[Femal / Male population ratio, per industry]]</f>
        <v>0.13089261869749674</v>
      </c>
      <c r="T152" s="1380">
        <f>Table3[[#This Row],[Female Per-Industry Median Salary as a % of Female all-industry averaged median Salary]]*Table3[[#This Row],[Femal / Male population ratio, per industry]]</f>
        <v>0.12196812196812197</v>
      </c>
      <c r="U152" s="1369">
        <f>Table3[[#This Row],[Female pop Number]]/Table3[[#This Row],[Male pop Number]]</f>
        <v>9.4017094017094016E-2</v>
      </c>
      <c r="V152" s="1369">
        <v>6400</v>
      </c>
      <c r="W152" s="1369">
        <v>175</v>
      </c>
      <c r="X152" s="1369">
        <v>5850</v>
      </c>
      <c r="Y152" s="1369">
        <f>Table3[[#This Row],[Male pop Number]]/Table3[[#This Row],[Total Number]]</f>
        <v>0.9140625</v>
      </c>
      <c r="Z152" s="1369">
        <v>175</v>
      </c>
      <c r="AA152" s="1369">
        <v>550</v>
      </c>
      <c r="AB152" s="1381">
        <f>Table3[[#This Row],[Female pop Number]]/Table3[[#This Row],[Total Number]]</f>
        <v>8.59375E-2</v>
      </c>
      <c r="AC152" s="1369">
        <v>75</v>
      </c>
      <c r="AD152" s="1369">
        <f>Table3[[#This Row],[Female pop Number]]/Table3[[#This Row],[Male pop Number]]</f>
        <v>9.4017094017094016E-2</v>
      </c>
    </row>
    <row r="153" spans="1:30" ht="30.75" x14ac:dyDescent="0.25">
      <c r="A153" s="1379" t="s">
        <v>133</v>
      </c>
      <c r="B153" s="1371" t="s">
        <v>44</v>
      </c>
      <c r="C153" s="1368">
        <v>125000</v>
      </c>
      <c r="D153" s="1368">
        <v>4000</v>
      </c>
      <c r="E153" s="1368">
        <f>_xlfn.STDEV.S(Table3[[#This Row],[T Sal Std. Err.]],Table3[T Sal Std. Err.])</f>
        <v>1215.1776488491669</v>
      </c>
      <c r="F153" s="1368">
        <v>129000</v>
      </c>
      <c r="G153" s="1368">
        <v>4000</v>
      </c>
      <c r="H153" s="1368">
        <f>_xlfn.STDEV.S(Table3[[#This Row],[M Sal Std. Err.]],Table3[T Sal Std. Err.])</f>
        <v>1215.1776488491669</v>
      </c>
      <c r="I153" s="1380">
        <f>Table3[[#This Row],[M Median salary]]/$F$160</f>
        <v>1.1412773016311861</v>
      </c>
      <c r="J153" s="1380">
        <f>Table3[[#This Row],[M Median salary]]/$K$160</f>
        <v>1.3605800922874094</v>
      </c>
      <c r="K153" s="1368">
        <v>111000</v>
      </c>
      <c r="L153" s="1368">
        <v>4000</v>
      </c>
      <c r="M153" s="1368">
        <f>_xlfn.STDEV.S(Table3[[#This Row],[F Sal Std. Err.]],Table3[T Sal deviance in Std. Err])</f>
        <v>480.62693061049464</v>
      </c>
      <c r="N153" s="1380">
        <f>Table3[[#This Row],[F Median salary]]/$F$160</f>
        <v>0.98202930605474148</v>
      </c>
      <c r="O153" s="1380">
        <f>Table3[[#This Row],[F Median salary]]/Table3[[#This Row],[M Median salary]]</f>
        <v>0.86046511627906974</v>
      </c>
      <c r="P153" s="1380">
        <f>Table3[[#This Row],[F Median salary]]/$K$160</f>
        <v>1.1707317073170731</v>
      </c>
      <c r="Q153" s="1380">
        <f>Table3[[#This Row],[Male Per-Industry Median Salary as a % of Male all-industry averaged median Salary]]*Table3[[#This Row],[Femal / Male population ratio, per industry]]</f>
        <v>0.27019639296568715</v>
      </c>
      <c r="R153" s="1380">
        <f>Table3[[#This Row],[Female Per-Industry Median Salary as a % of Male all-industry averaged median Salary]]*Table3[[#This Row],[Femal / Male population ratio, per industry]]</f>
        <v>0.23249457069140522</v>
      </c>
      <c r="S153" s="1380">
        <f>Table3[[#This Row],[Male Per-Industry Median Salary as a % of Female all-industry averaged median Salary]]*Table3[[#This Row],[Femal / Male population ratio, per industry]]</f>
        <v>0.3221161349231676</v>
      </c>
      <c r="T153" s="1380">
        <f>Table3[[#This Row],[Female Per-Industry Median Salary as a % of Female all-industry averaged median Salary]]*Table3[[#This Row],[Femal / Male population ratio, per industry]]</f>
        <v>0.27716969749202791</v>
      </c>
      <c r="U153" s="1369">
        <f>Table3[[#This Row],[Female pop Number]]/Table3[[#This Row],[Male pop Number]]</f>
        <v>0.23674911660777384</v>
      </c>
      <c r="V153" s="1369">
        <v>17500</v>
      </c>
      <c r="W153" s="1369">
        <v>375</v>
      </c>
      <c r="X153" s="1369">
        <v>14150</v>
      </c>
      <c r="Y153" s="1369">
        <f>Table3[[#This Row],[Male pop Number]]/Table3[[#This Row],[Total Number]]</f>
        <v>0.80857142857142861</v>
      </c>
      <c r="Z153" s="1369">
        <v>375</v>
      </c>
      <c r="AA153" s="1369">
        <v>3350</v>
      </c>
      <c r="AB153" s="1381">
        <f>Table3[[#This Row],[Female pop Number]]/Table3[[#This Row],[Total Number]]</f>
        <v>0.19142857142857142</v>
      </c>
      <c r="AC153" s="1369">
        <v>175</v>
      </c>
      <c r="AD153" s="1369">
        <f>Table3[[#This Row],[Female pop Number]]/Table3[[#This Row],[Male pop Number]]</f>
        <v>0.23674911660777384</v>
      </c>
    </row>
    <row r="154" spans="1:30" ht="15.75" x14ac:dyDescent="0.25">
      <c r="A154" s="1379" t="s">
        <v>134</v>
      </c>
      <c r="B154" s="1371" t="s">
        <v>45</v>
      </c>
      <c r="C154" s="1368">
        <v>110000</v>
      </c>
      <c r="D154" s="1368">
        <v>3000</v>
      </c>
      <c r="E154" s="1368">
        <f>_xlfn.STDEV.S(Table3[[#This Row],[T Sal Std. Err.]],Table3[T Sal Std. Err.])</f>
        <v>1187.2493967264397</v>
      </c>
      <c r="F154" s="1368">
        <v>116000</v>
      </c>
      <c r="G154" s="1368">
        <v>4000</v>
      </c>
      <c r="H154" s="1368">
        <f>_xlfn.STDEV.S(Table3[[#This Row],[M Sal Std. Err.]],Table3[T Sal Std. Err.])</f>
        <v>1215.1776488491669</v>
      </c>
      <c r="I154" s="1380">
        <f>Table3[[#This Row],[M Median salary]]/$F$160</f>
        <v>1.0262648603815316</v>
      </c>
      <c r="J154" s="1380">
        <f>Table3[[#This Row],[M Median salary]]/$K$160</f>
        <v>1.2234673698088332</v>
      </c>
      <c r="K154" s="1368">
        <v>93000</v>
      </c>
      <c r="L154" s="1368">
        <v>5000</v>
      </c>
      <c r="M154" s="1368">
        <f>_xlfn.STDEV.S(Table3[[#This Row],[F Sal Std. Err.]],Table3[T Sal deviance in Std. Err])</f>
        <v>652.02183080143755</v>
      </c>
      <c r="N154" s="1380">
        <f>Table3[[#This Row],[F Median salary]]/$F$160</f>
        <v>0.82278131047829695</v>
      </c>
      <c r="O154" s="1380">
        <f>Table3[[#This Row],[F Median salary]]/Table3[[#This Row],[M Median salary]]</f>
        <v>0.80172413793103448</v>
      </c>
      <c r="P154" s="1380">
        <f>Table3[[#This Row],[F Median salary]]/$K$160</f>
        <v>0.98088332234673703</v>
      </c>
      <c r="Q154" s="1380">
        <f>Table3[[#This Row],[Male Per-Industry Median Salary as a % of Male all-industry averaged median Salary]]*Table3[[#This Row],[Femal / Male population ratio, per industry]]</f>
        <v>0.17251866187448162</v>
      </c>
      <c r="R154" s="1380">
        <f>Table3[[#This Row],[Female Per-Industry Median Salary as a % of Male all-industry averaged median Salary]]*Table3[[#This Row],[Femal / Male population ratio, per industry]]</f>
        <v>0.13831237546833441</v>
      </c>
      <c r="S154" s="1380">
        <f>Table3[[#This Row],[Male Per-Industry Median Salary as a % of Female all-industry averaged median Salary]]*Table3[[#This Row],[Femal / Male population ratio, per industry]]</f>
        <v>0.20566908371786422</v>
      </c>
      <c r="T154" s="1380">
        <f>Table3[[#This Row],[Female Per-Industry Median Salary as a % of Female all-industry averaged median Salary]]*Table3[[#This Row],[Femal / Male population ratio, per industry]]</f>
        <v>0.16488986884277046</v>
      </c>
      <c r="U154" s="1369">
        <f>Table3[[#This Row],[Female pop Number]]/Table3[[#This Row],[Male pop Number]]</f>
        <v>0.16810344827586207</v>
      </c>
      <c r="V154" s="1369">
        <v>13550</v>
      </c>
      <c r="W154" s="1369">
        <v>350</v>
      </c>
      <c r="X154" s="1369">
        <v>11600</v>
      </c>
      <c r="Y154" s="1369">
        <f>Table3[[#This Row],[Male pop Number]]/Table3[[#This Row],[Total Number]]</f>
        <v>0.85608856088560881</v>
      </c>
      <c r="Z154" s="1369">
        <v>350</v>
      </c>
      <c r="AA154" s="1369">
        <v>1950</v>
      </c>
      <c r="AB154" s="1381">
        <f>Table3[[#This Row],[Female pop Number]]/Table3[[#This Row],[Total Number]]</f>
        <v>0.14391143911439114</v>
      </c>
      <c r="AC154" s="1369">
        <v>150</v>
      </c>
      <c r="AD154" s="1369">
        <f>Table3[[#This Row],[Female pop Number]]/Table3[[#This Row],[Male pop Number]]</f>
        <v>0.16810344827586207</v>
      </c>
    </row>
    <row r="155" spans="1:30" ht="30.75" x14ac:dyDescent="0.25">
      <c r="A155" s="1379" t="s">
        <v>135</v>
      </c>
      <c r="B155" s="1371" t="s">
        <v>46</v>
      </c>
      <c r="C155" s="1368">
        <v>135000</v>
      </c>
      <c r="D155" s="1368">
        <v>3000</v>
      </c>
      <c r="E155" s="1368">
        <f>_xlfn.STDEV.S(Table3[[#This Row],[T Sal Std. Err.]],Table3[T Sal Std. Err.])</f>
        <v>1187.2493967264397</v>
      </c>
      <c r="F155" s="1368">
        <v>140000</v>
      </c>
      <c r="G155" s="1368">
        <v>2500</v>
      </c>
      <c r="H155" s="1368">
        <f>_xlfn.STDEV.S(Table3[[#This Row],[M Sal Std. Err.]],Table3[T Sal Std. Err.])</f>
        <v>1182.4010146473404</v>
      </c>
      <c r="I155" s="1380">
        <f>Table3[[#This Row],[M Median salary]]/$F$160</f>
        <v>1.2385955211501245</v>
      </c>
      <c r="J155" s="1380">
        <f>Table3[[#This Row],[M Median salary]]/$K$160</f>
        <v>1.4765985497692815</v>
      </c>
      <c r="K155" s="1368">
        <v>120000</v>
      </c>
      <c r="L155" s="1368">
        <v>1000</v>
      </c>
      <c r="M155" s="1368">
        <f>_xlfn.STDEV.S(Table3[[#This Row],[F Sal Std. Err.]],Table3[T Sal deviance in Std. Err])</f>
        <v>39.405058785328244</v>
      </c>
      <c r="N155" s="1380">
        <f>Table3[[#This Row],[F Median salary]]/$F$160</f>
        <v>1.0616533038429639</v>
      </c>
      <c r="O155" s="1380">
        <f>Table3[[#This Row],[F Median salary]]/Table3[[#This Row],[M Median salary]]</f>
        <v>0.8571428571428571</v>
      </c>
      <c r="P155" s="1380">
        <f>Table3[[#This Row],[F Median salary]]/$K$160</f>
        <v>1.2656558998022414</v>
      </c>
      <c r="Q155" s="1380">
        <f>Table3[[#This Row],[Male Per-Industry Median Salary as a % of Male all-industry averaged median Salary]]*Table3[[#This Row],[Femal / Male population ratio, per industry]]</f>
        <v>0.16376808559494585</v>
      </c>
      <c r="R155" s="1380">
        <f>Table3[[#This Row],[Female Per-Industry Median Salary as a % of Male all-industry averaged median Salary]]*Table3[[#This Row],[Femal / Male population ratio, per industry]]</f>
        <v>0.14037264479566788</v>
      </c>
      <c r="S155" s="1380">
        <f>Table3[[#This Row],[Male Per-Industry Median Salary as a % of Female all-industry averaged median Salary]]*Table3[[#This Row],[Femal / Male population ratio, per industry]]</f>
        <v>0.1952370354637176</v>
      </c>
      <c r="T155" s="1380">
        <f>Table3[[#This Row],[Female Per-Industry Median Salary as a % of Female all-industry averaged median Salary]]*Table3[[#This Row],[Femal / Male population ratio, per industry]]</f>
        <v>0.16734603039747223</v>
      </c>
      <c r="U155" s="1369">
        <f>Table3[[#This Row],[Female pop Number]]/Table3[[#This Row],[Male pop Number]]</f>
        <v>0.13222079589216945</v>
      </c>
      <c r="V155" s="1369">
        <v>44100</v>
      </c>
      <c r="W155" s="1369">
        <v>500</v>
      </c>
      <c r="X155" s="1369">
        <v>38950</v>
      </c>
      <c r="Y155" s="1369">
        <f>Table3[[#This Row],[Male pop Number]]/Table3[[#This Row],[Total Number]]</f>
        <v>0.8832199546485261</v>
      </c>
      <c r="Z155" s="1369">
        <v>550</v>
      </c>
      <c r="AA155" s="1369">
        <v>5150</v>
      </c>
      <c r="AB155" s="1381">
        <f>Table3[[#This Row],[Female pop Number]]/Table3[[#This Row],[Total Number]]</f>
        <v>0.11678004535147392</v>
      </c>
      <c r="AC155" s="1369">
        <v>250</v>
      </c>
      <c r="AD155" s="1369">
        <f>Table3[[#This Row],[Female pop Number]]/Table3[[#This Row],[Male pop Number]]</f>
        <v>0.13222079589216945</v>
      </c>
    </row>
    <row r="156" spans="1:30" ht="45.75" x14ac:dyDescent="0.25">
      <c r="A156" s="1379" t="s">
        <v>136</v>
      </c>
      <c r="B156" s="1371" t="s">
        <v>47</v>
      </c>
      <c r="C156" s="1368">
        <v>122000</v>
      </c>
      <c r="D156" s="1368">
        <v>5000</v>
      </c>
      <c r="E156" s="1368">
        <f>_xlfn.STDEV.S(Table3[[#This Row],[T Sal Std. Err.]],Table3[T Sal Std. Err.])</f>
        <v>1265.928843146268</v>
      </c>
      <c r="F156" s="1368">
        <v>125000</v>
      </c>
      <c r="G156" s="1368">
        <v>3000</v>
      </c>
      <c r="H156" s="1368">
        <f>_xlfn.STDEV.S(Table3[[#This Row],[M Sal Std. Err.]],Table3[T Sal Std. Err.])</f>
        <v>1187.2493967264397</v>
      </c>
      <c r="I156" s="1380">
        <f>Table3[[#This Row],[M Median salary]]/$F$160</f>
        <v>1.1058888581697539</v>
      </c>
      <c r="J156" s="1380">
        <f>Table3[[#This Row],[M Median salary]]/$K$160</f>
        <v>1.3183915622940012</v>
      </c>
      <c r="K156" s="1368">
        <v>111000</v>
      </c>
      <c r="L156" s="1368">
        <v>3500</v>
      </c>
      <c r="M156" s="1368">
        <f>_xlfn.STDEV.S(Table3[[#This Row],[F Sal Std. Err.]],Table3[T Sal deviance in Std. Err])</f>
        <v>394.96323784712024</v>
      </c>
      <c r="N156" s="1380">
        <f>Table3[[#This Row],[F Median salary]]/$F$160</f>
        <v>0.98202930605474148</v>
      </c>
      <c r="O156" s="1380">
        <f>Table3[[#This Row],[F Median salary]]/Table3[[#This Row],[M Median salary]]</f>
        <v>0.88800000000000001</v>
      </c>
      <c r="P156" s="1380">
        <f>Table3[[#This Row],[F Median salary]]/$K$160</f>
        <v>1.1707317073170731</v>
      </c>
      <c r="Q156" s="1380">
        <f>Table3[[#This Row],[Male Per-Industry Median Salary as a % of Male all-industry averaged median Salary]]*Table3[[#This Row],[Femal / Male population ratio, per industry]]</f>
        <v>0.24771910423002488</v>
      </c>
      <c r="R156" s="1380">
        <f>Table3[[#This Row],[Female Per-Industry Median Salary as a % of Male all-industry averaged median Salary]]*Table3[[#This Row],[Femal / Male population ratio, per industry]]</f>
        <v>0.2199745645562621</v>
      </c>
      <c r="S156" s="1380">
        <f>Table3[[#This Row],[Male Per-Industry Median Salary as a % of Female all-industry averaged median Salary]]*Table3[[#This Row],[Femal / Male population ratio, per industry]]</f>
        <v>0.29531970995385626</v>
      </c>
      <c r="T156" s="1380">
        <f>Table3[[#This Row],[Female Per-Industry Median Salary as a % of Female all-industry averaged median Salary]]*Table3[[#This Row],[Femal / Male population ratio, per industry]]</f>
        <v>0.2622439024390244</v>
      </c>
      <c r="U156" s="1369">
        <f>Table3[[#This Row],[Female pop Number]]/Table3[[#This Row],[Male pop Number]]</f>
        <v>0.224</v>
      </c>
      <c r="V156" s="1369">
        <v>15300</v>
      </c>
      <c r="W156" s="1369">
        <v>275</v>
      </c>
      <c r="X156" s="1369">
        <v>12500</v>
      </c>
      <c r="Y156" s="1369">
        <f>Table3[[#This Row],[Male pop Number]]/Table3[[#This Row],[Total Number]]</f>
        <v>0.81699346405228757</v>
      </c>
      <c r="Z156" s="1369">
        <v>300</v>
      </c>
      <c r="AA156" s="1369">
        <v>2800</v>
      </c>
      <c r="AB156" s="1381">
        <f>Table3[[#This Row],[Female pop Number]]/Table3[[#This Row],[Total Number]]</f>
        <v>0.18300653594771241</v>
      </c>
      <c r="AC156" s="1369">
        <v>200</v>
      </c>
      <c r="AD156" s="1369">
        <f>Table3[[#This Row],[Female pop Number]]/Table3[[#This Row],[Male pop Number]]</f>
        <v>0.224</v>
      </c>
    </row>
    <row r="157" spans="1:30" ht="30.75" x14ac:dyDescent="0.25">
      <c r="A157" s="1379" t="s">
        <v>137</v>
      </c>
      <c r="B157" s="1371" t="s">
        <v>48</v>
      </c>
      <c r="C157" s="1368">
        <v>117000</v>
      </c>
      <c r="D157" s="1368">
        <v>4000</v>
      </c>
      <c r="E157" s="1368">
        <f>_xlfn.STDEV.S(Table3[[#This Row],[T Sal Std. Err.]],Table3[T Sal Std. Err.])</f>
        <v>1215.1776488491669</v>
      </c>
      <c r="F157" s="1368">
        <v>118000</v>
      </c>
      <c r="G157" s="1368">
        <v>3500</v>
      </c>
      <c r="H157" s="1368">
        <f>_xlfn.STDEV.S(Table3[[#This Row],[M Sal Std. Err.]],Table3[T Sal Std. Err.])</f>
        <v>1198.2303547183535</v>
      </c>
      <c r="I157" s="1380">
        <f>Table3[[#This Row],[M Median salary]]/$F$160</f>
        <v>1.0439590821122477</v>
      </c>
      <c r="J157" s="1380">
        <f>Table3[[#This Row],[M Median salary]]/$K$160</f>
        <v>1.2445616348055373</v>
      </c>
      <c r="K157" s="1368">
        <v>110000</v>
      </c>
      <c r="L157" s="1368">
        <v>5000</v>
      </c>
      <c r="M157" s="1368">
        <f>_xlfn.STDEV.S(Table3[[#This Row],[F Sal Std. Err.]],Table3[T Sal deviance in Std. Err])</f>
        <v>652.02183080143755</v>
      </c>
      <c r="N157" s="1380">
        <f>Table3[[#This Row],[F Median salary]]/$F$160</f>
        <v>0.97318219518938343</v>
      </c>
      <c r="O157" s="1380">
        <f>Table3[[#This Row],[F Median salary]]/Table3[[#This Row],[M Median salary]]</f>
        <v>0.93220338983050843</v>
      </c>
      <c r="P157" s="1380">
        <f>Table3[[#This Row],[F Median salary]]/$K$160</f>
        <v>1.1601845748187212</v>
      </c>
      <c r="Q157" s="1380">
        <f>Table3[[#This Row],[Male Per-Industry Median Salary as a % of Male all-industry averaged median Salary]]*Table3[[#This Row],[Femal / Male population ratio, per industry]]</f>
        <v>0.12390423449312031</v>
      </c>
      <c r="R157" s="1380">
        <f>Table3[[#This Row],[Female Per-Industry Median Salary as a % of Male all-industry averaged median Salary]]*Table3[[#This Row],[Femal / Male population ratio, per industry]]</f>
        <v>0.11550394740884096</v>
      </c>
      <c r="S157" s="1380">
        <f>Table3[[#This Row],[Male Per-Industry Median Salary as a % of Female all-industry averaged median Salary]]*Table3[[#This Row],[Femal / Male population ratio, per industry]]</f>
        <v>0.14771312332287942</v>
      </c>
      <c r="T157" s="1380">
        <f>Table3[[#This Row],[Female Per-Industry Median Salary as a % of Female all-industry averaged median Salary]]*Table3[[#This Row],[Femal / Male population ratio, per industry]]</f>
        <v>0.13769867428404015</v>
      </c>
      <c r="U157" s="1369">
        <f>Table3[[#This Row],[Female pop Number]]/Table3[[#This Row],[Male pop Number]]</f>
        <v>0.11868686868686869</v>
      </c>
      <c r="V157" s="1369">
        <v>22150</v>
      </c>
      <c r="W157" s="1369">
        <v>450</v>
      </c>
      <c r="X157" s="1369">
        <v>19800</v>
      </c>
      <c r="Y157" s="1369">
        <f>Table3[[#This Row],[Male pop Number]]/Table3[[#This Row],[Total Number]]</f>
        <v>0.89390519187358919</v>
      </c>
      <c r="Z157" s="1369">
        <v>475</v>
      </c>
      <c r="AA157" s="1369">
        <v>2350</v>
      </c>
      <c r="AB157" s="1381">
        <f>Table3[[#This Row],[Female pop Number]]/Table3[[#This Row],[Total Number]]</f>
        <v>0.10609480812641084</v>
      </c>
      <c r="AC157" s="1369">
        <v>200</v>
      </c>
      <c r="AD157" s="1369">
        <f>Table3[[#This Row],[Female pop Number]]/Table3[[#This Row],[Male pop Number]]</f>
        <v>0.11868686868686869</v>
      </c>
    </row>
    <row r="158" spans="1:30" ht="15.75" x14ac:dyDescent="0.25">
      <c r="A158" s="1379" t="s">
        <v>138</v>
      </c>
      <c r="B158" s="1371" t="s">
        <v>49</v>
      </c>
      <c r="C158" s="1368">
        <v>120000</v>
      </c>
      <c r="D158" s="1368">
        <v>2000</v>
      </c>
      <c r="E158" s="1368">
        <f>_xlfn.STDEV.S(Table3[[#This Row],[T Sal Std. Err.]],Table3[T Sal Std. Err.])</f>
        <v>1183.7605632913126</v>
      </c>
      <c r="F158" s="1368">
        <v>120000</v>
      </c>
      <c r="G158" s="1368">
        <v>2500</v>
      </c>
      <c r="H158" s="1368">
        <f>_xlfn.STDEV.S(Table3[[#This Row],[M Sal Std. Err.]],Table3[T Sal Std. Err.])</f>
        <v>1182.4010146473404</v>
      </c>
      <c r="I158" s="1380">
        <f>Table3[[#This Row],[M Median salary]]/$F$160</f>
        <v>1.0616533038429639</v>
      </c>
      <c r="J158" s="1380">
        <f>Table3[[#This Row],[M Median salary]]/$K$160</f>
        <v>1.2656558998022414</v>
      </c>
      <c r="K158" s="1368">
        <v>100000</v>
      </c>
      <c r="L158" s="1368">
        <v>1000</v>
      </c>
      <c r="M158" s="1368">
        <f>_xlfn.STDEV.S(Table3[[#This Row],[F Sal Std. Err.]],Table3[T Sal deviance in Std. Err])</f>
        <v>39.405058785328244</v>
      </c>
      <c r="N158" s="1380">
        <f>Table3[[#This Row],[F Median salary]]/$F$160</f>
        <v>0.8847110865358031</v>
      </c>
      <c r="O158" s="1380">
        <f>Table3[[#This Row],[F Median salary]]/Table3[[#This Row],[M Median salary]]</f>
        <v>0.83333333333333337</v>
      </c>
      <c r="P158" s="1380">
        <f>Table3[[#This Row],[F Median salary]]/$K$160</f>
        <v>1.054713249835201</v>
      </c>
      <c r="Q158" s="1380">
        <f>Table3[[#This Row],[Male Per-Industry Median Salary as a % of Male all-industry averaged median Salary]]*Table3[[#This Row],[Femal / Male population ratio, per industry]]</f>
        <v>0.26642250210507834</v>
      </c>
      <c r="R158" s="1380">
        <f>Table3[[#This Row],[Female Per-Industry Median Salary as a % of Male all-industry averaged median Salary]]*Table3[[#This Row],[Femal / Male population ratio, per industry]]</f>
        <v>0.22201875175423194</v>
      </c>
      <c r="S158" s="1380">
        <f>Table3[[#This Row],[Male Per-Industry Median Salary as a % of Female all-industry averaged median Salary]]*Table3[[#This Row],[Femal / Male population ratio, per industry]]</f>
        <v>0.3176170699123495</v>
      </c>
      <c r="T158" s="1380">
        <f>Table3[[#This Row],[Female Per-Industry Median Salary as a % of Female all-industry averaged median Salary]]*Table3[[#This Row],[Femal / Male population ratio, per industry]]</f>
        <v>0.26468089159362457</v>
      </c>
      <c r="U158" s="1369">
        <f>Table3[[#This Row],[Female pop Number]]/Table3[[#This Row],[Male pop Number]]</f>
        <v>0.2509505703422053</v>
      </c>
      <c r="V158" s="1369">
        <v>32900</v>
      </c>
      <c r="W158" s="1369">
        <v>400</v>
      </c>
      <c r="X158" s="1369">
        <v>26300</v>
      </c>
      <c r="Y158" s="1369">
        <f>Table3[[#This Row],[Male pop Number]]/Table3[[#This Row],[Total Number]]</f>
        <v>0.79939209726443772</v>
      </c>
      <c r="Z158" s="1369">
        <v>400</v>
      </c>
      <c r="AA158" s="1369">
        <v>6600</v>
      </c>
      <c r="AB158" s="1381">
        <f>Table3[[#This Row],[Female pop Number]]/Table3[[#This Row],[Total Number]]</f>
        <v>0.20060790273556231</v>
      </c>
      <c r="AC158" s="1369">
        <v>225</v>
      </c>
      <c r="AD158" s="1369">
        <f>Table3[[#This Row],[Female pop Number]]/Table3[[#This Row],[Male pop Number]]</f>
        <v>0.2509505703422053</v>
      </c>
    </row>
    <row r="159" spans="1:30" ht="15.75" x14ac:dyDescent="0.25">
      <c r="A159" s="1379" t="s">
        <v>130</v>
      </c>
      <c r="B159" s="1370" t="s">
        <v>50</v>
      </c>
      <c r="C159" s="1368">
        <v>100000</v>
      </c>
      <c r="D159" s="1368">
        <v>2000</v>
      </c>
      <c r="E159" s="1368">
        <f>_xlfn.STDEV.S(Table3[[#This Row],[T Sal Std. Err.]],Table3[T Sal Std. Err.])</f>
        <v>1183.7605632913126</v>
      </c>
      <c r="F159" s="1368">
        <v>116000</v>
      </c>
      <c r="G159" s="1368">
        <v>6000</v>
      </c>
      <c r="H159" s="1368">
        <f>_xlfn.STDEV.S(Table3[[#This Row],[M Sal Std. Err.]],Table3[T Sal Std. Err.])</f>
        <v>1336.9063104677423</v>
      </c>
      <c r="I159" s="1380">
        <f>Table3[[#This Row],[M Median salary]]/$F$160</f>
        <v>1.0262648603815316</v>
      </c>
      <c r="J159" s="1380">
        <f>Table3[[#This Row],[M Median salary]]/$K$160</f>
        <v>1.2234673698088332</v>
      </c>
      <c r="K159" s="1368">
        <v>95000</v>
      </c>
      <c r="L159" s="1368">
        <v>2500</v>
      </c>
      <c r="M159" s="1368">
        <f>_xlfn.STDEV.S(Table3[[#This Row],[F Sal Std. Err.]],Table3[T Sal deviance in Std. Err])</f>
        <v>223.83259806099628</v>
      </c>
      <c r="N159" s="1380">
        <f>Table3[[#This Row],[F Median salary]]/$F$160</f>
        <v>0.84047553220901294</v>
      </c>
      <c r="O159" s="1380">
        <f>Table3[[#This Row],[F Median salary]]/Table3[[#This Row],[M Median salary]]</f>
        <v>0.81896551724137934</v>
      </c>
      <c r="P159" s="1380">
        <f>Table3[[#This Row],[F Median salary]]/$K$160</f>
        <v>1.0019775873434411</v>
      </c>
      <c r="Q159" s="1380">
        <f>Table3[[#This Row],[Male Per-Industry Median Salary as a % of Male all-industry averaged median Salary]]*Table3[[#This Row],[Femal / Male population ratio, per industry]]</f>
        <v>1.7551667576843155</v>
      </c>
      <c r="R159" s="1380">
        <f>Table3[[#This Row],[Female Per-Industry Median Salary as a % of Male all-industry averaged median Salary]]*Table3[[#This Row],[Femal / Male population ratio, per industry]]</f>
        <v>1.43742105155181</v>
      </c>
      <c r="S159" s="1380">
        <f>Table3[[#This Row],[Male Per-Industry Median Salary as a % of Female all-industry averaged median Salary]]*Table3[[#This Row],[Femal / Male population ratio, per industry]]</f>
        <v>2.0924318268108664</v>
      </c>
      <c r="T159" s="1380">
        <f>Table3[[#This Row],[Female Per-Industry Median Salary as a % of Female all-industry averaged median Salary]]*Table3[[#This Row],[Femal / Male population ratio, per industry]]</f>
        <v>1.7136295133364858</v>
      </c>
      <c r="U159" s="1369">
        <f>Table3[[#This Row],[Female pop Number]]/Table3[[#This Row],[Male pop Number]]</f>
        <v>1.7102473498233215</v>
      </c>
      <c r="V159" s="1369">
        <v>38350</v>
      </c>
      <c r="W159" s="1369">
        <v>475</v>
      </c>
      <c r="X159" s="1369">
        <v>14150</v>
      </c>
      <c r="Y159" s="1369">
        <f>Table3[[#This Row],[Male pop Number]]/Table3[[#This Row],[Total Number]]</f>
        <v>0.36897001303780963</v>
      </c>
      <c r="Z159" s="1369">
        <v>400</v>
      </c>
      <c r="AA159" s="1369">
        <v>24200</v>
      </c>
      <c r="AB159" s="1381">
        <f>Table3[[#This Row],[Female pop Number]]/Table3[[#This Row],[Total Number]]</f>
        <v>0.63102998696219037</v>
      </c>
      <c r="AC159" s="1369">
        <v>425</v>
      </c>
      <c r="AD159" s="1369">
        <f>Table3[[#This Row],[Female pop Number]]/Table3[[#This Row],[Male pop Number]]</f>
        <v>1.7102473498233215</v>
      </c>
    </row>
    <row r="160" spans="1:30" x14ac:dyDescent="0.25">
      <c r="A160" s="1387" t="s">
        <v>156</v>
      </c>
      <c r="B160" s="1388" t="s">
        <v>140</v>
      </c>
      <c r="C160" s="1389">
        <f>AVERAGE(C128:C159)</f>
        <v>107156.25</v>
      </c>
      <c r="D160" s="1389">
        <f t="shared" ref="D160:AA160" si="0">AVERAGE(D128:D159)</f>
        <v>2359.375</v>
      </c>
      <c r="E160" s="1389">
        <f t="shared" si="0"/>
        <v>1199.7862359689266</v>
      </c>
      <c r="F160" s="1389">
        <f t="shared" si="0"/>
        <v>113031.25</v>
      </c>
      <c r="G160" s="1389">
        <f t="shared" si="0"/>
        <v>3312.5</v>
      </c>
      <c r="H160" s="1389">
        <f t="shared" si="0"/>
        <v>1214.8786904970689</v>
      </c>
      <c r="I160" s="1390">
        <f>Table3[[#This Row],[M Median salary]]/$F$160</f>
        <v>1</v>
      </c>
      <c r="J160" s="1390">
        <f>Table3[[#This Row],[M Median salary]]/$K$160</f>
        <v>1.1921555702043507</v>
      </c>
      <c r="K160" s="1389">
        <f t="shared" si="0"/>
        <v>94812.5</v>
      </c>
      <c r="L160" s="1389">
        <f t="shared" si="0"/>
        <v>3218.75</v>
      </c>
      <c r="M160" s="1389">
        <f t="shared" si="0"/>
        <v>361.67246666439422</v>
      </c>
      <c r="N160" s="1390">
        <f t="shared" si="0"/>
        <v>0.83881669892175847</v>
      </c>
      <c r="O160" s="1390">
        <f>Table3[[#This Row],[F Median salary]]/Table3[[#This Row],[M Median salary]]</f>
        <v>0.83881669892175836</v>
      </c>
      <c r="P160" s="1390">
        <f>Table3[[#This Row],[F Median salary]]/$K$160</f>
        <v>1</v>
      </c>
      <c r="Q160" s="1390">
        <f>Table3[[#This Row],[Male Per-Industry Median Salary as a % of Male all-industry averaged median Salary]]*Table3[[#This Row],[Femal / Male population ratio, per industry]]</f>
        <v>0.5060746510160985</v>
      </c>
      <c r="R160" s="1390">
        <f>Table3[[#This Row],[Female Per-Industry Median Salary as a % of Male all-industry averaged median Salary]]*Table3[[#This Row],[Femal / Male population ratio, per industry]]</f>
        <v>0.42450386817330471</v>
      </c>
      <c r="S160" s="1390">
        <f>Table3[[#This Row],[Male Per-Industry Median Salary as a % of Female all-industry averaged median Salary]]*Table3[[#This Row],[Femal / Male population ratio, per industry]]</f>
        <v>0.60331971414806473</v>
      </c>
      <c r="T160" s="1390">
        <f>Table3[[#This Row],[Female Per-Industry Median Salary as a % of Female all-industry averaged median Salary]]*Table3[[#This Row],[Femal / Male population ratio, per industry]]</f>
        <v>0.5060746510160985</v>
      </c>
      <c r="U160" s="1389">
        <f>Table3[[#This Row],[Female pop Number]]/Table3[[#This Row],[Male pop Number]]</f>
        <v>0.5060746510160985</v>
      </c>
      <c r="V160" s="1389">
        <f t="shared" si="0"/>
        <v>85804.6875</v>
      </c>
      <c r="W160" s="1389">
        <f t="shared" si="0"/>
        <v>572.65625</v>
      </c>
      <c r="X160" s="1389">
        <f t="shared" si="0"/>
        <v>56973.4375</v>
      </c>
      <c r="Y160" s="1389">
        <f t="shared" si="0"/>
        <v>0.70523307709607319</v>
      </c>
      <c r="Z160" s="1389">
        <f t="shared" si="0"/>
        <v>564.84375</v>
      </c>
      <c r="AA160" s="1389">
        <f t="shared" si="0"/>
        <v>28832.8125</v>
      </c>
      <c r="AB160" s="1390">
        <f>AVERAGE(AB128:AB159)</f>
        <v>0.29498991767503896</v>
      </c>
      <c r="AC160" s="1389">
        <f t="shared" ref="AC160" si="1">AVERAGE(AC128:AC159)</f>
        <v>354.6875</v>
      </c>
      <c r="AD160" s="1389">
        <f>Table3[[#This Row],[Female pop Number]]/Table3[[#This Row],[Male pop Number]]</f>
        <v>0.5060746510160985</v>
      </c>
    </row>
  </sheetData>
  <mergeCells count="1">
    <mergeCell ref="Q126:T126"/>
  </mergeCells>
  <conditionalFormatting sqref="B77:B10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{738A40DE-6870-44B4-AC08-EC96D33B88F8}</x14:id>
        </ext>
      </extLst>
    </cfRule>
  </conditionalFormatting>
  <conditionalFormatting sqref="H77:H10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{8F03A58D-A5AD-4C4C-AB17-43FB8720C7A0}</x14:id>
        </ext>
      </extLst>
    </cfRule>
  </conditionalFormatting>
  <pageMargins left="0.7" right="0.7" top="0.75" bottom="0.75" header="0.3" footer="0.3"/>
  <pageSetup orientation="portrait" horizontalDpi="0" verticalDpi="0"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8A40DE-6870-44B4-AC08-EC96D33B8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B77:B106</xm:sqref>
        </x14:conditionalFormatting>
        <x14:conditionalFormatting xmlns:xm="http://schemas.microsoft.com/office/excel/2006/main">
          <x14:cfRule type="dataBar" id="{8F03A58D-A5AD-4C4C-AB17-43FB8720C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H77:H106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9"/>
  <sheetViews>
    <sheetView topLeftCell="A48" zoomScaleNormal="100" workbookViewId="0">
      <selection activeCell="M57" sqref="A57:M89"/>
    </sheetView>
  </sheetViews>
  <sheetFormatPr defaultRowHeight="15" x14ac:dyDescent="0.25"/>
  <cols>
    <col min="1" max="1" width="50.7109375" customWidth="1"/>
    <col min="2" max="13" width="16.42578125" customWidth="1"/>
    <col min="14" max="14" width="6.85546875" bestFit="1" customWidth="1"/>
    <col min="15" max="15" width="5.7109375" bestFit="1" customWidth="1"/>
    <col min="16" max="16" width="6.85546875" bestFit="1" customWidth="1"/>
    <col min="17" max="17" width="5.7109375" bestFit="1" customWidth="1"/>
    <col min="18" max="18" width="6.85546875" bestFit="1" customWidth="1"/>
    <col min="19" max="19" width="5.7109375" bestFit="1" customWidth="1"/>
    <col min="20" max="20" width="6.85546875" bestFit="1" customWidth="1"/>
    <col min="21" max="21" width="5.7109375" bestFit="1" customWidth="1"/>
    <col min="22" max="22" width="6.85546875" bestFit="1" customWidth="1"/>
    <col min="23" max="23" width="5.7109375" bestFit="1" customWidth="1"/>
    <col min="24" max="24" width="6.85546875" bestFit="1" customWidth="1"/>
    <col min="25" max="25" width="5.7109375" bestFit="1" customWidth="1"/>
    <col min="26" max="26" width="6.85546875" bestFit="1" customWidth="1"/>
    <col min="27" max="27" width="5.7109375" bestFit="1" customWidth="1"/>
    <col min="28" max="28" width="6.85546875" bestFit="1" customWidth="1"/>
    <col min="29" max="29" width="5.7109375" bestFit="1" customWidth="1"/>
    <col min="30" max="30" width="6.85546875" bestFit="1" customWidth="1"/>
    <col min="31" max="31" width="5.7109375" bestFit="1" customWidth="1"/>
    <col min="32" max="32" width="6.85546875" bestFit="1" customWidth="1"/>
    <col min="33" max="33" width="4.85546875" bestFit="1" customWidth="1"/>
    <col min="34" max="34" width="6.85546875" bestFit="1" customWidth="1"/>
    <col min="35" max="35" width="5.7109375" bestFit="1" customWidth="1"/>
    <col min="36" max="36" width="6.85546875" bestFit="1" customWidth="1"/>
    <col min="37" max="37" width="5.7109375" bestFit="1" customWidth="1"/>
    <col min="38" max="38" width="6.85546875" bestFit="1" customWidth="1"/>
    <col min="39" max="39" width="5.7109375" bestFit="1" customWidth="1"/>
    <col min="40" max="40" width="6.85546875" bestFit="1" customWidth="1"/>
    <col min="41" max="41" width="5.7109375" bestFit="1" customWidth="1"/>
    <col min="42" max="42" width="6.85546875" bestFit="1" customWidth="1"/>
    <col min="43" max="43" width="5.7109375" bestFit="1" customWidth="1"/>
  </cols>
  <sheetData>
    <row r="1" spans="1:43" x14ac:dyDescent="0.25">
      <c r="A1" s="2" t="s">
        <v>0</v>
      </c>
    </row>
    <row r="2" spans="1:43" x14ac:dyDescent="0.25">
      <c r="A2" s="2" t="s">
        <v>1</v>
      </c>
    </row>
    <row r="4" spans="1:43" x14ac:dyDescent="0.25">
      <c r="B4" s="1382" t="s">
        <v>3</v>
      </c>
      <c r="C4" s="1382"/>
      <c r="D4" s="1382"/>
      <c r="E4" s="1382"/>
      <c r="F4" s="1382"/>
      <c r="G4" s="1382"/>
      <c r="H4" s="1382" t="s">
        <v>4</v>
      </c>
      <c r="I4" s="1382"/>
      <c r="J4" s="1382"/>
      <c r="K4" s="1382"/>
      <c r="L4" s="1382"/>
      <c r="M4" s="1382"/>
      <c r="N4" s="1382" t="s">
        <v>5</v>
      </c>
      <c r="O4" s="1382"/>
      <c r="P4" s="1382"/>
      <c r="Q4" s="1382"/>
      <c r="R4" s="1382"/>
      <c r="S4" s="1382"/>
      <c r="T4" s="1382"/>
      <c r="U4" s="1382"/>
      <c r="V4" s="1382"/>
      <c r="W4" s="1382"/>
      <c r="X4" s="1382"/>
      <c r="Y4" s="1382"/>
      <c r="Z4" s="1382"/>
      <c r="AA4" s="1382"/>
      <c r="AB4" s="1382"/>
      <c r="AC4" s="1382"/>
      <c r="AD4" s="1382"/>
      <c r="AE4" s="1382"/>
      <c r="AF4" s="1382"/>
      <c r="AG4" s="1382"/>
      <c r="AH4" s="1382"/>
      <c r="AI4" s="1382"/>
      <c r="AJ4" s="1382"/>
      <c r="AK4" s="1382"/>
      <c r="AL4" s="1382"/>
      <c r="AM4" s="1382"/>
      <c r="AN4" s="1382"/>
      <c r="AO4" s="1382"/>
      <c r="AP4" s="1382"/>
      <c r="AQ4" s="1382"/>
    </row>
    <row r="5" spans="1:43" ht="30" customHeight="1" x14ac:dyDescent="0.25">
      <c r="A5" s="1352"/>
      <c r="B5" s="1382"/>
      <c r="C5" s="1382"/>
      <c r="D5" s="1382"/>
      <c r="E5" s="1382"/>
      <c r="F5" s="1382"/>
      <c r="G5" s="1382"/>
      <c r="H5" s="1382"/>
      <c r="I5" s="1382"/>
      <c r="J5" s="1382"/>
      <c r="K5" s="1382"/>
      <c r="L5" s="1382"/>
      <c r="M5" s="1382"/>
      <c r="N5" s="1382" t="s">
        <v>6</v>
      </c>
      <c r="O5" s="1382"/>
      <c r="P5" s="1382"/>
      <c r="Q5" s="1382"/>
      <c r="R5" s="1382"/>
      <c r="S5" s="1382"/>
      <c r="T5" s="1382" t="s">
        <v>7</v>
      </c>
      <c r="U5" s="1382"/>
      <c r="V5" s="1382"/>
      <c r="W5" s="1382"/>
      <c r="X5" s="1382"/>
      <c r="Y5" s="1382"/>
      <c r="Z5" s="1382" t="s">
        <v>8</v>
      </c>
      <c r="AA5" s="1382"/>
      <c r="AB5" s="1382"/>
      <c r="AC5" s="1382"/>
      <c r="AD5" s="1382"/>
      <c r="AE5" s="1382"/>
      <c r="AF5" s="1382" t="s">
        <v>9</v>
      </c>
      <c r="AG5" s="1382"/>
      <c r="AH5" s="1382"/>
      <c r="AI5" s="1382"/>
      <c r="AJ5" s="1382"/>
      <c r="AK5" s="1382"/>
      <c r="AL5" s="1382" t="s">
        <v>10</v>
      </c>
      <c r="AM5" s="1382"/>
      <c r="AN5" s="1382"/>
      <c r="AO5" s="1382"/>
      <c r="AP5" s="1382"/>
      <c r="AQ5" s="1382"/>
    </row>
    <row r="6" spans="1:43" x14ac:dyDescent="0.25">
      <c r="A6" s="1355" t="s">
        <v>59</v>
      </c>
      <c r="B6" s="1382" t="s">
        <v>11</v>
      </c>
      <c r="C6" s="1382"/>
      <c r="D6" s="1382" t="s">
        <v>12</v>
      </c>
      <c r="E6" s="1382"/>
      <c r="F6" s="1382" t="s">
        <v>13</v>
      </c>
      <c r="G6" s="1382"/>
      <c r="H6" s="1382" t="s">
        <v>11</v>
      </c>
      <c r="I6" s="1382"/>
      <c r="J6" s="1382" t="s">
        <v>12</v>
      </c>
      <c r="K6" s="1382"/>
      <c r="L6" s="1382" t="s">
        <v>13</v>
      </c>
      <c r="M6" s="1382"/>
      <c r="N6" s="1382" t="s">
        <v>11</v>
      </c>
      <c r="O6" s="1382"/>
      <c r="P6" s="1382" t="s">
        <v>12</v>
      </c>
      <c r="Q6" s="1382"/>
      <c r="R6" s="1382" t="s">
        <v>13</v>
      </c>
      <c r="S6" s="1382"/>
      <c r="T6" s="1382" t="s">
        <v>11</v>
      </c>
      <c r="U6" s="1382"/>
      <c r="V6" s="1382" t="s">
        <v>12</v>
      </c>
      <c r="W6" s="1382"/>
      <c r="X6" s="1382" t="s">
        <v>13</v>
      </c>
      <c r="Y6" s="1382"/>
      <c r="Z6" s="1382" t="s">
        <v>11</v>
      </c>
      <c r="AA6" s="1382"/>
      <c r="AB6" s="1382" t="s">
        <v>12</v>
      </c>
      <c r="AC6" s="1382"/>
      <c r="AD6" s="1382" t="s">
        <v>13</v>
      </c>
      <c r="AE6" s="1382"/>
      <c r="AF6" s="1382" t="s">
        <v>11</v>
      </c>
      <c r="AG6" s="1382"/>
      <c r="AH6" s="1382" t="s">
        <v>12</v>
      </c>
      <c r="AI6" s="1382"/>
      <c r="AJ6" s="1382" t="s">
        <v>13</v>
      </c>
      <c r="AK6" s="1382"/>
      <c r="AL6" s="1382" t="s">
        <v>11</v>
      </c>
      <c r="AM6" s="1382"/>
      <c r="AN6" s="1382" t="s">
        <v>12</v>
      </c>
      <c r="AO6" s="1382"/>
      <c r="AP6" s="1382" t="s">
        <v>13</v>
      </c>
      <c r="AQ6" s="1382"/>
    </row>
    <row r="7" spans="1:43" ht="24.75" x14ac:dyDescent="0.25">
      <c r="A7" s="1351" t="s">
        <v>2</v>
      </c>
      <c r="B7" s="1" t="s">
        <v>14</v>
      </c>
      <c r="C7" s="1" t="s">
        <v>15</v>
      </c>
      <c r="D7" s="1" t="s">
        <v>14</v>
      </c>
      <c r="E7" s="1" t="s">
        <v>15</v>
      </c>
      <c r="F7" s="1" t="s">
        <v>14</v>
      </c>
      <c r="G7" s="1" t="s">
        <v>15</v>
      </c>
      <c r="H7" s="1" t="s">
        <v>14</v>
      </c>
      <c r="I7" s="1" t="s">
        <v>15</v>
      </c>
      <c r="J7" s="1" t="s">
        <v>14</v>
      </c>
      <c r="K7" s="1" t="s">
        <v>15</v>
      </c>
      <c r="L7" s="1" t="s">
        <v>14</v>
      </c>
      <c r="M7" s="1" t="s">
        <v>15</v>
      </c>
      <c r="N7" s="1" t="s">
        <v>14</v>
      </c>
      <c r="O7" s="1" t="s">
        <v>15</v>
      </c>
      <c r="P7" s="1" t="s">
        <v>14</v>
      </c>
      <c r="Q7" s="1" t="s">
        <v>15</v>
      </c>
      <c r="R7" s="1" t="s">
        <v>14</v>
      </c>
      <c r="S7" s="1" t="s">
        <v>15</v>
      </c>
      <c r="T7" s="1" t="s">
        <v>14</v>
      </c>
      <c r="U7" s="1" t="s">
        <v>15</v>
      </c>
      <c r="V7" s="1" t="s">
        <v>14</v>
      </c>
      <c r="W7" s="1" t="s">
        <v>15</v>
      </c>
      <c r="X7" s="1" t="s">
        <v>14</v>
      </c>
      <c r="Y7" s="1" t="s">
        <v>15</v>
      </c>
      <c r="Z7" s="1" t="s">
        <v>14</v>
      </c>
      <c r="AA7" s="1" t="s">
        <v>15</v>
      </c>
      <c r="AB7" s="1" t="s">
        <v>14</v>
      </c>
      <c r="AC7" s="1" t="s">
        <v>15</v>
      </c>
      <c r="AD7" s="1" t="s">
        <v>14</v>
      </c>
      <c r="AE7" s="1" t="s">
        <v>15</v>
      </c>
      <c r="AF7" s="1" t="s">
        <v>14</v>
      </c>
      <c r="AG7" s="1" t="s">
        <v>15</v>
      </c>
      <c r="AH7" s="1" t="s">
        <v>14</v>
      </c>
      <c r="AI7" s="1" t="s">
        <v>15</v>
      </c>
      <c r="AJ7" s="1" t="s">
        <v>14</v>
      </c>
      <c r="AK7" s="1" t="s">
        <v>15</v>
      </c>
      <c r="AL7" s="1" t="s">
        <v>14</v>
      </c>
      <c r="AM7" s="1" t="s">
        <v>15</v>
      </c>
      <c r="AN7" s="1" t="s">
        <v>14</v>
      </c>
      <c r="AO7" s="1" t="s">
        <v>15</v>
      </c>
      <c r="AP7" s="1" t="s">
        <v>14</v>
      </c>
      <c r="AQ7" s="1" t="s">
        <v>15</v>
      </c>
    </row>
    <row r="8" spans="1:43" x14ac:dyDescent="0.25">
      <c r="A8" s="3" t="s">
        <v>16</v>
      </c>
      <c r="B8" s="7">
        <v>106000</v>
      </c>
      <c r="C8" s="8">
        <v>1000</v>
      </c>
      <c r="D8" s="9">
        <v>116000</v>
      </c>
      <c r="E8" s="10">
        <v>1500</v>
      </c>
      <c r="F8" s="11">
        <v>90000</v>
      </c>
      <c r="G8" s="12">
        <v>1000</v>
      </c>
      <c r="H8" s="13">
        <v>95000</v>
      </c>
      <c r="I8" s="14">
        <v>1500</v>
      </c>
      <c r="J8" s="15">
        <v>103000</v>
      </c>
      <c r="K8" s="16">
        <v>2500</v>
      </c>
      <c r="L8" s="17">
        <v>82000</v>
      </c>
      <c r="M8" s="18">
        <v>2500</v>
      </c>
      <c r="N8" s="19">
        <v>90000</v>
      </c>
      <c r="O8" s="20">
        <v>6500</v>
      </c>
      <c r="P8" s="21">
        <v>89000</v>
      </c>
      <c r="Q8" s="22">
        <v>6500</v>
      </c>
      <c r="R8" s="23">
        <v>96000</v>
      </c>
      <c r="S8" s="24">
        <v>9000</v>
      </c>
      <c r="T8" s="25">
        <v>112000</v>
      </c>
      <c r="U8" s="26">
        <v>2500</v>
      </c>
      <c r="V8" s="27">
        <v>120000</v>
      </c>
      <c r="W8" s="28">
        <v>500</v>
      </c>
      <c r="X8" s="29">
        <v>98000</v>
      </c>
      <c r="Y8" s="30">
        <v>2500</v>
      </c>
      <c r="Z8" s="31">
        <v>94000</v>
      </c>
      <c r="AA8" s="32">
        <v>2000</v>
      </c>
      <c r="AB8" s="33">
        <v>100000</v>
      </c>
      <c r="AC8" s="34">
        <v>500</v>
      </c>
      <c r="AD8" s="35">
        <v>88000</v>
      </c>
      <c r="AE8" s="36">
        <v>2000</v>
      </c>
      <c r="AF8" s="37">
        <v>106000</v>
      </c>
      <c r="AG8" s="38">
        <v>1500</v>
      </c>
      <c r="AH8" s="39">
        <v>116000</v>
      </c>
      <c r="AI8" s="40">
        <v>1500</v>
      </c>
      <c r="AJ8" s="41">
        <v>90000</v>
      </c>
      <c r="AK8" s="42">
        <v>500</v>
      </c>
      <c r="AL8" s="43">
        <v>99000</v>
      </c>
      <c r="AM8" s="44">
        <v>3500</v>
      </c>
      <c r="AN8" s="45">
        <v>104000</v>
      </c>
      <c r="AO8" s="46">
        <v>3000</v>
      </c>
      <c r="AP8" s="47">
        <v>89000</v>
      </c>
      <c r="AQ8" s="48">
        <v>3500</v>
      </c>
    </row>
    <row r="9" spans="1:43" x14ac:dyDescent="0.25">
      <c r="A9" s="4" t="s">
        <v>17</v>
      </c>
      <c r="B9" s="49">
        <v>100000</v>
      </c>
      <c r="C9" s="50">
        <v>500</v>
      </c>
      <c r="D9" s="51">
        <v>110000</v>
      </c>
      <c r="E9" s="52">
        <v>500</v>
      </c>
      <c r="F9" s="53">
        <v>89000</v>
      </c>
      <c r="G9" s="54">
        <v>1500</v>
      </c>
      <c r="H9" s="55">
        <v>90000</v>
      </c>
      <c r="I9" s="56">
        <v>1000</v>
      </c>
      <c r="J9" s="57">
        <v>100000</v>
      </c>
      <c r="K9" s="58">
        <v>500</v>
      </c>
      <c r="L9" s="59">
        <v>79000</v>
      </c>
      <c r="M9" s="60">
        <v>1500</v>
      </c>
      <c r="N9" s="61">
        <v>80000</v>
      </c>
      <c r="O9" s="62">
        <v>4000</v>
      </c>
      <c r="P9" s="63">
        <v>80000</v>
      </c>
      <c r="Q9" s="64">
        <v>5500</v>
      </c>
      <c r="R9" s="65">
        <v>78000</v>
      </c>
      <c r="S9" s="66">
        <v>5500</v>
      </c>
      <c r="T9" s="67">
        <v>103000</v>
      </c>
      <c r="U9" s="68">
        <v>2000</v>
      </c>
      <c r="V9" s="69">
        <v>110000</v>
      </c>
      <c r="W9" s="70">
        <v>3000</v>
      </c>
      <c r="X9" s="71">
        <v>94000</v>
      </c>
      <c r="Y9" s="72">
        <v>2000</v>
      </c>
      <c r="Z9" s="73">
        <v>90000</v>
      </c>
      <c r="AA9" s="74">
        <v>1000</v>
      </c>
      <c r="AB9" s="75">
        <v>95000</v>
      </c>
      <c r="AC9" s="76">
        <v>2500</v>
      </c>
      <c r="AD9" s="77">
        <v>84000</v>
      </c>
      <c r="AE9" s="78">
        <v>2000</v>
      </c>
      <c r="AF9" s="79">
        <v>101000</v>
      </c>
      <c r="AG9" s="80">
        <v>2000</v>
      </c>
      <c r="AH9" s="81">
        <v>110000</v>
      </c>
      <c r="AI9" s="82">
        <v>1000</v>
      </c>
      <c r="AJ9" s="83">
        <v>89000</v>
      </c>
      <c r="AK9" s="84">
        <v>1000</v>
      </c>
      <c r="AL9" s="85">
        <v>90000</v>
      </c>
      <c r="AM9" s="86">
        <v>2000</v>
      </c>
      <c r="AN9" s="87">
        <v>97000</v>
      </c>
      <c r="AO9" s="88">
        <v>5000</v>
      </c>
      <c r="AP9" s="89">
        <v>84000</v>
      </c>
      <c r="AQ9" s="90">
        <v>2000</v>
      </c>
    </row>
    <row r="10" spans="1:43" x14ac:dyDescent="0.25">
      <c r="A10" s="5" t="s">
        <v>18</v>
      </c>
      <c r="B10" s="91">
        <v>100000</v>
      </c>
      <c r="C10" s="92">
        <v>1500</v>
      </c>
      <c r="D10" s="93">
        <v>106000</v>
      </c>
      <c r="E10" s="94">
        <v>2000</v>
      </c>
      <c r="F10" s="95">
        <v>86000</v>
      </c>
      <c r="G10" s="96">
        <v>1500</v>
      </c>
      <c r="H10" s="97">
        <v>85000</v>
      </c>
      <c r="I10" s="98">
        <v>2000</v>
      </c>
      <c r="J10" s="99">
        <v>96000</v>
      </c>
      <c r="K10" s="100">
        <v>5000</v>
      </c>
      <c r="L10" s="101">
        <v>75000</v>
      </c>
      <c r="M10" s="102">
        <v>2500</v>
      </c>
      <c r="N10" s="103">
        <v>80000</v>
      </c>
      <c r="O10" s="104">
        <v>4000</v>
      </c>
      <c r="P10" s="105">
        <v>78000</v>
      </c>
      <c r="Q10" s="106">
        <v>6000</v>
      </c>
      <c r="R10" s="107">
        <v>83000</v>
      </c>
      <c r="S10" s="108">
        <v>12500</v>
      </c>
      <c r="T10" s="109">
        <v>95000</v>
      </c>
      <c r="U10" s="110">
        <v>2000</v>
      </c>
      <c r="V10" s="111">
        <v>100000</v>
      </c>
      <c r="W10" s="112">
        <v>2000</v>
      </c>
      <c r="X10" s="113">
        <v>89000</v>
      </c>
      <c r="Y10" s="114">
        <v>1500</v>
      </c>
      <c r="Z10" s="115">
        <v>90000</v>
      </c>
      <c r="AA10" s="116">
        <v>3000</v>
      </c>
      <c r="AB10" s="117">
        <v>99000</v>
      </c>
      <c r="AC10" s="118">
        <v>4500</v>
      </c>
      <c r="AD10" s="119">
        <v>79000</v>
      </c>
      <c r="AE10" s="120">
        <v>5000</v>
      </c>
      <c r="AF10" s="121">
        <v>100000</v>
      </c>
      <c r="AG10" s="122">
        <v>500</v>
      </c>
      <c r="AH10" s="123">
        <v>110000</v>
      </c>
      <c r="AI10" s="124">
        <v>500</v>
      </c>
      <c r="AJ10" s="125">
        <v>86000</v>
      </c>
      <c r="AK10" s="126">
        <v>2000</v>
      </c>
      <c r="AL10" s="127">
        <v>87000</v>
      </c>
      <c r="AM10" s="128">
        <v>9000</v>
      </c>
      <c r="AN10" s="129">
        <v>96000</v>
      </c>
      <c r="AO10" s="130">
        <v>13500</v>
      </c>
      <c r="AP10" s="131">
        <v>80000</v>
      </c>
      <c r="AQ10" s="132">
        <v>7500</v>
      </c>
    </row>
    <row r="11" spans="1:43" x14ac:dyDescent="0.25">
      <c r="A11" s="6" t="s">
        <v>19</v>
      </c>
      <c r="B11" s="133">
        <v>100000</v>
      </c>
      <c r="C11" s="134">
        <v>500</v>
      </c>
      <c r="D11" s="135">
        <v>104000</v>
      </c>
      <c r="E11" s="136">
        <v>3500</v>
      </c>
      <c r="F11" s="137">
        <v>89000</v>
      </c>
      <c r="G11" s="138">
        <v>3000</v>
      </c>
      <c r="H11" s="139">
        <v>100000</v>
      </c>
      <c r="I11" s="140">
        <v>3000</v>
      </c>
      <c r="J11" s="141">
        <v>108000</v>
      </c>
      <c r="K11" s="142">
        <v>8000</v>
      </c>
      <c r="L11" s="143">
        <v>90000</v>
      </c>
      <c r="M11" s="144">
        <v>9500</v>
      </c>
      <c r="N11" s="145" t="s">
        <v>20</v>
      </c>
      <c r="O11" s="146" t="s">
        <v>20</v>
      </c>
      <c r="P11" s="147" t="s">
        <v>21</v>
      </c>
      <c r="Q11" s="148" t="s">
        <v>21</v>
      </c>
      <c r="R11" s="149" t="s">
        <v>21</v>
      </c>
      <c r="S11" s="150" t="s">
        <v>21</v>
      </c>
      <c r="T11" s="151">
        <v>86000</v>
      </c>
      <c r="U11" s="152">
        <v>5000</v>
      </c>
      <c r="V11" s="153">
        <v>93000</v>
      </c>
      <c r="W11" s="154">
        <v>8000</v>
      </c>
      <c r="X11" s="155">
        <v>80000</v>
      </c>
      <c r="Y11" s="156">
        <v>7000</v>
      </c>
      <c r="Z11" s="157">
        <v>94000</v>
      </c>
      <c r="AA11" s="158">
        <v>5000</v>
      </c>
      <c r="AB11" s="159">
        <v>93000</v>
      </c>
      <c r="AC11" s="160">
        <v>7000</v>
      </c>
      <c r="AD11" s="161">
        <v>98000</v>
      </c>
      <c r="AE11" s="162">
        <v>9000</v>
      </c>
      <c r="AF11" s="163">
        <v>104000</v>
      </c>
      <c r="AG11" s="164">
        <v>2500</v>
      </c>
      <c r="AH11" s="165">
        <v>109000</v>
      </c>
      <c r="AI11" s="166">
        <v>2000</v>
      </c>
      <c r="AJ11" s="167">
        <v>89000</v>
      </c>
      <c r="AK11" s="168">
        <v>2000</v>
      </c>
      <c r="AL11" s="169">
        <v>121000</v>
      </c>
      <c r="AM11" s="170">
        <v>15500</v>
      </c>
      <c r="AN11" s="171">
        <v>123000</v>
      </c>
      <c r="AO11" s="172">
        <v>3500</v>
      </c>
      <c r="AP11" s="173" t="s">
        <v>21</v>
      </c>
      <c r="AQ11" s="174" t="s">
        <v>21</v>
      </c>
    </row>
    <row r="12" spans="1:43" x14ac:dyDescent="0.25">
      <c r="A12" s="6" t="s">
        <v>22</v>
      </c>
      <c r="B12" s="175">
        <v>107000</v>
      </c>
      <c r="C12" s="176">
        <v>3000</v>
      </c>
      <c r="D12" s="177">
        <v>114000</v>
      </c>
      <c r="E12" s="178">
        <v>4000</v>
      </c>
      <c r="F12" s="179">
        <v>94000</v>
      </c>
      <c r="G12" s="180">
        <v>4000</v>
      </c>
      <c r="H12" s="181">
        <v>103000</v>
      </c>
      <c r="I12" s="182">
        <v>7500</v>
      </c>
      <c r="J12" s="183">
        <v>114000</v>
      </c>
      <c r="K12" s="184">
        <v>15000</v>
      </c>
      <c r="L12" s="185">
        <v>78000</v>
      </c>
      <c r="M12" s="186">
        <v>11000</v>
      </c>
      <c r="N12" s="187" t="s">
        <v>21</v>
      </c>
      <c r="O12" s="188" t="s">
        <v>21</v>
      </c>
      <c r="P12" s="189" t="s">
        <v>21</v>
      </c>
      <c r="Q12" s="190" t="s">
        <v>21</v>
      </c>
      <c r="R12" s="191" t="s">
        <v>21</v>
      </c>
      <c r="S12" s="192" t="s">
        <v>21</v>
      </c>
      <c r="T12" s="193">
        <v>99000</v>
      </c>
      <c r="U12" s="194">
        <v>2000</v>
      </c>
      <c r="V12" s="195">
        <v>104000</v>
      </c>
      <c r="W12" s="196">
        <v>6500</v>
      </c>
      <c r="X12" s="197">
        <v>89000</v>
      </c>
      <c r="Y12" s="198">
        <v>11500</v>
      </c>
      <c r="Z12" s="199">
        <v>91000</v>
      </c>
      <c r="AA12" s="200">
        <v>5500</v>
      </c>
      <c r="AB12" s="201">
        <v>113000</v>
      </c>
      <c r="AC12" s="202">
        <v>16500</v>
      </c>
      <c r="AD12" s="203">
        <v>66000</v>
      </c>
      <c r="AE12" s="204">
        <v>7500</v>
      </c>
      <c r="AF12" s="205">
        <v>110000</v>
      </c>
      <c r="AG12" s="206">
        <v>5000</v>
      </c>
      <c r="AH12" s="207">
        <v>117000</v>
      </c>
      <c r="AI12" s="208">
        <v>4000</v>
      </c>
      <c r="AJ12" s="209">
        <v>100000</v>
      </c>
      <c r="AK12" s="210">
        <v>6500</v>
      </c>
      <c r="AL12" s="211">
        <v>100000</v>
      </c>
      <c r="AM12" s="212">
        <v>20500</v>
      </c>
      <c r="AN12" s="213">
        <v>100000</v>
      </c>
      <c r="AO12" s="214">
        <v>23000</v>
      </c>
      <c r="AP12" s="215">
        <v>100000</v>
      </c>
      <c r="AQ12" s="216">
        <v>32000</v>
      </c>
    </row>
    <row r="13" spans="1:43" x14ac:dyDescent="0.25">
      <c r="A13" s="6" t="s">
        <v>23</v>
      </c>
      <c r="B13" s="217">
        <v>98000</v>
      </c>
      <c r="C13" s="218">
        <v>3000</v>
      </c>
      <c r="D13" s="219">
        <v>104000</v>
      </c>
      <c r="E13" s="220">
        <v>3000</v>
      </c>
      <c r="F13" s="221">
        <v>89000</v>
      </c>
      <c r="G13" s="222">
        <v>3500</v>
      </c>
      <c r="H13" s="223">
        <v>69000</v>
      </c>
      <c r="I13" s="224">
        <v>11000</v>
      </c>
      <c r="J13" s="225">
        <v>76000</v>
      </c>
      <c r="K13" s="226">
        <v>21500</v>
      </c>
      <c r="L13" s="227">
        <v>67000</v>
      </c>
      <c r="M13" s="228">
        <v>7000</v>
      </c>
      <c r="N13" s="229" t="s">
        <v>21</v>
      </c>
      <c r="O13" s="230" t="s">
        <v>21</v>
      </c>
      <c r="P13" s="231" t="s">
        <v>21</v>
      </c>
      <c r="Q13" s="232" t="s">
        <v>21</v>
      </c>
      <c r="R13" s="233" t="s">
        <v>21</v>
      </c>
      <c r="S13" s="234" t="s">
        <v>21</v>
      </c>
      <c r="T13" s="235">
        <v>100000</v>
      </c>
      <c r="U13" s="236">
        <v>4000</v>
      </c>
      <c r="V13" s="237">
        <v>105000</v>
      </c>
      <c r="W13" s="238">
        <v>8500</v>
      </c>
      <c r="X13" s="239">
        <v>96000</v>
      </c>
      <c r="Y13" s="240">
        <v>3500</v>
      </c>
      <c r="Z13" s="241">
        <v>95000</v>
      </c>
      <c r="AA13" s="242">
        <v>9500</v>
      </c>
      <c r="AB13" s="243">
        <v>96000</v>
      </c>
      <c r="AC13" s="244">
        <v>8000</v>
      </c>
      <c r="AD13" s="245">
        <v>89000</v>
      </c>
      <c r="AE13" s="246">
        <v>21000</v>
      </c>
      <c r="AF13" s="247">
        <v>98000</v>
      </c>
      <c r="AG13" s="248">
        <v>6000</v>
      </c>
      <c r="AH13" s="249">
        <v>105000</v>
      </c>
      <c r="AI13" s="250">
        <v>5000</v>
      </c>
      <c r="AJ13" s="251">
        <v>85000</v>
      </c>
      <c r="AK13" s="252">
        <v>4500</v>
      </c>
      <c r="AL13" s="253">
        <v>79000</v>
      </c>
      <c r="AM13" s="254">
        <v>11000</v>
      </c>
      <c r="AN13" s="255">
        <v>76000</v>
      </c>
      <c r="AO13" s="256">
        <v>8000</v>
      </c>
      <c r="AP13" s="257">
        <v>107000</v>
      </c>
      <c r="AQ13" s="258">
        <v>22500</v>
      </c>
    </row>
    <row r="14" spans="1:43" x14ac:dyDescent="0.25">
      <c r="A14" s="6" t="s">
        <v>24</v>
      </c>
      <c r="B14" s="259">
        <v>90000</v>
      </c>
      <c r="C14" s="260">
        <v>2500</v>
      </c>
      <c r="D14" s="261">
        <v>99000</v>
      </c>
      <c r="E14" s="262">
        <v>3000</v>
      </c>
      <c r="F14" s="263">
        <v>75000</v>
      </c>
      <c r="G14" s="264">
        <v>2500</v>
      </c>
      <c r="H14" s="265">
        <v>69000</v>
      </c>
      <c r="I14" s="266">
        <v>6500</v>
      </c>
      <c r="J14" s="267">
        <v>69000</v>
      </c>
      <c r="K14" s="268">
        <v>8000</v>
      </c>
      <c r="L14" s="269">
        <v>65000</v>
      </c>
      <c r="M14" s="270">
        <v>11500</v>
      </c>
      <c r="N14" s="271">
        <v>74000</v>
      </c>
      <c r="O14" s="272">
        <v>27500</v>
      </c>
      <c r="P14" s="273" t="s">
        <v>25</v>
      </c>
      <c r="Q14" s="274" t="s">
        <v>25</v>
      </c>
      <c r="R14" s="275" t="s">
        <v>25</v>
      </c>
      <c r="S14" s="276" t="s">
        <v>25</v>
      </c>
      <c r="T14" s="277">
        <v>84000</v>
      </c>
      <c r="U14" s="278">
        <v>6500</v>
      </c>
      <c r="V14" s="279">
        <v>91000</v>
      </c>
      <c r="W14" s="280">
        <v>7000</v>
      </c>
      <c r="X14" s="281">
        <v>66000</v>
      </c>
      <c r="Y14" s="282">
        <v>7500</v>
      </c>
      <c r="Z14" s="283">
        <v>76000</v>
      </c>
      <c r="AA14" s="284">
        <v>5500</v>
      </c>
      <c r="AB14" s="285">
        <v>83000</v>
      </c>
      <c r="AC14" s="286">
        <v>8500</v>
      </c>
      <c r="AD14" s="287">
        <v>76000</v>
      </c>
      <c r="AE14" s="288">
        <v>1000</v>
      </c>
      <c r="AF14" s="289">
        <v>92000</v>
      </c>
      <c r="AG14" s="290">
        <v>3500</v>
      </c>
      <c r="AH14" s="291">
        <v>104000</v>
      </c>
      <c r="AI14" s="292">
        <v>5000</v>
      </c>
      <c r="AJ14" s="293">
        <v>75000</v>
      </c>
      <c r="AK14" s="294">
        <v>1500</v>
      </c>
      <c r="AL14" s="295">
        <v>80000</v>
      </c>
      <c r="AM14" s="296">
        <v>9000</v>
      </c>
      <c r="AN14" s="297">
        <v>76000</v>
      </c>
      <c r="AO14" s="298">
        <v>12000</v>
      </c>
      <c r="AP14" s="299">
        <v>83000</v>
      </c>
      <c r="AQ14" s="300">
        <v>10000</v>
      </c>
    </row>
    <row r="15" spans="1:43" x14ac:dyDescent="0.25">
      <c r="A15" s="6" t="s">
        <v>26</v>
      </c>
      <c r="B15" s="301">
        <v>100000</v>
      </c>
      <c r="C15" s="302">
        <v>2000</v>
      </c>
      <c r="D15" s="303">
        <v>110000</v>
      </c>
      <c r="E15" s="304">
        <v>5000</v>
      </c>
      <c r="F15" s="305">
        <v>84000</v>
      </c>
      <c r="G15" s="306">
        <v>3000</v>
      </c>
      <c r="H15" s="307">
        <v>90000</v>
      </c>
      <c r="I15" s="308">
        <v>5500</v>
      </c>
      <c r="J15" s="309">
        <v>113000</v>
      </c>
      <c r="K15" s="310">
        <v>15500</v>
      </c>
      <c r="L15" s="311">
        <v>65000</v>
      </c>
      <c r="M15" s="312">
        <v>12000</v>
      </c>
      <c r="N15" s="313" t="s">
        <v>21</v>
      </c>
      <c r="O15" s="314" t="s">
        <v>21</v>
      </c>
      <c r="P15" s="315" t="s">
        <v>21</v>
      </c>
      <c r="Q15" s="316" t="s">
        <v>21</v>
      </c>
      <c r="R15" s="317" t="s">
        <v>21</v>
      </c>
      <c r="S15" s="318" t="s">
        <v>21</v>
      </c>
      <c r="T15" s="319">
        <v>84000</v>
      </c>
      <c r="U15" s="320">
        <v>4000</v>
      </c>
      <c r="V15" s="321">
        <v>83000</v>
      </c>
      <c r="W15" s="322">
        <v>19500</v>
      </c>
      <c r="X15" s="323">
        <v>84000</v>
      </c>
      <c r="Y15" s="324">
        <v>4000</v>
      </c>
      <c r="Z15" s="325">
        <v>94000</v>
      </c>
      <c r="AA15" s="326">
        <v>14500</v>
      </c>
      <c r="AB15" s="327">
        <v>113000</v>
      </c>
      <c r="AC15" s="328">
        <v>17000</v>
      </c>
      <c r="AD15" s="329">
        <v>86000</v>
      </c>
      <c r="AE15" s="330">
        <v>13500</v>
      </c>
      <c r="AF15" s="331">
        <v>104000</v>
      </c>
      <c r="AG15" s="332">
        <v>5000</v>
      </c>
      <c r="AH15" s="333">
        <v>115000</v>
      </c>
      <c r="AI15" s="334">
        <v>10000</v>
      </c>
      <c r="AJ15" s="335">
        <v>85000</v>
      </c>
      <c r="AK15" s="336">
        <v>4000</v>
      </c>
      <c r="AL15" s="337">
        <v>90000</v>
      </c>
      <c r="AM15" s="338">
        <v>22000</v>
      </c>
      <c r="AN15" s="339">
        <v>107000</v>
      </c>
      <c r="AO15" s="340">
        <v>19000</v>
      </c>
      <c r="AP15" s="341">
        <v>65000</v>
      </c>
      <c r="AQ15" s="342">
        <v>9000</v>
      </c>
    </row>
    <row r="16" spans="1:43" x14ac:dyDescent="0.25">
      <c r="A16" s="6" t="s">
        <v>27</v>
      </c>
      <c r="B16" s="343">
        <v>90000</v>
      </c>
      <c r="C16" s="344">
        <v>2000</v>
      </c>
      <c r="D16" s="345">
        <v>96000</v>
      </c>
      <c r="E16" s="346">
        <v>3500</v>
      </c>
      <c r="F16" s="347">
        <v>72000</v>
      </c>
      <c r="G16" s="348">
        <v>3000</v>
      </c>
      <c r="H16" s="349">
        <v>85000</v>
      </c>
      <c r="I16" s="350">
        <v>10500</v>
      </c>
      <c r="J16" s="351">
        <v>98000</v>
      </c>
      <c r="K16" s="352">
        <v>15000</v>
      </c>
      <c r="L16" s="353">
        <v>73000</v>
      </c>
      <c r="M16" s="354">
        <v>7000</v>
      </c>
      <c r="N16" s="355" t="s">
        <v>21</v>
      </c>
      <c r="O16" s="356" t="s">
        <v>21</v>
      </c>
      <c r="P16" s="357" t="s">
        <v>21</v>
      </c>
      <c r="Q16" s="358" t="s">
        <v>21</v>
      </c>
      <c r="R16" s="359" t="s">
        <v>21</v>
      </c>
      <c r="S16" s="360" t="s">
        <v>21</v>
      </c>
      <c r="T16" s="361">
        <v>90000</v>
      </c>
      <c r="U16" s="362">
        <v>10000</v>
      </c>
      <c r="V16" s="363">
        <v>90000</v>
      </c>
      <c r="W16" s="364">
        <v>10500</v>
      </c>
      <c r="X16" s="365">
        <v>67000</v>
      </c>
      <c r="Y16" s="366">
        <v>16000</v>
      </c>
      <c r="Z16" s="367">
        <v>85000</v>
      </c>
      <c r="AA16" s="368">
        <v>5000</v>
      </c>
      <c r="AB16" s="369">
        <v>90000</v>
      </c>
      <c r="AC16" s="370">
        <v>5500</v>
      </c>
      <c r="AD16" s="371" t="s">
        <v>21</v>
      </c>
      <c r="AE16" s="372" t="s">
        <v>21</v>
      </c>
      <c r="AF16" s="373">
        <v>90000</v>
      </c>
      <c r="AG16" s="374">
        <v>2500</v>
      </c>
      <c r="AH16" s="375">
        <v>96000</v>
      </c>
      <c r="AI16" s="376">
        <v>3500</v>
      </c>
      <c r="AJ16" s="377">
        <v>72000</v>
      </c>
      <c r="AK16" s="378">
        <v>3000</v>
      </c>
      <c r="AL16" s="379" t="s">
        <v>21</v>
      </c>
      <c r="AM16" s="380" t="s">
        <v>21</v>
      </c>
      <c r="AN16" s="381" t="s">
        <v>21</v>
      </c>
      <c r="AO16" s="382" t="s">
        <v>21</v>
      </c>
      <c r="AP16" s="383" t="s">
        <v>20</v>
      </c>
      <c r="AQ16" s="384" t="s">
        <v>20</v>
      </c>
    </row>
    <row r="17" spans="1:43" x14ac:dyDescent="0.25">
      <c r="A17" s="6" t="s">
        <v>28</v>
      </c>
      <c r="B17" s="385">
        <v>97000</v>
      </c>
      <c r="C17" s="386">
        <v>2000</v>
      </c>
      <c r="D17" s="387">
        <v>105000</v>
      </c>
      <c r="E17" s="388">
        <v>2500</v>
      </c>
      <c r="F17" s="389">
        <v>85000</v>
      </c>
      <c r="G17" s="390">
        <v>1500</v>
      </c>
      <c r="H17" s="391">
        <v>80000</v>
      </c>
      <c r="I17" s="392">
        <v>3500</v>
      </c>
      <c r="J17" s="393">
        <v>84000</v>
      </c>
      <c r="K17" s="394">
        <v>4500</v>
      </c>
      <c r="L17" s="395">
        <v>75000</v>
      </c>
      <c r="M17" s="396">
        <v>2500</v>
      </c>
      <c r="N17" s="397">
        <v>78000</v>
      </c>
      <c r="O17" s="398">
        <v>10500</v>
      </c>
      <c r="P17" s="399">
        <v>76000</v>
      </c>
      <c r="Q17" s="400">
        <v>23000</v>
      </c>
      <c r="R17" s="401" t="s">
        <v>21</v>
      </c>
      <c r="S17" s="402" t="s">
        <v>21</v>
      </c>
      <c r="T17" s="403">
        <v>95000</v>
      </c>
      <c r="U17" s="404">
        <v>3000</v>
      </c>
      <c r="V17" s="405">
        <v>99000</v>
      </c>
      <c r="W17" s="406">
        <v>4000</v>
      </c>
      <c r="X17" s="407">
        <v>90000</v>
      </c>
      <c r="Y17" s="408">
        <v>3500</v>
      </c>
      <c r="Z17" s="409">
        <v>89000</v>
      </c>
      <c r="AA17" s="410">
        <v>4500</v>
      </c>
      <c r="AB17" s="411">
        <v>105000</v>
      </c>
      <c r="AC17" s="412">
        <v>8500</v>
      </c>
      <c r="AD17" s="413">
        <v>76000</v>
      </c>
      <c r="AE17" s="414">
        <v>5500</v>
      </c>
      <c r="AF17" s="415">
        <v>100000</v>
      </c>
      <c r="AG17" s="416">
        <v>500</v>
      </c>
      <c r="AH17" s="417">
        <v>110000</v>
      </c>
      <c r="AI17" s="418">
        <v>2000</v>
      </c>
      <c r="AJ17" s="419">
        <v>86000</v>
      </c>
      <c r="AK17" s="420">
        <v>2000</v>
      </c>
      <c r="AL17" s="421">
        <v>75000</v>
      </c>
      <c r="AM17" s="422">
        <v>8000</v>
      </c>
      <c r="AN17" s="423">
        <v>88000</v>
      </c>
      <c r="AO17" s="424">
        <v>18500</v>
      </c>
      <c r="AP17" s="425">
        <v>69000</v>
      </c>
      <c r="AQ17" s="426">
        <v>8500</v>
      </c>
    </row>
    <row r="18" spans="1:43" x14ac:dyDescent="0.25">
      <c r="A18" s="5" t="s">
        <v>29</v>
      </c>
      <c r="B18" s="427">
        <v>130000</v>
      </c>
      <c r="C18" s="428">
        <v>1500</v>
      </c>
      <c r="D18" s="429">
        <v>134000</v>
      </c>
      <c r="E18" s="430">
        <v>4000</v>
      </c>
      <c r="F18" s="431">
        <v>113000</v>
      </c>
      <c r="G18" s="432">
        <v>6000</v>
      </c>
      <c r="H18" s="433">
        <v>115000</v>
      </c>
      <c r="I18" s="434">
        <v>10500</v>
      </c>
      <c r="J18" s="435">
        <v>115000</v>
      </c>
      <c r="K18" s="436">
        <v>16500</v>
      </c>
      <c r="L18" s="437">
        <v>114000</v>
      </c>
      <c r="M18" s="438">
        <v>16000</v>
      </c>
      <c r="N18" s="439" t="s">
        <v>21</v>
      </c>
      <c r="O18" s="440" t="s">
        <v>21</v>
      </c>
      <c r="P18" s="441" t="s">
        <v>21</v>
      </c>
      <c r="Q18" s="442" t="s">
        <v>21</v>
      </c>
      <c r="R18" s="443" t="s">
        <v>21</v>
      </c>
      <c r="S18" s="444" t="s">
        <v>21</v>
      </c>
      <c r="T18" s="445">
        <v>139000</v>
      </c>
      <c r="U18" s="446">
        <v>3500</v>
      </c>
      <c r="V18" s="447">
        <v>144000</v>
      </c>
      <c r="W18" s="448">
        <v>3000</v>
      </c>
      <c r="X18" s="449">
        <v>116000</v>
      </c>
      <c r="Y18" s="450">
        <v>9000</v>
      </c>
      <c r="Z18" s="451">
        <v>109000</v>
      </c>
      <c r="AA18" s="452">
        <v>9000</v>
      </c>
      <c r="AB18" s="453">
        <v>123000</v>
      </c>
      <c r="AC18" s="454">
        <v>15000</v>
      </c>
      <c r="AD18" s="455">
        <v>103000</v>
      </c>
      <c r="AE18" s="456">
        <v>4000</v>
      </c>
      <c r="AF18" s="457">
        <v>125000</v>
      </c>
      <c r="AG18" s="458">
        <v>4000</v>
      </c>
      <c r="AH18" s="459">
        <v>129000</v>
      </c>
      <c r="AI18" s="460">
        <v>3500</v>
      </c>
      <c r="AJ18" s="461">
        <v>113000</v>
      </c>
      <c r="AK18" s="462">
        <v>6000</v>
      </c>
      <c r="AL18" s="463">
        <v>143000</v>
      </c>
      <c r="AM18" s="464">
        <v>18000</v>
      </c>
      <c r="AN18" s="465">
        <v>151000</v>
      </c>
      <c r="AO18" s="466">
        <v>13000</v>
      </c>
      <c r="AP18" s="467" t="s">
        <v>21</v>
      </c>
      <c r="AQ18" s="468" t="s">
        <v>21</v>
      </c>
    </row>
    <row r="19" spans="1:43" x14ac:dyDescent="0.25">
      <c r="A19" s="5" t="s">
        <v>30</v>
      </c>
      <c r="B19" s="469">
        <v>100000</v>
      </c>
      <c r="C19" s="470">
        <v>3500</v>
      </c>
      <c r="D19" s="471">
        <v>105000</v>
      </c>
      <c r="E19" s="472">
        <v>3500</v>
      </c>
      <c r="F19" s="473">
        <v>92000</v>
      </c>
      <c r="G19" s="474">
        <v>4500</v>
      </c>
      <c r="H19" s="475">
        <v>94000</v>
      </c>
      <c r="I19" s="476">
        <v>6500</v>
      </c>
      <c r="J19" s="477">
        <v>97000</v>
      </c>
      <c r="K19" s="478">
        <v>5500</v>
      </c>
      <c r="L19" s="479">
        <v>79000</v>
      </c>
      <c r="M19" s="480">
        <v>11000</v>
      </c>
      <c r="N19" s="481" t="s">
        <v>21</v>
      </c>
      <c r="O19" s="482" t="s">
        <v>21</v>
      </c>
      <c r="P19" s="483" t="s">
        <v>21</v>
      </c>
      <c r="Q19" s="484" t="s">
        <v>21</v>
      </c>
      <c r="R19" s="485" t="s">
        <v>21</v>
      </c>
      <c r="S19" s="486" t="s">
        <v>21</v>
      </c>
      <c r="T19" s="487">
        <v>112000</v>
      </c>
      <c r="U19" s="488">
        <v>4500</v>
      </c>
      <c r="V19" s="489">
        <v>116000</v>
      </c>
      <c r="W19" s="490">
        <v>3500</v>
      </c>
      <c r="X19" s="491">
        <v>99000</v>
      </c>
      <c r="Y19" s="492">
        <v>3000</v>
      </c>
      <c r="Z19" s="493">
        <v>85000</v>
      </c>
      <c r="AA19" s="494">
        <v>4000</v>
      </c>
      <c r="AB19" s="495">
        <v>85000</v>
      </c>
      <c r="AC19" s="496">
        <v>5000</v>
      </c>
      <c r="AD19" s="497">
        <v>83000</v>
      </c>
      <c r="AE19" s="498">
        <v>7000</v>
      </c>
      <c r="AF19" s="499">
        <v>100000</v>
      </c>
      <c r="AG19" s="500">
        <v>500</v>
      </c>
      <c r="AH19" s="501">
        <v>100000</v>
      </c>
      <c r="AI19" s="502">
        <v>3500</v>
      </c>
      <c r="AJ19" s="503">
        <v>90000</v>
      </c>
      <c r="AK19" s="504">
        <v>4000</v>
      </c>
      <c r="AL19" s="505">
        <v>95000</v>
      </c>
      <c r="AM19" s="506">
        <v>8000</v>
      </c>
      <c r="AN19" s="507">
        <v>94000</v>
      </c>
      <c r="AO19" s="508">
        <v>9000</v>
      </c>
      <c r="AP19" s="509">
        <v>98000</v>
      </c>
      <c r="AQ19" s="510">
        <v>21500</v>
      </c>
    </row>
    <row r="20" spans="1:43" x14ac:dyDescent="0.25">
      <c r="A20" s="5" t="s">
        <v>31</v>
      </c>
      <c r="B20" s="511">
        <v>110000</v>
      </c>
      <c r="C20" s="512">
        <v>500</v>
      </c>
      <c r="D20" s="513">
        <v>118000</v>
      </c>
      <c r="E20" s="514">
        <v>3000</v>
      </c>
      <c r="F20" s="515">
        <v>95000</v>
      </c>
      <c r="G20" s="516">
        <v>2000</v>
      </c>
      <c r="H20" s="517">
        <v>99000</v>
      </c>
      <c r="I20" s="518">
        <v>2000</v>
      </c>
      <c r="J20" s="519">
        <v>105000</v>
      </c>
      <c r="K20" s="520">
        <v>4000</v>
      </c>
      <c r="L20" s="521">
        <v>84000</v>
      </c>
      <c r="M20" s="522">
        <v>4500</v>
      </c>
      <c r="N20" s="523">
        <v>142000</v>
      </c>
      <c r="O20" s="524">
        <v>33000</v>
      </c>
      <c r="P20" s="525">
        <v>144000</v>
      </c>
      <c r="Q20" s="526">
        <v>29000</v>
      </c>
      <c r="R20" s="527" t="s">
        <v>21</v>
      </c>
      <c r="S20" s="528" t="s">
        <v>21</v>
      </c>
      <c r="T20" s="529">
        <v>109000</v>
      </c>
      <c r="U20" s="530">
        <v>1000</v>
      </c>
      <c r="V20" s="531">
        <v>116000</v>
      </c>
      <c r="W20" s="532">
        <v>6000</v>
      </c>
      <c r="X20" s="533">
        <v>100000</v>
      </c>
      <c r="Y20" s="534">
        <v>3500</v>
      </c>
      <c r="Z20" s="535">
        <v>90000</v>
      </c>
      <c r="AA20" s="536">
        <v>2000</v>
      </c>
      <c r="AB20" s="537">
        <v>88000</v>
      </c>
      <c r="AC20" s="538">
        <v>4000</v>
      </c>
      <c r="AD20" s="539">
        <v>90000</v>
      </c>
      <c r="AE20" s="540">
        <v>5500</v>
      </c>
      <c r="AF20" s="541">
        <v>113000</v>
      </c>
      <c r="AG20" s="542">
        <v>2500</v>
      </c>
      <c r="AH20" s="543">
        <v>119000</v>
      </c>
      <c r="AI20" s="544">
        <v>500</v>
      </c>
      <c r="AJ20" s="545">
        <v>93000</v>
      </c>
      <c r="AK20" s="546">
        <v>2500</v>
      </c>
      <c r="AL20" s="547">
        <v>90000</v>
      </c>
      <c r="AM20" s="548">
        <v>5000</v>
      </c>
      <c r="AN20" s="549">
        <v>89000</v>
      </c>
      <c r="AO20" s="550">
        <v>6000</v>
      </c>
      <c r="AP20" s="551">
        <v>89000</v>
      </c>
      <c r="AQ20" s="552">
        <v>7000</v>
      </c>
    </row>
    <row r="21" spans="1:43" x14ac:dyDescent="0.25">
      <c r="A21" s="6" t="s">
        <v>32</v>
      </c>
      <c r="B21" s="553">
        <v>100000</v>
      </c>
      <c r="C21" s="554">
        <v>3500</v>
      </c>
      <c r="D21" s="555">
        <v>103000</v>
      </c>
      <c r="E21" s="556">
        <v>6500</v>
      </c>
      <c r="F21" s="557">
        <v>84000</v>
      </c>
      <c r="G21" s="558">
        <v>5000</v>
      </c>
      <c r="H21" s="559">
        <v>76000</v>
      </c>
      <c r="I21" s="560">
        <v>15000</v>
      </c>
      <c r="J21" s="561">
        <v>86000</v>
      </c>
      <c r="K21" s="562">
        <v>15500</v>
      </c>
      <c r="L21" s="563" t="s">
        <v>21</v>
      </c>
      <c r="M21" s="564" t="s">
        <v>21</v>
      </c>
      <c r="N21" s="565" t="s">
        <v>21</v>
      </c>
      <c r="O21" s="566" t="s">
        <v>21</v>
      </c>
      <c r="P21" s="567" t="s">
        <v>21</v>
      </c>
      <c r="Q21" s="568" t="s">
        <v>21</v>
      </c>
      <c r="R21" s="569" t="s">
        <v>21</v>
      </c>
      <c r="S21" s="570" t="s">
        <v>21</v>
      </c>
      <c r="T21" s="571">
        <v>79000</v>
      </c>
      <c r="U21" s="572">
        <v>8000</v>
      </c>
      <c r="V21" s="573">
        <v>80000</v>
      </c>
      <c r="W21" s="574">
        <v>15000</v>
      </c>
      <c r="X21" s="575">
        <v>48000</v>
      </c>
      <c r="Y21" s="576">
        <v>6000</v>
      </c>
      <c r="Z21" s="577" t="s">
        <v>21</v>
      </c>
      <c r="AA21" s="578" t="s">
        <v>21</v>
      </c>
      <c r="AB21" s="579" t="s">
        <v>21</v>
      </c>
      <c r="AC21" s="580" t="s">
        <v>21</v>
      </c>
      <c r="AD21" s="581" t="s">
        <v>21</v>
      </c>
      <c r="AE21" s="582" t="s">
        <v>21</v>
      </c>
      <c r="AF21" s="583">
        <v>103000</v>
      </c>
      <c r="AG21" s="584">
        <v>5500</v>
      </c>
      <c r="AH21" s="585">
        <v>107000</v>
      </c>
      <c r="AI21" s="586">
        <v>7000</v>
      </c>
      <c r="AJ21" s="587">
        <v>87000</v>
      </c>
      <c r="AK21" s="588">
        <v>8000</v>
      </c>
      <c r="AL21" s="589">
        <v>92000</v>
      </c>
      <c r="AM21" s="590">
        <v>15000</v>
      </c>
      <c r="AN21" s="591" t="s">
        <v>21</v>
      </c>
      <c r="AO21" s="592" t="s">
        <v>21</v>
      </c>
      <c r="AP21" s="593" t="s">
        <v>25</v>
      </c>
      <c r="AQ21" s="594" t="s">
        <v>25</v>
      </c>
    </row>
    <row r="22" spans="1:43" x14ac:dyDescent="0.25">
      <c r="A22" s="6" t="s">
        <v>33</v>
      </c>
      <c r="B22" s="595">
        <v>110000</v>
      </c>
      <c r="C22" s="596">
        <v>500</v>
      </c>
      <c r="D22" s="597">
        <v>118000</v>
      </c>
      <c r="E22" s="598">
        <v>3000</v>
      </c>
      <c r="F22" s="599">
        <v>97000</v>
      </c>
      <c r="G22" s="600">
        <v>4000</v>
      </c>
      <c r="H22" s="601">
        <v>101000</v>
      </c>
      <c r="I22" s="602">
        <v>7000</v>
      </c>
      <c r="J22" s="603">
        <v>108000</v>
      </c>
      <c r="K22" s="604">
        <v>5000</v>
      </c>
      <c r="L22" s="605">
        <v>86000</v>
      </c>
      <c r="M22" s="606">
        <v>5500</v>
      </c>
      <c r="N22" s="607">
        <v>145000</v>
      </c>
      <c r="O22" s="608">
        <v>6500</v>
      </c>
      <c r="P22" s="609" t="s">
        <v>21</v>
      </c>
      <c r="Q22" s="610" t="s">
        <v>21</v>
      </c>
      <c r="R22" s="611" t="s">
        <v>21</v>
      </c>
      <c r="S22" s="612" t="s">
        <v>21</v>
      </c>
      <c r="T22" s="613">
        <v>108000</v>
      </c>
      <c r="U22" s="614">
        <v>3500</v>
      </c>
      <c r="V22" s="615">
        <v>109000</v>
      </c>
      <c r="W22" s="616">
        <v>6500</v>
      </c>
      <c r="X22" s="617">
        <v>100000</v>
      </c>
      <c r="Y22" s="618">
        <v>5000</v>
      </c>
      <c r="Z22" s="619">
        <v>89000</v>
      </c>
      <c r="AA22" s="620">
        <v>2500</v>
      </c>
      <c r="AB22" s="621">
        <v>86000</v>
      </c>
      <c r="AC22" s="622">
        <v>4000</v>
      </c>
      <c r="AD22" s="623">
        <v>90000</v>
      </c>
      <c r="AE22" s="624">
        <v>5000</v>
      </c>
      <c r="AF22" s="625">
        <v>115000</v>
      </c>
      <c r="AG22" s="626">
        <v>2500</v>
      </c>
      <c r="AH22" s="627">
        <v>119000</v>
      </c>
      <c r="AI22" s="628">
        <v>1000</v>
      </c>
      <c r="AJ22" s="629">
        <v>95000</v>
      </c>
      <c r="AK22" s="630">
        <v>3500</v>
      </c>
      <c r="AL22" s="631">
        <v>89000</v>
      </c>
      <c r="AM22" s="632">
        <v>5500</v>
      </c>
      <c r="AN22" s="633">
        <v>81000</v>
      </c>
      <c r="AO22" s="634">
        <v>9000</v>
      </c>
      <c r="AP22" s="635">
        <v>95000</v>
      </c>
      <c r="AQ22" s="636">
        <v>8500</v>
      </c>
    </row>
    <row r="23" spans="1:43" ht="17.25" x14ac:dyDescent="0.25">
      <c r="A23" s="6" t="s">
        <v>34</v>
      </c>
      <c r="B23" s="637">
        <v>102000</v>
      </c>
      <c r="C23" s="638">
        <v>2500</v>
      </c>
      <c r="D23" s="639">
        <v>108000</v>
      </c>
      <c r="E23" s="640">
        <v>2000</v>
      </c>
      <c r="F23" s="641">
        <v>86000</v>
      </c>
      <c r="G23" s="642">
        <v>3000</v>
      </c>
      <c r="H23" s="643">
        <v>89000</v>
      </c>
      <c r="I23" s="644">
        <v>6000</v>
      </c>
      <c r="J23" s="645">
        <v>91000</v>
      </c>
      <c r="K23" s="646">
        <v>5000</v>
      </c>
      <c r="L23" s="647">
        <v>74000</v>
      </c>
      <c r="M23" s="648">
        <v>7000</v>
      </c>
      <c r="N23" s="649" t="s">
        <v>25</v>
      </c>
      <c r="O23" s="650" t="s">
        <v>25</v>
      </c>
      <c r="P23" s="651" t="s">
        <v>25</v>
      </c>
      <c r="Q23" s="652" t="s">
        <v>25</v>
      </c>
      <c r="R23" s="653" t="s">
        <v>21</v>
      </c>
      <c r="S23" s="654" t="s">
        <v>21</v>
      </c>
      <c r="T23" s="655">
        <v>100000</v>
      </c>
      <c r="U23" s="656">
        <v>1500</v>
      </c>
      <c r="V23" s="657">
        <v>103000</v>
      </c>
      <c r="W23" s="658">
        <v>8500</v>
      </c>
      <c r="X23" s="659">
        <v>81000</v>
      </c>
      <c r="Y23" s="660">
        <v>3000</v>
      </c>
      <c r="Z23" s="661">
        <v>75000</v>
      </c>
      <c r="AA23" s="662">
        <v>11000</v>
      </c>
      <c r="AB23" s="663">
        <v>72000</v>
      </c>
      <c r="AC23" s="664">
        <v>11000</v>
      </c>
      <c r="AD23" s="665">
        <v>83000</v>
      </c>
      <c r="AE23" s="666">
        <v>14500</v>
      </c>
      <c r="AF23" s="667">
        <v>105000</v>
      </c>
      <c r="AG23" s="668">
        <v>2000</v>
      </c>
      <c r="AH23" s="669">
        <v>109000</v>
      </c>
      <c r="AI23" s="670">
        <v>2000</v>
      </c>
      <c r="AJ23" s="671">
        <v>89000</v>
      </c>
      <c r="AK23" s="672">
        <v>2000</v>
      </c>
      <c r="AL23" s="673">
        <v>89000</v>
      </c>
      <c r="AM23" s="674">
        <v>13500</v>
      </c>
      <c r="AN23" s="675">
        <v>105000</v>
      </c>
      <c r="AO23" s="676">
        <v>15000</v>
      </c>
      <c r="AP23" s="677">
        <v>73000</v>
      </c>
      <c r="AQ23" s="678">
        <v>5000</v>
      </c>
    </row>
    <row r="24" spans="1:43" x14ac:dyDescent="0.25">
      <c r="A24" s="6" t="s">
        <v>35</v>
      </c>
      <c r="B24" s="679">
        <v>120000</v>
      </c>
      <c r="C24" s="680">
        <v>1500</v>
      </c>
      <c r="D24" s="681">
        <v>120000</v>
      </c>
      <c r="E24" s="682">
        <v>1000</v>
      </c>
      <c r="F24" s="683">
        <v>100000</v>
      </c>
      <c r="G24" s="684">
        <v>3000</v>
      </c>
      <c r="H24" s="685">
        <v>104000</v>
      </c>
      <c r="I24" s="686">
        <v>6000</v>
      </c>
      <c r="J24" s="687">
        <v>108000</v>
      </c>
      <c r="K24" s="688">
        <v>4500</v>
      </c>
      <c r="L24" s="689">
        <v>91000</v>
      </c>
      <c r="M24" s="690">
        <v>34000</v>
      </c>
      <c r="N24" s="691" t="s">
        <v>21</v>
      </c>
      <c r="O24" s="692" t="s">
        <v>21</v>
      </c>
      <c r="P24" s="693" t="s">
        <v>21</v>
      </c>
      <c r="Q24" s="694" t="s">
        <v>21</v>
      </c>
      <c r="R24" s="695" t="s">
        <v>21</v>
      </c>
      <c r="S24" s="696" t="s">
        <v>21</v>
      </c>
      <c r="T24" s="697">
        <v>120000</v>
      </c>
      <c r="U24" s="698">
        <v>3500</v>
      </c>
      <c r="V24" s="699">
        <v>120000</v>
      </c>
      <c r="W24" s="700">
        <v>6000</v>
      </c>
      <c r="X24" s="701">
        <v>105000</v>
      </c>
      <c r="Y24" s="702">
        <v>5000</v>
      </c>
      <c r="Z24" s="703">
        <v>99000</v>
      </c>
      <c r="AA24" s="704">
        <v>9500</v>
      </c>
      <c r="AB24" s="705">
        <v>100000</v>
      </c>
      <c r="AC24" s="706">
        <v>10000</v>
      </c>
      <c r="AD24" s="707">
        <v>92000</v>
      </c>
      <c r="AE24" s="708">
        <v>35500</v>
      </c>
      <c r="AF24" s="709">
        <v>119000</v>
      </c>
      <c r="AG24" s="710">
        <v>500</v>
      </c>
      <c r="AH24" s="711">
        <v>120000</v>
      </c>
      <c r="AI24" s="712">
        <v>4000</v>
      </c>
      <c r="AJ24" s="713">
        <v>97000</v>
      </c>
      <c r="AK24" s="714">
        <v>3500</v>
      </c>
      <c r="AL24" s="715">
        <v>88000</v>
      </c>
      <c r="AM24" s="716">
        <v>15000</v>
      </c>
      <c r="AN24" s="717">
        <v>88000</v>
      </c>
      <c r="AO24" s="718">
        <v>16000</v>
      </c>
      <c r="AP24" s="719">
        <v>81000</v>
      </c>
      <c r="AQ24" s="720">
        <v>34500</v>
      </c>
    </row>
    <row r="25" spans="1:43" x14ac:dyDescent="0.25">
      <c r="A25" s="5" t="s">
        <v>36</v>
      </c>
      <c r="B25" s="721">
        <v>93000</v>
      </c>
      <c r="C25" s="722">
        <v>1500</v>
      </c>
      <c r="D25" s="723">
        <v>104000</v>
      </c>
      <c r="E25" s="724">
        <v>3000</v>
      </c>
      <c r="F25" s="725">
        <v>87000</v>
      </c>
      <c r="G25" s="726">
        <v>1500</v>
      </c>
      <c r="H25" s="727">
        <v>82000</v>
      </c>
      <c r="I25" s="728">
        <v>3500</v>
      </c>
      <c r="J25" s="729">
        <v>89000</v>
      </c>
      <c r="K25" s="730">
        <v>6000</v>
      </c>
      <c r="L25" s="731">
        <v>79000</v>
      </c>
      <c r="M25" s="732">
        <v>2500</v>
      </c>
      <c r="N25" s="733">
        <v>69000</v>
      </c>
      <c r="O25" s="734">
        <v>9000</v>
      </c>
      <c r="P25" s="735" t="s">
        <v>20</v>
      </c>
      <c r="Q25" s="736" t="s">
        <v>20</v>
      </c>
      <c r="R25" s="737">
        <v>75000</v>
      </c>
      <c r="S25" s="738">
        <v>18000</v>
      </c>
      <c r="T25" s="739">
        <v>82000</v>
      </c>
      <c r="U25" s="740">
        <v>3000</v>
      </c>
      <c r="V25" s="741">
        <v>82000</v>
      </c>
      <c r="W25" s="742">
        <v>7500</v>
      </c>
      <c r="X25" s="743">
        <v>82000</v>
      </c>
      <c r="Y25" s="744">
        <v>3500</v>
      </c>
      <c r="Z25" s="745">
        <v>86000</v>
      </c>
      <c r="AA25" s="746">
        <v>2500</v>
      </c>
      <c r="AB25" s="747">
        <v>98000</v>
      </c>
      <c r="AC25" s="748">
        <v>8000</v>
      </c>
      <c r="AD25" s="749">
        <v>83000</v>
      </c>
      <c r="AE25" s="750">
        <v>2500</v>
      </c>
      <c r="AF25" s="751">
        <v>96000</v>
      </c>
      <c r="AG25" s="752">
        <v>2000</v>
      </c>
      <c r="AH25" s="753">
        <v>108000</v>
      </c>
      <c r="AI25" s="754">
        <v>3500</v>
      </c>
      <c r="AJ25" s="755">
        <v>89000</v>
      </c>
      <c r="AK25" s="756">
        <v>1500</v>
      </c>
      <c r="AL25" s="757">
        <v>89000</v>
      </c>
      <c r="AM25" s="758">
        <v>7500</v>
      </c>
      <c r="AN25" s="759">
        <v>101000</v>
      </c>
      <c r="AO25" s="760">
        <v>8500</v>
      </c>
      <c r="AP25" s="761">
        <v>83000</v>
      </c>
      <c r="AQ25" s="762">
        <v>4000</v>
      </c>
    </row>
    <row r="26" spans="1:43" x14ac:dyDescent="0.25">
      <c r="A26" s="5" t="s">
        <v>37</v>
      </c>
      <c r="B26" s="763">
        <v>97000</v>
      </c>
      <c r="C26" s="764">
        <v>1500</v>
      </c>
      <c r="D26" s="765">
        <v>103000</v>
      </c>
      <c r="E26" s="766">
        <v>2500</v>
      </c>
      <c r="F26" s="767">
        <v>86000</v>
      </c>
      <c r="G26" s="768">
        <v>1500</v>
      </c>
      <c r="H26" s="769">
        <v>90000</v>
      </c>
      <c r="I26" s="770">
        <v>2500</v>
      </c>
      <c r="J26" s="771">
        <v>100000</v>
      </c>
      <c r="K26" s="772">
        <v>6500</v>
      </c>
      <c r="L26" s="773">
        <v>82000</v>
      </c>
      <c r="M26" s="774">
        <v>4500</v>
      </c>
      <c r="N26" s="775">
        <v>76000</v>
      </c>
      <c r="O26" s="776">
        <v>6500</v>
      </c>
      <c r="P26" s="777">
        <v>85000</v>
      </c>
      <c r="Q26" s="778">
        <v>10000</v>
      </c>
      <c r="R26" s="779">
        <v>73000</v>
      </c>
      <c r="S26" s="780">
        <v>7500</v>
      </c>
      <c r="T26" s="781">
        <v>100000</v>
      </c>
      <c r="U26" s="782">
        <v>2500</v>
      </c>
      <c r="V26" s="783">
        <v>114000</v>
      </c>
      <c r="W26" s="784">
        <v>7000</v>
      </c>
      <c r="X26" s="785">
        <v>90000</v>
      </c>
      <c r="Y26" s="786">
        <v>3000</v>
      </c>
      <c r="Z26" s="787">
        <v>89000</v>
      </c>
      <c r="AA26" s="788">
        <v>2500</v>
      </c>
      <c r="AB26" s="789">
        <v>95000</v>
      </c>
      <c r="AC26" s="790">
        <v>4500</v>
      </c>
      <c r="AD26" s="791">
        <v>80000</v>
      </c>
      <c r="AE26" s="792">
        <v>2500</v>
      </c>
      <c r="AF26" s="793">
        <v>98000</v>
      </c>
      <c r="AG26" s="794">
        <v>1500</v>
      </c>
      <c r="AH26" s="795">
        <v>104000</v>
      </c>
      <c r="AI26" s="796">
        <v>2500</v>
      </c>
      <c r="AJ26" s="797">
        <v>86000</v>
      </c>
      <c r="AK26" s="798">
        <v>2000</v>
      </c>
      <c r="AL26" s="799">
        <v>86000</v>
      </c>
      <c r="AM26" s="800">
        <v>3000</v>
      </c>
      <c r="AN26" s="801">
        <v>90000</v>
      </c>
      <c r="AO26" s="802">
        <v>6500</v>
      </c>
      <c r="AP26" s="803">
        <v>84000</v>
      </c>
      <c r="AQ26" s="804">
        <v>2500</v>
      </c>
    </row>
    <row r="27" spans="1:43" x14ac:dyDescent="0.25">
      <c r="A27" s="6" t="s">
        <v>38</v>
      </c>
      <c r="B27" s="805">
        <v>129000</v>
      </c>
      <c r="C27" s="806">
        <v>4000</v>
      </c>
      <c r="D27" s="807">
        <v>139000</v>
      </c>
      <c r="E27" s="808">
        <v>6000</v>
      </c>
      <c r="F27" s="809">
        <v>118000</v>
      </c>
      <c r="G27" s="810">
        <v>5000</v>
      </c>
      <c r="H27" s="811">
        <v>132000</v>
      </c>
      <c r="I27" s="812">
        <v>7500</v>
      </c>
      <c r="J27" s="813">
        <v>146000</v>
      </c>
      <c r="K27" s="814">
        <v>18000</v>
      </c>
      <c r="L27" s="815">
        <v>116000</v>
      </c>
      <c r="M27" s="816">
        <v>13000</v>
      </c>
      <c r="N27" s="817" t="s">
        <v>21</v>
      </c>
      <c r="O27" s="818" t="s">
        <v>21</v>
      </c>
      <c r="P27" s="819" t="s">
        <v>21</v>
      </c>
      <c r="Q27" s="820" t="s">
        <v>21</v>
      </c>
      <c r="R27" s="821" t="s">
        <v>21</v>
      </c>
      <c r="S27" s="822" t="s">
        <v>21</v>
      </c>
      <c r="T27" s="823">
        <v>120000</v>
      </c>
      <c r="U27" s="824">
        <v>6500</v>
      </c>
      <c r="V27" s="825">
        <v>131000</v>
      </c>
      <c r="W27" s="826">
        <v>12000</v>
      </c>
      <c r="X27" s="827">
        <v>117000</v>
      </c>
      <c r="Y27" s="828">
        <v>14000</v>
      </c>
      <c r="Z27" s="829">
        <v>95000</v>
      </c>
      <c r="AA27" s="830">
        <v>4500</v>
      </c>
      <c r="AB27" s="831">
        <v>91000</v>
      </c>
      <c r="AC27" s="832">
        <v>5500</v>
      </c>
      <c r="AD27" s="833">
        <v>106000</v>
      </c>
      <c r="AE27" s="834">
        <v>15500</v>
      </c>
      <c r="AF27" s="835">
        <v>134000</v>
      </c>
      <c r="AG27" s="836">
        <v>5000</v>
      </c>
      <c r="AH27" s="837">
        <v>142000</v>
      </c>
      <c r="AI27" s="838">
        <v>5500</v>
      </c>
      <c r="AJ27" s="839">
        <v>119000</v>
      </c>
      <c r="AK27" s="840">
        <v>6000</v>
      </c>
      <c r="AL27" s="841">
        <v>121000</v>
      </c>
      <c r="AM27" s="842">
        <v>23000</v>
      </c>
      <c r="AN27" s="843">
        <v>131000</v>
      </c>
      <c r="AO27" s="844">
        <v>20500</v>
      </c>
      <c r="AP27" s="845" t="s">
        <v>21</v>
      </c>
      <c r="AQ27" s="846" t="s">
        <v>21</v>
      </c>
    </row>
    <row r="28" spans="1:43" x14ac:dyDescent="0.25">
      <c r="A28" s="6" t="s">
        <v>39</v>
      </c>
      <c r="B28" s="847">
        <v>94000</v>
      </c>
      <c r="C28" s="848">
        <v>3500</v>
      </c>
      <c r="D28" s="849">
        <v>97000</v>
      </c>
      <c r="E28" s="850">
        <v>4000</v>
      </c>
      <c r="F28" s="851">
        <v>89000</v>
      </c>
      <c r="G28" s="852">
        <v>2000</v>
      </c>
      <c r="H28" s="853">
        <v>89000</v>
      </c>
      <c r="I28" s="854">
        <v>4500</v>
      </c>
      <c r="J28" s="855">
        <v>91000</v>
      </c>
      <c r="K28" s="856">
        <v>10000</v>
      </c>
      <c r="L28" s="857">
        <v>85000</v>
      </c>
      <c r="M28" s="858">
        <v>11500</v>
      </c>
      <c r="N28" s="859" t="s">
        <v>21</v>
      </c>
      <c r="O28" s="860" t="s">
        <v>21</v>
      </c>
      <c r="P28" s="861" t="s">
        <v>21</v>
      </c>
      <c r="Q28" s="862" t="s">
        <v>21</v>
      </c>
      <c r="R28" s="863" t="s">
        <v>21</v>
      </c>
      <c r="S28" s="864" t="s">
        <v>21</v>
      </c>
      <c r="T28" s="865">
        <v>90000</v>
      </c>
      <c r="U28" s="866">
        <v>13500</v>
      </c>
      <c r="V28" s="867">
        <v>105000</v>
      </c>
      <c r="W28" s="868">
        <v>21000</v>
      </c>
      <c r="X28" s="869">
        <v>86000</v>
      </c>
      <c r="Y28" s="870">
        <v>5500</v>
      </c>
      <c r="Z28" s="871">
        <v>92000</v>
      </c>
      <c r="AA28" s="872">
        <v>9500</v>
      </c>
      <c r="AB28" s="873">
        <v>99000</v>
      </c>
      <c r="AC28" s="874">
        <v>4000</v>
      </c>
      <c r="AD28" s="875">
        <v>80000</v>
      </c>
      <c r="AE28" s="876">
        <v>6500</v>
      </c>
      <c r="AF28" s="877">
        <v>95000</v>
      </c>
      <c r="AG28" s="878">
        <v>3500</v>
      </c>
      <c r="AH28" s="879">
        <v>96000</v>
      </c>
      <c r="AI28" s="880">
        <v>4500</v>
      </c>
      <c r="AJ28" s="881">
        <v>90000</v>
      </c>
      <c r="AK28" s="882">
        <v>5500</v>
      </c>
      <c r="AL28" s="883">
        <v>90000</v>
      </c>
      <c r="AM28" s="884">
        <v>21500</v>
      </c>
      <c r="AN28" s="885">
        <v>74000</v>
      </c>
      <c r="AO28" s="886">
        <v>24000</v>
      </c>
      <c r="AP28" s="887" t="s">
        <v>21</v>
      </c>
      <c r="AQ28" s="888" t="s">
        <v>21</v>
      </c>
    </row>
    <row r="29" spans="1:43" x14ac:dyDescent="0.25">
      <c r="A29" s="6" t="s">
        <v>40</v>
      </c>
      <c r="B29" s="889">
        <v>87000</v>
      </c>
      <c r="C29" s="890">
        <v>2500</v>
      </c>
      <c r="D29" s="891">
        <v>90000</v>
      </c>
      <c r="E29" s="892">
        <v>4000</v>
      </c>
      <c r="F29" s="893">
        <v>85000</v>
      </c>
      <c r="G29" s="894">
        <v>2500</v>
      </c>
      <c r="H29" s="895">
        <v>82000</v>
      </c>
      <c r="I29" s="896">
        <v>7000</v>
      </c>
      <c r="J29" s="897">
        <v>78000</v>
      </c>
      <c r="K29" s="898">
        <v>9000</v>
      </c>
      <c r="L29" s="899">
        <v>86000</v>
      </c>
      <c r="M29" s="900">
        <v>5500</v>
      </c>
      <c r="N29" s="901" t="s">
        <v>21</v>
      </c>
      <c r="O29" s="902" t="s">
        <v>21</v>
      </c>
      <c r="P29" s="903" t="s">
        <v>21</v>
      </c>
      <c r="Q29" s="904" t="s">
        <v>21</v>
      </c>
      <c r="R29" s="905" t="s">
        <v>21</v>
      </c>
      <c r="S29" s="906" t="s">
        <v>21</v>
      </c>
      <c r="T29" s="907">
        <v>81000</v>
      </c>
      <c r="U29" s="908">
        <v>13000</v>
      </c>
      <c r="V29" s="909">
        <v>96000</v>
      </c>
      <c r="W29" s="910">
        <v>25500</v>
      </c>
      <c r="X29" s="911">
        <v>76000</v>
      </c>
      <c r="Y29" s="912">
        <v>6500</v>
      </c>
      <c r="Z29" s="913">
        <v>84000</v>
      </c>
      <c r="AA29" s="914">
        <v>6000</v>
      </c>
      <c r="AB29" s="915">
        <v>88000</v>
      </c>
      <c r="AC29" s="916">
        <v>9500</v>
      </c>
      <c r="AD29" s="917">
        <v>81000</v>
      </c>
      <c r="AE29" s="918">
        <v>8500</v>
      </c>
      <c r="AF29" s="919">
        <v>88000</v>
      </c>
      <c r="AG29" s="920">
        <v>2500</v>
      </c>
      <c r="AH29" s="921">
        <v>92000</v>
      </c>
      <c r="AI29" s="922">
        <v>5500</v>
      </c>
      <c r="AJ29" s="923">
        <v>84000</v>
      </c>
      <c r="AK29" s="924">
        <v>1500</v>
      </c>
      <c r="AL29" s="925">
        <v>73000</v>
      </c>
      <c r="AM29" s="926">
        <v>4500</v>
      </c>
      <c r="AN29" s="927" t="s">
        <v>21</v>
      </c>
      <c r="AO29" s="928" t="s">
        <v>21</v>
      </c>
      <c r="AP29" s="929">
        <v>74000</v>
      </c>
      <c r="AQ29" s="930">
        <v>11000</v>
      </c>
    </row>
    <row r="30" spans="1:43" x14ac:dyDescent="0.25">
      <c r="A30" s="6" t="s">
        <v>41</v>
      </c>
      <c r="B30" s="931">
        <v>83000</v>
      </c>
      <c r="C30" s="932">
        <v>1500</v>
      </c>
      <c r="D30" s="933">
        <v>90000</v>
      </c>
      <c r="E30" s="934">
        <v>2500</v>
      </c>
      <c r="F30" s="935">
        <v>77000</v>
      </c>
      <c r="G30" s="936">
        <v>2500</v>
      </c>
      <c r="H30" s="937">
        <v>75000</v>
      </c>
      <c r="I30" s="938">
        <v>2500</v>
      </c>
      <c r="J30" s="939">
        <v>76000</v>
      </c>
      <c r="K30" s="940">
        <v>2000</v>
      </c>
      <c r="L30" s="941">
        <v>69000</v>
      </c>
      <c r="M30" s="942">
        <v>3500</v>
      </c>
      <c r="N30" s="943">
        <v>75000</v>
      </c>
      <c r="O30" s="944">
        <v>6500</v>
      </c>
      <c r="P30" s="945" t="s">
        <v>21</v>
      </c>
      <c r="Q30" s="946" t="s">
        <v>21</v>
      </c>
      <c r="R30" s="947">
        <v>75000</v>
      </c>
      <c r="S30" s="948">
        <v>10000</v>
      </c>
      <c r="T30" s="949">
        <v>77000</v>
      </c>
      <c r="U30" s="950">
        <v>4000</v>
      </c>
      <c r="V30" s="951">
        <v>80000</v>
      </c>
      <c r="W30" s="952">
        <v>8500</v>
      </c>
      <c r="X30" s="953">
        <v>74000</v>
      </c>
      <c r="Y30" s="954">
        <v>3500</v>
      </c>
      <c r="Z30" s="955">
        <v>84000</v>
      </c>
      <c r="AA30" s="956">
        <v>3500</v>
      </c>
      <c r="AB30" s="957">
        <v>98000</v>
      </c>
      <c r="AC30" s="958">
        <v>9500</v>
      </c>
      <c r="AD30" s="959">
        <v>75000</v>
      </c>
      <c r="AE30" s="960">
        <v>2500</v>
      </c>
      <c r="AF30" s="961">
        <v>85000</v>
      </c>
      <c r="AG30" s="962">
        <v>1500</v>
      </c>
      <c r="AH30" s="963">
        <v>92000</v>
      </c>
      <c r="AI30" s="964">
        <v>3500</v>
      </c>
      <c r="AJ30" s="965">
        <v>78000</v>
      </c>
      <c r="AK30" s="966">
        <v>2000</v>
      </c>
      <c r="AL30" s="967">
        <v>83000</v>
      </c>
      <c r="AM30" s="968">
        <v>6000</v>
      </c>
      <c r="AN30" s="969">
        <v>90000</v>
      </c>
      <c r="AO30" s="970">
        <v>7500</v>
      </c>
      <c r="AP30" s="971">
        <v>73000</v>
      </c>
      <c r="AQ30" s="972">
        <v>9000</v>
      </c>
    </row>
    <row r="31" spans="1:43" x14ac:dyDescent="0.25">
      <c r="A31" s="4" t="s">
        <v>42</v>
      </c>
      <c r="B31" s="973">
        <v>125000</v>
      </c>
      <c r="C31" s="974">
        <v>2000</v>
      </c>
      <c r="D31" s="975">
        <v>128000</v>
      </c>
      <c r="E31" s="976">
        <v>2000</v>
      </c>
      <c r="F31" s="977">
        <v>109000</v>
      </c>
      <c r="G31" s="978">
        <v>500</v>
      </c>
      <c r="H31" s="979">
        <v>113000</v>
      </c>
      <c r="I31" s="980">
        <v>4500</v>
      </c>
      <c r="J31" s="981">
        <v>114000</v>
      </c>
      <c r="K31" s="982">
        <v>4000</v>
      </c>
      <c r="L31" s="983">
        <v>100000</v>
      </c>
      <c r="M31" s="984">
        <v>6500</v>
      </c>
      <c r="N31" s="985">
        <v>109000</v>
      </c>
      <c r="O31" s="986">
        <v>22500</v>
      </c>
      <c r="P31" s="987">
        <v>115000</v>
      </c>
      <c r="Q31" s="988">
        <v>20000</v>
      </c>
      <c r="R31" s="989" t="s">
        <v>21</v>
      </c>
      <c r="S31" s="990" t="s">
        <v>21</v>
      </c>
      <c r="T31" s="991">
        <v>122000</v>
      </c>
      <c r="U31" s="992">
        <v>3500</v>
      </c>
      <c r="V31" s="993">
        <v>127000</v>
      </c>
      <c r="W31" s="994">
        <v>3500</v>
      </c>
      <c r="X31" s="995">
        <v>109000</v>
      </c>
      <c r="Y31" s="996">
        <v>1000</v>
      </c>
      <c r="Z31" s="997">
        <v>110000</v>
      </c>
      <c r="AA31" s="998">
        <v>5500</v>
      </c>
      <c r="AB31" s="999">
        <v>109000</v>
      </c>
      <c r="AC31" s="1000">
        <v>5500</v>
      </c>
      <c r="AD31" s="1001">
        <v>114000</v>
      </c>
      <c r="AE31" s="1002">
        <v>8500</v>
      </c>
      <c r="AF31" s="1003">
        <v>125000</v>
      </c>
      <c r="AG31" s="1004">
        <v>2500</v>
      </c>
      <c r="AH31" s="1005">
        <v>129000</v>
      </c>
      <c r="AI31" s="1006">
        <v>1000</v>
      </c>
      <c r="AJ31" s="1007">
        <v>109000</v>
      </c>
      <c r="AK31" s="1008">
        <v>2000</v>
      </c>
      <c r="AL31" s="1009">
        <v>129000</v>
      </c>
      <c r="AM31" s="1010">
        <v>8000</v>
      </c>
      <c r="AN31" s="1011">
        <v>141000</v>
      </c>
      <c r="AO31" s="1012">
        <v>8500</v>
      </c>
      <c r="AP31" s="1013">
        <v>122000</v>
      </c>
      <c r="AQ31" s="1014">
        <v>6000</v>
      </c>
    </row>
    <row r="32" spans="1:43" x14ac:dyDescent="0.25">
      <c r="A32" s="5" t="s">
        <v>43</v>
      </c>
      <c r="B32" s="1015">
        <v>132000</v>
      </c>
      <c r="C32" s="1016">
        <v>4500</v>
      </c>
      <c r="D32" s="1017">
        <v>132000</v>
      </c>
      <c r="E32" s="1018">
        <v>5000</v>
      </c>
      <c r="F32" s="1019">
        <v>123000</v>
      </c>
      <c r="G32" s="1020">
        <v>13500</v>
      </c>
      <c r="H32" s="1021">
        <v>145000</v>
      </c>
      <c r="I32" s="1022">
        <v>13000</v>
      </c>
      <c r="J32" s="1023">
        <v>145000</v>
      </c>
      <c r="K32" s="1024">
        <v>13000</v>
      </c>
      <c r="L32" s="1025" t="s">
        <v>21</v>
      </c>
      <c r="M32" s="1026" t="s">
        <v>21</v>
      </c>
      <c r="N32" s="1027" t="s">
        <v>21</v>
      </c>
      <c r="O32" s="1028" t="s">
        <v>21</v>
      </c>
      <c r="P32" s="1029" t="s">
        <v>21</v>
      </c>
      <c r="Q32" s="1030" t="s">
        <v>21</v>
      </c>
      <c r="R32" s="1031" t="s">
        <v>21</v>
      </c>
      <c r="S32" s="1032" t="s">
        <v>21</v>
      </c>
      <c r="T32" s="1033">
        <v>125000</v>
      </c>
      <c r="U32" s="1034">
        <v>13000</v>
      </c>
      <c r="V32" s="1035">
        <v>129000</v>
      </c>
      <c r="W32" s="1036">
        <v>10500</v>
      </c>
      <c r="X32" s="1037">
        <v>88000</v>
      </c>
      <c r="Y32" s="1038">
        <v>11000</v>
      </c>
      <c r="Z32" s="1039" t="s">
        <v>21</v>
      </c>
      <c r="AA32" s="1040" t="s">
        <v>21</v>
      </c>
      <c r="AB32" s="1041" t="s">
        <v>21</v>
      </c>
      <c r="AC32" s="1042" t="s">
        <v>21</v>
      </c>
      <c r="AD32" s="1043" t="s">
        <v>21</v>
      </c>
      <c r="AE32" s="1044" t="s">
        <v>21</v>
      </c>
      <c r="AF32" s="1045">
        <v>135000</v>
      </c>
      <c r="AG32" s="1046">
        <v>6000</v>
      </c>
      <c r="AH32" s="1047">
        <v>133000</v>
      </c>
      <c r="AI32" s="1048">
        <v>6000</v>
      </c>
      <c r="AJ32" s="1049">
        <v>146000</v>
      </c>
      <c r="AK32" s="1050">
        <v>7500</v>
      </c>
      <c r="AL32" s="1051" t="s">
        <v>21</v>
      </c>
      <c r="AM32" s="1052" t="s">
        <v>21</v>
      </c>
      <c r="AN32" s="1053" t="s">
        <v>21</v>
      </c>
      <c r="AO32" s="1054" t="s">
        <v>21</v>
      </c>
      <c r="AP32" s="1055" t="s">
        <v>21</v>
      </c>
      <c r="AQ32" s="1056" t="s">
        <v>21</v>
      </c>
    </row>
    <row r="33" spans="1:43" x14ac:dyDescent="0.25">
      <c r="A33" s="5" t="s">
        <v>44</v>
      </c>
      <c r="B33" s="1057">
        <v>125000</v>
      </c>
      <c r="C33" s="1058">
        <v>4000</v>
      </c>
      <c r="D33" s="1059">
        <v>129000</v>
      </c>
      <c r="E33" s="1060">
        <v>4000</v>
      </c>
      <c r="F33" s="1061">
        <v>111000</v>
      </c>
      <c r="G33" s="1062">
        <v>4000</v>
      </c>
      <c r="H33" s="1063">
        <v>108000</v>
      </c>
      <c r="I33" s="1064">
        <v>9500</v>
      </c>
      <c r="J33" s="1065">
        <v>105000</v>
      </c>
      <c r="K33" s="1066">
        <v>14500</v>
      </c>
      <c r="L33" s="1067">
        <v>108000</v>
      </c>
      <c r="M33" s="1068">
        <v>11000</v>
      </c>
      <c r="N33" s="1069" t="s">
        <v>21</v>
      </c>
      <c r="O33" s="1070" t="s">
        <v>21</v>
      </c>
      <c r="P33" s="1071" t="s">
        <v>21</v>
      </c>
      <c r="Q33" s="1072" t="s">
        <v>21</v>
      </c>
      <c r="R33" s="1073" t="s">
        <v>21</v>
      </c>
      <c r="S33" s="1074" t="s">
        <v>21</v>
      </c>
      <c r="T33" s="1075">
        <v>119000</v>
      </c>
      <c r="U33" s="1076">
        <v>3000</v>
      </c>
      <c r="V33" s="1077">
        <v>126000</v>
      </c>
      <c r="W33" s="1078">
        <v>8000</v>
      </c>
      <c r="X33" s="1079">
        <v>105000</v>
      </c>
      <c r="Y33" s="1080">
        <v>7500</v>
      </c>
      <c r="Z33" s="1081">
        <v>138000</v>
      </c>
      <c r="AA33" s="1082">
        <v>7000</v>
      </c>
      <c r="AB33" s="1083">
        <v>147000</v>
      </c>
      <c r="AC33" s="1084">
        <v>9500</v>
      </c>
      <c r="AD33" s="1085">
        <v>114000</v>
      </c>
      <c r="AE33" s="1086">
        <v>23000</v>
      </c>
      <c r="AF33" s="1087">
        <v>128000</v>
      </c>
      <c r="AG33" s="1088">
        <v>5500</v>
      </c>
      <c r="AH33" s="1089">
        <v>134000</v>
      </c>
      <c r="AI33" s="1090">
        <v>8000</v>
      </c>
      <c r="AJ33" s="1091">
        <v>113000</v>
      </c>
      <c r="AK33" s="1092">
        <v>6000</v>
      </c>
      <c r="AL33" s="1093">
        <v>139000</v>
      </c>
      <c r="AM33" s="1094">
        <v>7000</v>
      </c>
      <c r="AN33" s="1095" t="s">
        <v>21</v>
      </c>
      <c r="AO33" s="1096" t="s">
        <v>21</v>
      </c>
      <c r="AP33" s="1097" t="s">
        <v>21</v>
      </c>
      <c r="AQ33" s="1098" t="s">
        <v>21</v>
      </c>
    </row>
    <row r="34" spans="1:43" x14ac:dyDescent="0.25">
      <c r="A34" s="5" t="s">
        <v>45</v>
      </c>
      <c r="B34" s="1099">
        <v>110000</v>
      </c>
      <c r="C34" s="1100">
        <v>3000</v>
      </c>
      <c r="D34" s="1101">
        <v>116000</v>
      </c>
      <c r="E34" s="1102">
        <v>4000</v>
      </c>
      <c r="F34" s="1103">
        <v>93000</v>
      </c>
      <c r="G34" s="1104">
        <v>5000</v>
      </c>
      <c r="H34" s="1105">
        <v>102000</v>
      </c>
      <c r="I34" s="1106">
        <v>14500</v>
      </c>
      <c r="J34" s="1107">
        <v>114000</v>
      </c>
      <c r="K34" s="1108">
        <v>12000</v>
      </c>
      <c r="L34" s="1109">
        <v>81000</v>
      </c>
      <c r="M34" s="1110">
        <v>8000</v>
      </c>
      <c r="N34" s="1111" t="s">
        <v>21</v>
      </c>
      <c r="O34" s="1112" t="s">
        <v>21</v>
      </c>
      <c r="P34" s="1113" t="s">
        <v>21</v>
      </c>
      <c r="Q34" s="1114" t="s">
        <v>21</v>
      </c>
      <c r="R34" s="1115" t="s">
        <v>21</v>
      </c>
      <c r="S34" s="1116" t="s">
        <v>21</v>
      </c>
      <c r="T34" s="1117">
        <v>106000</v>
      </c>
      <c r="U34" s="1118">
        <v>4000</v>
      </c>
      <c r="V34" s="1119">
        <v>110000</v>
      </c>
      <c r="W34" s="1120">
        <v>7000</v>
      </c>
      <c r="X34" s="1121">
        <v>89000</v>
      </c>
      <c r="Y34" s="1122">
        <v>5000</v>
      </c>
      <c r="Z34" s="1123">
        <v>108000</v>
      </c>
      <c r="AA34" s="1124">
        <v>10000</v>
      </c>
      <c r="AB34" s="1125">
        <v>108000</v>
      </c>
      <c r="AC34" s="1126">
        <v>12500</v>
      </c>
      <c r="AD34" s="1127" t="s">
        <v>21</v>
      </c>
      <c r="AE34" s="1128" t="s">
        <v>21</v>
      </c>
      <c r="AF34" s="1129">
        <v>114000</v>
      </c>
      <c r="AG34" s="1130">
        <v>6000</v>
      </c>
      <c r="AH34" s="1131">
        <v>120000</v>
      </c>
      <c r="AI34" s="1132">
        <v>5500</v>
      </c>
      <c r="AJ34" s="1133">
        <v>100000</v>
      </c>
      <c r="AK34" s="1134">
        <v>5000</v>
      </c>
      <c r="AL34" s="1135">
        <v>112000</v>
      </c>
      <c r="AM34" s="1136">
        <v>10000</v>
      </c>
      <c r="AN34" s="1137" t="s">
        <v>20</v>
      </c>
      <c r="AO34" s="1138" t="s">
        <v>20</v>
      </c>
      <c r="AP34" s="1139" t="s">
        <v>21</v>
      </c>
      <c r="AQ34" s="1140" t="s">
        <v>21</v>
      </c>
    </row>
    <row r="35" spans="1:43" x14ac:dyDescent="0.25">
      <c r="A35" s="5" t="s">
        <v>46</v>
      </c>
      <c r="B35" s="1141">
        <v>135000</v>
      </c>
      <c r="C35" s="1142">
        <v>3000</v>
      </c>
      <c r="D35" s="1143">
        <v>140000</v>
      </c>
      <c r="E35" s="1144">
        <v>2500</v>
      </c>
      <c r="F35" s="1145">
        <v>120000</v>
      </c>
      <c r="G35" s="1146">
        <v>1000</v>
      </c>
      <c r="H35" s="1147">
        <v>120000</v>
      </c>
      <c r="I35" s="1148">
        <v>5500</v>
      </c>
      <c r="J35" s="1149">
        <v>118000</v>
      </c>
      <c r="K35" s="1150">
        <v>5000</v>
      </c>
      <c r="L35" s="1151">
        <v>118000</v>
      </c>
      <c r="M35" s="1152">
        <v>13500</v>
      </c>
      <c r="N35" s="1153" t="s">
        <v>21</v>
      </c>
      <c r="O35" s="1154" t="s">
        <v>21</v>
      </c>
      <c r="P35" s="1155" t="s">
        <v>21</v>
      </c>
      <c r="Q35" s="1156" t="s">
        <v>21</v>
      </c>
      <c r="R35" s="1157" t="s">
        <v>21</v>
      </c>
      <c r="S35" s="1158" t="s">
        <v>21</v>
      </c>
      <c r="T35" s="1159">
        <v>135000</v>
      </c>
      <c r="U35" s="1160">
        <v>2500</v>
      </c>
      <c r="V35" s="1161">
        <v>139000</v>
      </c>
      <c r="W35" s="1162">
        <v>3000</v>
      </c>
      <c r="X35" s="1163">
        <v>119000</v>
      </c>
      <c r="Y35" s="1164">
        <v>2000</v>
      </c>
      <c r="Z35" s="1165">
        <v>120000</v>
      </c>
      <c r="AA35" s="1166">
        <v>6000</v>
      </c>
      <c r="AB35" s="1167">
        <v>120000</v>
      </c>
      <c r="AC35" s="1168">
        <v>3500</v>
      </c>
      <c r="AD35" s="1169">
        <v>132000</v>
      </c>
      <c r="AE35" s="1170">
        <v>33000</v>
      </c>
      <c r="AF35" s="1171">
        <v>139000</v>
      </c>
      <c r="AG35" s="1172">
        <v>2500</v>
      </c>
      <c r="AH35" s="1173">
        <v>140000</v>
      </c>
      <c r="AI35" s="1174">
        <v>3000</v>
      </c>
      <c r="AJ35" s="1175">
        <v>120000</v>
      </c>
      <c r="AK35" s="1176">
        <v>4000</v>
      </c>
      <c r="AL35" s="1177">
        <v>155000</v>
      </c>
      <c r="AM35" s="1178">
        <v>8500</v>
      </c>
      <c r="AN35" s="1179">
        <v>158000</v>
      </c>
      <c r="AO35" s="1180">
        <v>9000</v>
      </c>
      <c r="AP35" s="1181" t="s">
        <v>21</v>
      </c>
      <c r="AQ35" s="1182" t="s">
        <v>21</v>
      </c>
    </row>
    <row r="36" spans="1:43" x14ac:dyDescent="0.25">
      <c r="A36" s="5" t="s">
        <v>47</v>
      </c>
      <c r="B36" s="1183">
        <v>122000</v>
      </c>
      <c r="C36" s="1184">
        <v>5000</v>
      </c>
      <c r="D36" s="1185">
        <v>125000</v>
      </c>
      <c r="E36" s="1186">
        <v>3000</v>
      </c>
      <c r="F36" s="1187">
        <v>111000</v>
      </c>
      <c r="G36" s="1188">
        <v>3500</v>
      </c>
      <c r="H36" s="1189">
        <v>114000</v>
      </c>
      <c r="I36" s="1190">
        <v>4500</v>
      </c>
      <c r="J36" s="1191">
        <v>113000</v>
      </c>
      <c r="K36" s="1192">
        <v>6000</v>
      </c>
      <c r="L36" s="1193">
        <v>110000</v>
      </c>
      <c r="M36" s="1194">
        <v>17500</v>
      </c>
      <c r="N36" s="1195" t="s">
        <v>21</v>
      </c>
      <c r="O36" s="1196" t="s">
        <v>21</v>
      </c>
      <c r="P36" s="1197" t="s">
        <v>21</v>
      </c>
      <c r="Q36" s="1198" t="s">
        <v>21</v>
      </c>
      <c r="R36" s="1199" t="s">
        <v>21</v>
      </c>
      <c r="S36" s="1200" t="s">
        <v>21</v>
      </c>
      <c r="T36" s="1201">
        <v>119000</v>
      </c>
      <c r="U36" s="1202">
        <v>3000</v>
      </c>
      <c r="V36" s="1203">
        <v>125000</v>
      </c>
      <c r="W36" s="1204">
        <v>6500</v>
      </c>
      <c r="X36" s="1205">
        <v>111000</v>
      </c>
      <c r="Y36" s="1206">
        <v>2000</v>
      </c>
      <c r="Z36" s="1207">
        <v>105000</v>
      </c>
      <c r="AA36" s="1208">
        <v>7500</v>
      </c>
      <c r="AB36" s="1209">
        <v>108000</v>
      </c>
      <c r="AC36" s="1210">
        <v>11500</v>
      </c>
      <c r="AD36" s="1211">
        <v>101000</v>
      </c>
      <c r="AE36" s="1212">
        <v>8000</v>
      </c>
      <c r="AF36" s="1213">
        <v>127000</v>
      </c>
      <c r="AG36" s="1214">
        <v>2500</v>
      </c>
      <c r="AH36" s="1215">
        <v>129000</v>
      </c>
      <c r="AI36" s="1216">
        <v>3000</v>
      </c>
      <c r="AJ36" s="1217">
        <v>114000</v>
      </c>
      <c r="AK36" s="1218">
        <v>11000</v>
      </c>
      <c r="AL36" s="1219">
        <v>119000</v>
      </c>
      <c r="AM36" s="1220">
        <v>8500</v>
      </c>
      <c r="AN36" s="1221" t="s">
        <v>20</v>
      </c>
      <c r="AO36" s="1222" t="s">
        <v>20</v>
      </c>
      <c r="AP36" s="1223" t="s">
        <v>21</v>
      </c>
      <c r="AQ36" s="1224" t="s">
        <v>21</v>
      </c>
    </row>
    <row r="37" spans="1:43" x14ac:dyDescent="0.25">
      <c r="A37" s="5" t="s">
        <v>48</v>
      </c>
      <c r="B37" s="1225">
        <v>117000</v>
      </c>
      <c r="C37" s="1226">
        <v>4000</v>
      </c>
      <c r="D37" s="1227">
        <v>118000</v>
      </c>
      <c r="E37" s="1228">
        <v>3500</v>
      </c>
      <c r="F37" s="1229">
        <v>110000</v>
      </c>
      <c r="G37" s="1230">
        <v>5000</v>
      </c>
      <c r="H37" s="1231">
        <v>101000</v>
      </c>
      <c r="I37" s="1232">
        <v>8500</v>
      </c>
      <c r="J37" s="1233">
        <v>100000</v>
      </c>
      <c r="K37" s="1234">
        <v>8500</v>
      </c>
      <c r="L37" s="1235" t="s">
        <v>21</v>
      </c>
      <c r="M37" s="1236" t="s">
        <v>21</v>
      </c>
      <c r="N37" s="1237" t="s">
        <v>21</v>
      </c>
      <c r="O37" s="1238" t="s">
        <v>21</v>
      </c>
      <c r="P37" s="1239" t="s">
        <v>21</v>
      </c>
      <c r="Q37" s="1240" t="s">
        <v>21</v>
      </c>
      <c r="R37" s="1241" t="s">
        <v>21</v>
      </c>
      <c r="S37" s="1242" t="s">
        <v>21</v>
      </c>
      <c r="T37" s="1243">
        <v>116000</v>
      </c>
      <c r="U37" s="1244">
        <v>4000</v>
      </c>
      <c r="V37" s="1245">
        <v>118000</v>
      </c>
      <c r="W37" s="1246">
        <v>4500</v>
      </c>
      <c r="X37" s="1247">
        <v>106000</v>
      </c>
      <c r="Y37" s="1248">
        <v>4000</v>
      </c>
      <c r="Z37" s="1249">
        <v>98000</v>
      </c>
      <c r="AA37" s="1250">
        <v>9000</v>
      </c>
      <c r="AB37" s="1251">
        <v>95000</v>
      </c>
      <c r="AC37" s="1252">
        <v>6000</v>
      </c>
      <c r="AD37" s="1253" t="s">
        <v>20</v>
      </c>
      <c r="AE37" s="1254" t="s">
        <v>20</v>
      </c>
      <c r="AF37" s="1255">
        <v>120000</v>
      </c>
      <c r="AG37" s="1256">
        <v>2500</v>
      </c>
      <c r="AH37" s="1257">
        <v>119000</v>
      </c>
      <c r="AI37" s="1258">
        <v>2500</v>
      </c>
      <c r="AJ37" s="1259">
        <v>114000</v>
      </c>
      <c r="AK37" s="1260">
        <v>7000</v>
      </c>
      <c r="AL37" s="1261" t="s">
        <v>21</v>
      </c>
      <c r="AM37" s="1262" t="s">
        <v>21</v>
      </c>
      <c r="AN37" s="1263" t="s">
        <v>21</v>
      </c>
      <c r="AO37" s="1264" t="s">
        <v>21</v>
      </c>
      <c r="AP37" s="1265" t="s">
        <v>21</v>
      </c>
      <c r="AQ37" s="1266" t="s">
        <v>21</v>
      </c>
    </row>
    <row r="38" spans="1:43" x14ac:dyDescent="0.25">
      <c r="A38" s="5" t="s">
        <v>49</v>
      </c>
      <c r="B38" s="1267">
        <v>120000</v>
      </c>
      <c r="C38" s="1268">
        <v>2000</v>
      </c>
      <c r="D38" s="1269">
        <v>120000</v>
      </c>
      <c r="E38" s="1270">
        <v>2500</v>
      </c>
      <c r="F38" s="1271">
        <v>100000</v>
      </c>
      <c r="G38" s="1272">
        <v>1000</v>
      </c>
      <c r="H38" s="1273">
        <v>110000</v>
      </c>
      <c r="I38" s="1274">
        <v>9500</v>
      </c>
      <c r="J38" s="1275">
        <v>116000</v>
      </c>
      <c r="K38" s="1276">
        <v>15500</v>
      </c>
      <c r="L38" s="1277">
        <v>96000</v>
      </c>
      <c r="M38" s="1278">
        <v>8500</v>
      </c>
      <c r="N38" s="1279" t="s">
        <v>25</v>
      </c>
      <c r="O38" s="1280" t="s">
        <v>25</v>
      </c>
      <c r="P38" s="1281" t="s">
        <v>25</v>
      </c>
      <c r="Q38" s="1282" t="s">
        <v>25</v>
      </c>
      <c r="R38" s="1283" t="s">
        <v>21</v>
      </c>
      <c r="S38" s="1284" t="s">
        <v>21</v>
      </c>
      <c r="T38" s="1285">
        <v>118000</v>
      </c>
      <c r="U38" s="1286">
        <v>4500</v>
      </c>
      <c r="V38" s="1287">
        <v>120000</v>
      </c>
      <c r="W38" s="1288">
        <v>3000</v>
      </c>
      <c r="X38" s="1289">
        <v>100000</v>
      </c>
      <c r="Y38" s="1290">
        <v>3000</v>
      </c>
      <c r="Z38" s="1291">
        <v>100000</v>
      </c>
      <c r="AA38" s="1292">
        <v>4500</v>
      </c>
      <c r="AB38" s="1293">
        <v>100000</v>
      </c>
      <c r="AC38" s="1294">
        <v>6000</v>
      </c>
      <c r="AD38" s="1295">
        <v>97000</v>
      </c>
      <c r="AE38" s="1296">
        <v>4500</v>
      </c>
      <c r="AF38" s="1297">
        <v>120000</v>
      </c>
      <c r="AG38" s="1298">
        <v>500</v>
      </c>
      <c r="AH38" s="1299">
        <v>124000</v>
      </c>
      <c r="AI38" s="1300">
        <v>3000</v>
      </c>
      <c r="AJ38" s="1301">
        <v>100000</v>
      </c>
      <c r="AK38" s="1302">
        <v>3000</v>
      </c>
      <c r="AL38" s="1303">
        <v>104000</v>
      </c>
      <c r="AM38" s="1304">
        <v>6500</v>
      </c>
      <c r="AN38" s="1305">
        <v>104000</v>
      </c>
      <c r="AO38" s="1306">
        <v>6500</v>
      </c>
      <c r="AP38" s="1307">
        <v>97000</v>
      </c>
      <c r="AQ38" s="1308">
        <v>16500</v>
      </c>
    </row>
    <row r="39" spans="1:43" x14ac:dyDescent="0.25">
      <c r="A39" s="4" t="s">
        <v>50</v>
      </c>
      <c r="B39" s="1309">
        <v>100000</v>
      </c>
      <c r="C39" s="1310">
        <v>2000</v>
      </c>
      <c r="D39" s="1311">
        <v>116000</v>
      </c>
      <c r="E39" s="1312">
        <v>6000</v>
      </c>
      <c r="F39" s="1313">
        <v>95000</v>
      </c>
      <c r="G39" s="1314">
        <v>2500</v>
      </c>
      <c r="H39" s="1315">
        <v>93000</v>
      </c>
      <c r="I39" s="1316">
        <v>8000</v>
      </c>
      <c r="J39" s="1317">
        <v>111000</v>
      </c>
      <c r="K39" s="1318">
        <v>26500</v>
      </c>
      <c r="L39" s="1319">
        <v>88000</v>
      </c>
      <c r="M39" s="1320">
        <v>6500</v>
      </c>
      <c r="N39" s="1321" t="s">
        <v>21</v>
      </c>
      <c r="O39" s="1322" t="s">
        <v>21</v>
      </c>
      <c r="P39" s="1323" t="s">
        <v>21</v>
      </c>
      <c r="Q39" s="1324" t="s">
        <v>21</v>
      </c>
      <c r="R39" s="1325" t="s">
        <v>21</v>
      </c>
      <c r="S39" s="1326" t="s">
        <v>21</v>
      </c>
      <c r="T39" s="1327">
        <v>103000</v>
      </c>
      <c r="U39" s="1328">
        <v>5000</v>
      </c>
      <c r="V39" s="1329">
        <v>110000</v>
      </c>
      <c r="W39" s="1330">
        <v>11500</v>
      </c>
      <c r="X39" s="1331">
        <v>95000</v>
      </c>
      <c r="Y39" s="1332">
        <v>4500</v>
      </c>
      <c r="Z39" s="1333">
        <v>96000</v>
      </c>
      <c r="AA39" s="1334">
        <v>3000</v>
      </c>
      <c r="AB39" s="1335">
        <v>99000</v>
      </c>
      <c r="AC39" s="1336">
        <v>9000</v>
      </c>
      <c r="AD39" s="1337">
        <v>95000</v>
      </c>
      <c r="AE39" s="1338">
        <v>4000</v>
      </c>
      <c r="AF39" s="1339">
        <v>100000</v>
      </c>
      <c r="AG39" s="1340">
        <v>2000</v>
      </c>
      <c r="AH39" s="1341">
        <v>119000</v>
      </c>
      <c r="AI39" s="1342">
        <v>5000</v>
      </c>
      <c r="AJ39" s="1343">
        <v>95000</v>
      </c>
      <c r="AK39" s="1344">
        <v>2500</v>
      </c>
      <c r="AL39" s="1345">
        <v>105000</v>
      </c>
      <c r="AM39" s="1346">
        <v>10500</v>
      </c>
      <c r="AN39" s="1347">
        <v>104000</v>
      </c>
      <c r="AO39" s="1348">
        <v>13500</v>
      </c>
      <c r="AP39" s="1349">
        <v>112000</v>
      </c>
      <c r="AQ39" s="1350">
        <v>15000</v>
      </c>
    </row>
    <row r="41" spans="1:43" ht="30" customHeight="1" x14ac:dyDescent="0.25">
      <c r="A41" s="1384" t="s">
        <v>51</v>
      </c>
      <c r="B41" s="1385"/>
      <c r="C41" s="1385"/>
      <c r="D41" s="1385"/>
      <c r="E41" s="1385"/>
      <c r="F41" s="1385"/>
      <c r="G41" s="1385"/>
      <c r="H41" s="1385"/>
      <c r="I41" s="1385"/>
      <c r="J41" s="1385"/>
      <c r="K41" s="1385"/>
    </row>
    <row r="42" spans="1:43" ht="15" customHeight="1" x14ac:dyDescent="0.25">
      <c r="A42" s="1384" t="s">
        <v>52</v>
      </c>
      <c r="B42" s="1385"/>
      <c r="C42" s="1385"/>
      <c r="D42" s="1385"/>
      <c r="E42" s="1385"/>
      <c r="F42" s="1385"/>
      <c r="G42" s="1385"/>
      <c r="H42" s="1385"/>
      <c r="I42" s="1385"/>
      <c r="J42" s="1385"/>
      <c r="K42" s="1385"/>
    </row>
    <row r="43" spans="1:43" ht="15" customHeight="1" x14ac:dyDescent="0.25">
      <c r="A43" s="1384" t="s">
        <v>53</v>
      </c>
      <c r="B43" s="1385"/>
      <c r="C43" s="1385"/>
      <c r="D43" s="1385"/>
      <c r="E43" s="1385"/>
      <c r="F43" s="1385"/>
      <c r="G43" s="1385"/>
      <c r="H43" s="1385"/>
      <c r="I43" s="1385"/>
      <c r="J43" s="1385"/>
      <c r="K43" s="1385"/>
    </row>
    <row r="44" spans="1:43" ht="15" customHeight="1" x14ac:dyDescent="0.25">
      <c r="A44" s="1384" t="s">
        <v>54</v>
      </c>
      <c r="B44" s="1385"/>
      <c r="C44" s="1385"/>
      <c r="D44" s="1385"/>
      <c r="E44" s="1385"/>
      <c r="F44" s="1385"/>
      <c r="G44" s="1385"/>
      <c r="H44" s="1385"/>
      <c r="I44" s="1385"/>
      <c r="J44" s="1385"/>
      <c r="K44" s="1385"/>
    </row>
    <row r="45" spans="1:43" ht="15" customHeight="1" x14ac:dyDescent="0.25">
      <c r="A45" s="1384" t="s">
        <v>55</v>
      </c>
      <c r="B45" s="1385"/>
      <c r="C45" s="1385"/>
      <c r="D45" s="1385"/>
      <c r="E45" s="1385"/>
      <c r="F45" s="1385"/>
      <c r="G45" s="1385"/>
      <c r="H45" s="1385"/>
      <c r="I45" s="1385"/>
      <c r="J45" s="1385"/>
      <c r="K45" s="1385"/>
    </row>
    <row r="46" spans="1:43" ht="15" customHeight="1" x14ac:dyDescent="0.25">
      <c r="A46" s="1384" t="s">
        <v>56</v>
      </c>
      <c r="B46" s="1385"/>
      <c r="C46" s="1385"/>
      <c r="D46" s="1385"/>
      <c r="E46" s="1385"/>
      <c r="F46" s="1385"/>
      <c r="G46" s="1385"/>
      <c r="H46" s="1385"/>
      <c r="I46" s="1385"/>
      <c r="J46" s="1385"/>
      <c r="K46" s="1385"/>
    </row>
    <row r="47" spans="1:43" ht="45" customHeight="1" x14ac:dyDescent="0.25">
      <c r="A47" s="1384" t="s">
        <v>57</v>
      </c>
      <c r="B47" s="1385"/>
      <c r="C47" s="1385"/>
      <c r="D47" s="1385"/>
      <c r="E47" s="1385"/>
      <c r="F47" s="1385"/>
      <c r="G47" s="1385"/>
      <c r="H47" s="1385"/>
      <c r="I47" s="1385"/>
      <c r="J47" s="1385"/>
      <c r="K47" s="1385"/>
    </row>
    <row r="48" spans="1:43" ht="15" customHeight="1" x14ac:dyDescent="0.25">
      <c r="A48" s="1384" t="s">
        <v>58</v>
      </c>
      <c r="B48" s="1385"/>
      <c r="C48" s="1385"/>
      <c r="D48" s="1385"/>
      <c r="E48" s="1385"/>
      <c r="F48" s="1385"/>
      <c r="G48" s="1385"/>
      <c r="H48" s="1385"/>
      <c r="I48" s="1385"/>
      <c r="J48" s="1385"/>
      <c r="K48" s="1385"/>
    </row>
    <row r="56" spans="1:13" x14ac:dyDescent="0.25">
      <c r="A56" s="1355" t="s">
        <v>59</v>
      </c>
      <c r="B56" s="1382" t="s">
        <v>11</v>
      </c>
      <c r="C56" s="1382"/>
      <c r="D56" s="1382" t="s">
        <v>12</v>
      </c>
      <c r="E56" s="1382"/>
      <c r="F56" s="1382" t="s">
        <v>13</v>
      </c>
      <c r="G56" s="1382"/>
      <c r="H56" s="1383" t="s">
        <v>11</v>
      </c>
      <c r="I56" s="1383"/>
      <c r="J56" s="1383" t="s">
        <v>12</v>
      </c>
      <c r="K56" s="1383"/>
      <c r="L56" s="1383" t="s">
        <v>13</v>
      </c>
      <c r="M56" s="1383"/>
    </row>
    <row r="57" spans="1:13" x14ac:dyDescent="0.25">
      <c r="A57" s="1351" t="s">
        <v>2</v>
      </c>
      <c r="B57" s="1355" t="s">
        <v>62</v>
      </c>
      <c r="C57" s="1355" t="s">
        <v>65</v>
      </c>
      <c r="D57" s="1355" t="s">
        <v>63</v>
      </c>
      <c r="E57" s="1355" t="s">
        <v>66</v>
      </c>
      <c r="F57" s="1355" t="s">
        <v>64</v>
      </c>
      <c r="G57" s="1355" t="s">
        <v>67</v>
      </c>
      <c r="H57" s="1355" t="s">
        <v>83</v>
      </c>
      <c r="I57" s="1355" t="s">
        <v>65</v>
      </c>
      <c r="J57" s="1355" t="s">
        <v>84</v>
      </c>
      <c r="K57" s="1355" t="s">
        <v>66</v>
      </c>
      <c r="L57" s="1355" t="s">
        <v>85</v>
      </c>
      <c r="M57" s="1355" t="s">
        <v>67</v>
      </c>
    </row>
    <row r="58" spans="1:13" x14ac:dyDescent="0.25">
      <c r="A58" s="3" t="s">
        <v>16</v>
      </c>
      <c r="B58" s="1350">
        <v>106000</v>
      </c>
      <c r="C58" s="1350">
        <v>1000</v>
      </c>
      <c r="D58" s="1350">
        <v>116000</v>
      </c>
      <c r="E58" s="1350">
        <v>1500</v>
      </c>
      <c r="F58" s="1350">
        <v>90000</v>
      </c>
      <c r="G58" s="1350">
        <v>1000</v>
      </c>
      <c r="H58">
        <v>787250</v>
      </c>
      <c r="I58">
        <v>1900</v>
      </c>
      <c r="J58">
        <v>519400</v>
      </c>
      <c r="K58">
        <v>1700</v>
      </c>
      <c r="L58">
        <v>267850</v>
      </c>
      <c r="M58">
        <v>1050</v>
      </c>
    </row>
    <row r="59" spans="1:13" x14ac:dyDescent="0.25">
      <c r="A59" s="4" t="s">
        <v>17</v>
      </c>
      <c r="B59" s="1350">
        <v>100000</v>
      </c>
      <c r="C59" s="1350">
        <v>500</v>
      </c>
      <c r="D59" s="1350">
        <v>110000</v>
      </c>
      <c r="E59" s="1350">
        <v>500</v>
      </c>
      <c r="F59" s="1350">
        <v>89000</v>
      </c>
      <c r="G59" s="1350">
        <v>1500</v>
      </c>
      <c r="H59">
        <v>597050</v>
      </c>
      <c r="I59">
        <v>1975</v>
      </c>
      <c r="J59">
        <v>376200</v>
      </c>
      <c r="K59">
        <v>1775</v>
      </c>
      <c r="L59">
        <v>220850</v>
      </c>
      <c r="M59">
        <v>1025</v>
      </c>
    </row>
    <row r="60" spans="1:13" x14ac:dyDescent="0.25">
      <c r="A60" s="5" t="s">
        <v>18</v>
      </c>
      <c r="B60" s="1350">
        <v>100000</v>
      </c>
      <c r="C60" s="1350">
        <v>1500</v>
      </c>
      <c r="D60" s="1350">
        <v>106000</v>
      </c>
      <c r="E60" s="1350">
        <v>2000</v>
      </c>
      <c r="F60" s="1350">
        <v>86000</v>
      </c>
      <c r="G60" s="1350">
        <v>1500</v>
      </c>
      <c r="H60">
        <v>195050</v>
      </c>
      <c r="I60">
        <v>1075</v>
      </c>
      <c r="J60">
        <v>117600</v>
      </c>
      <c r="K60">
        <v>1100</v>
      </c>
      <c r="L60">
        <v>77500</v>
      </c>
      <c r="M60">
        <v>750</v>
      </c>
    </row>
    <row r="61" spans="1:13" x14ac:dyDescent="0.25">
      <c r="A61" s="6" t="s">
        <v>19</v>
      </c>
      <c r="B61" s="1350">
        <v>100000</v>
      </c>
      <c r="C61" s="1350">
        <v>500</v>
      </c>
      <c r="D61" s="1350">
        <v>104000</v>
      </c>
      <c r="E61" s="1350">
        <v>3500</v>
      </c>
      <c r="F61" s="1350">
        <v>89000</v>
      </c>
      <c r="G61" s="1350">
        <v>3000</v>
      </c>
      <c r="H61">
        <v>18050</v>
      </c>
      <c r="I61">
        <v>400</v>
      </c>
      <c r="J61">
        <v>12800</v>
      </c>
      <c r="K61">
        <v>400</v>
      </c>
      <c r="L61">
        <v>5250</v>
      </c>
      <c r="M61">
        <v>200</v>
      </c>
    </row>
    <row r="62" spans="1:13" x14ac:dyDescent="0.25">
      <c r="A62" s="6" t="s">
        <v>22</v>
      </c>
      <c r="B62" s="1350">
        <v>107000</v>
      </c>
      <c r="C62" s="1350">
        <v>3000</v>
      </c>
      <c r="D62" s="1350">
        <v>114000</v>
      </c>
      <c r="E62" s="1350">
        <v>4000</v>
      </c>
      <c r="F62" s="1350">
        <v>94000</v>
      </c>
      <c r="G62" s="1350">
        <v>4000</v>
      </c>
      <c r="H62">
        <v>28050</v>
      </c>
      <c r="I62">
        <v>425</v>
      </c>
      <c r="J62">
        <v>18550</v>
      </c>
      <c r="K62">
        <v>475</v>
      </c>
      <c r="L62">
        <v>9500</v>
      </c>
      <c r="M62">
        <v>400</v>
      </c>
    </row>
    <row r="63" spans="1:13" x14ac:dyDescent="0.25">
      <c r="A63" s="6" t="s">
        <v>23</v>
      </c>
      <c r="B63" s="1350">
        <v>98000</v>
      </c>
      <c r="C63" s="1350">
        <v>3000</v>
      </c>
      <c r="D63" s="1350">
        <v>104000</v>
      </c>
      <c r="E63" s="1350">
        <v>3000</v>
      </c>
      <c r="F63" s="1350">
        <v>89000</v>
      </c>
      <c r="G63" s="1350">
        <v>3500</v>
      </c>
      <c r="H63">
        <v>23300</v>
      </c>
      <c r="I63">
        <v>350</v>
      </c>
      <c r="J63">
        <v>12400</v>
      </c>
      <c r="K63">
        <v>400</v>
      </c>
      <c r="L63">
        <v>10950</v>
      </c>
      <c r="M63">
        <v>375</v>
      </c>
    </row>
    <row r="64" spans="1:13" x14ac:dyDescent="0.25">
      <c r="A64" s="6" t="s">
        <v>24</v>
      </c>
      <c r="B64" s="1350">
        <v>90000</v>
      </c>
      <c r="C64" s="1350">
        <v>2500</v>
      </c>
      <c r="D64" s="1350">
        <v>99000</v>
      </c>
      <c r="E64" s="1350">
        <v>3000</v>
      </c>
      <c r="F64" s="1350">
        <v>75000</v>
      </c>
      <c r="G64" s="1350">
        <v>2500</v>
      </c>
      <c r="H64">
        <v>8400</v>
      </c>
      <c r="I64">
        <v>225</v>
      </c>
      <c r="J64">
        <v>6000</v>
      </c>
      <c r="K64">
        <v>250</v>
      </c>
      <c r="L64">
        <v>2450</v>
      </c>
      <c r="M64">
        <v>100</v>
      </c>
    </row>
    <row r="65" spans="1:13" x14ac:dyDescent="0.25">
      <c r="A65" s="6" t="s">
        <v>26</v>
      </c>
      <c r="B65" s="1350">
        <v>100000</v>
      </c>
      <c r="C65" s="1350">
        <v>2000</v>
      </c>
      <c r="D65" s="1350">
        <v>110000</v>
      </c>
      <c r="E65" s="1350">
        <v>5000</v>
      </c>
      <c r="F65" s="1350">
        <v>84000</v>
      </c>
      <c r="G65" s="1350">
        <v>3000</v>
      </c>
      <c r="H65">
        <v>12950</v>
      </c>
      <c r="I65">
        <v>350</v>
      </c>
      <c r="J65">
        <v>7000</v>
      </c>
      <c r="K65">
        <v>350</v>
      </c>
      <c r="L65">
        <v>5900</v>
      </c>
      <c r="M65">
        <v>275</v>
      </c>
    </row>
    <row r="66" spans="1:13" x14ac:dyDescent="0.25">
      <c r="A66" s="6" t="s">
        <v>27</v>
      </c>
      <c r="B66" s="1350">
        <v>90000</v>
      </c>
      <c r="C66" s="1350">
        <v>2000</v>
      </c>
      <c r="D66" s="1350">
        <v>96000</v>
      </c>
      <c r="E66" s="1350">
        <v>3500</v>
      </c>
      <c r="F66" s="1350">
        <v>72000</v>
      </c>
      <c r="G66" s="1350">
        <v>3000</v>
      </c>
      <c r="H66">
        <v>7750</v>
      </c>
      <c r="I66">
        <v>250</v>
      </c>
      <c r="J66">
        <v>5700</v>
      </c>
      <c r="K66">
        <v>250</v>
      </c>
      <c r="L66">
        <v>2100</v>
      </c>
      <c r="M66">
        <v>150</v>
      </c>
    </row>
    <row r="67" spans="1:13" x14ac:dyDescent="0.25">
      <c r="A67" s="6" t="s">
        <v>28</v>
      </c>
      <c r="B67" s="1350">
        <v>97000</v>
      </c>
      <c r="C67" s="1350">
        <v>2000</v>
      </c>
      <c r="D67" s="1350">
        <v>105000</v>
      </c>
      <c r="E67" s="1350">
        <v>2500</v>
      </c>
      <c r="F67" s="1350">
        <v>85000</v>
      </c>
      <c r="G67" s="1350">
        <v>1500</v>
      </c>
      <c r="H67">
        <v>96550</v>
      </c>
      <c r="I67">
        <v>625</v>
      </c>
      <c r="J67">
        <v>55200</v>
      </c>
      <c r="K67">
        <v>675</v>
      </c>
      <c r="L67">
        <v>41350</v>
      </c>
      <c r="M67">
        <v>550</v>
      </c>
    </row>
    <row r="68" spans="1:13" x14ac:dyDescent="0.25">
      <c r="A68" s="5" t="s">
        <v>29</v>
      </c>
      <c r="B68" s="1350">
        <v>130000</v>
      </c>
      <c r="C68" s="1350">
        <v>1500</v>
      </c>
      <c r="D68" s="1350">
        <v>134000</v>
      </c>
      <c r="E68" s="1350">
        <v>4000</v>
      </c>
      <c r="F68" s="1350">
        <v>113000</v>
      </c>
      <c r="G68" s="1350">
        <v>6000</v>
      </c>
      <c r="H68">
        <v>24600</v>
      </c>
      <c r="I68">
        <v>325</v>
      </c>
      <c r="J68">
        <v>20250</v>
      </c>
      <c r="K68">
        <v>350</v>
      </c>
      <c r="L68">
        <v>4350</v>
      </c>
      <c r="M68">
        <v>175</v>
      </c>
    </row>
    <row r="69" spans="1:13" x14ac:dyDescent="0.25">
      <c r="A69" s="5" t="s">
        <v>30</v>
      </c>
      <c r="B69" s="1350">
        <v>100000</v>
      </c>
      <c r="C69" s="1350">
        <v>3500</v>
      </c>
      <c r="D69" s="1350">
        <v>105000</v>
      </c>
      <c r="E69" s="1350">
        <v>3500</v>
      </c>
      <c r="F69" s="1350">
        <v>92000</v>
      </c>
      <c r="G69" s="1350">
        <v>4500</v>
      </c>
      <c r="H69">
        <v>35950</v>
      </c>
      <c r="I69">
        <v>550</v>
      </c>
      <c r="J69">
        <v>27500</v>
      </c>
      <c r="K69">
        <v>550</v>
      </c>
      <c r="L69">
        <v>8450</v>
      </c>
      <c r="M69">
        <v>300</v>
      </c>
    </row>
    <row r="70" spans="1:13" x14ac:dyDescent="0.25">
      <c r="A70" s="5" t="s">
        <v>31</v>
      </c>
      <c r="B70" s="1350">
        <v>110000</v>
      </c>
      <c r="C70" s="1350">
        <v>500</v>
      </c>
      <c r="D70" s="1350">
        <v>118000</v>
      </c>
      <c r="E70" s="1350">
        <v>3000</v>
      </c>
      <c r="F70" s="1350">
        <v>95000</v>
      </c>
      <c r="G70" s="1350">
        <v>2000</v>
      </c>
      <c r="H70">
        <v>131550</v>
      </c>
      <c r="I70">
        <v>950</v>
      </c>
      <c r="J70">
        <v>102800</v>
      </c>
      <c r="K70">
        <v>950</v>
      </c>
      <c r="L70">
        <v>28750</v>
      </c>
      <c r="M70">
        <v>500</v>
      </c>
    </row>
    <row r="71" spans="1:13" x14ac:dyDescent="0.25">
      <c r="A71" s="6" t="s">
        <v>32</v>
      </c>
      <c r="B71" s="1350">
        <v>100000</v>
      </c>
      <c r="C71" s="1350">
        <v>3500</v>
      </c>
      <c r="D71" s="1350">
        <v>103000</v>
      </c>
      <c r="E71" s="1350">
        <v>6500</v>
      </c>
      <c r="F71" s="1350">
        <v>84000</v>
      </c>
      <c r="G71" s="1350">
        <v>5000</v>
      </c>
      <c r="H71">
        <v>5350</v>
      </c>
      <c r="I71">
        <v>150</v>
      </c>
      <c r="J71">
        <v>4400</v>
      </c>
      <c r="K71">
        <v>150</v>
      </c>
      <c r="L71">
        <v>950</v>
      </c>
      <c r="M71">
        <v>75</v>
      </c>
    </row>
    <row r="72" spans="1:13" x14ac:dyDescent="0.25">
      <c r="A72" s="6" t="s">
        <v>33</v>
      </c>
      <c r="B72" s="1350">
        <v>110000</v>
      </c>
      <c r="C72" s="1350">
        <v>500</v>
      </c>
      <c r="D72" s="1350">
        <v>118000</v>
      </c>
      <c r="E72" s="1350">
        <v>3000</v>
      </c>
      <c r="F72" s="1350">
        <v>97000</v>
      </c>
      <c r="G72" s="1350">
        <v>4000</v>
      </c>
      <c r="H72">
        <v>65700</v>
      </c>
      <c r="I72">
        <v>600</v>
      </c>
      <c r="J72">
        <v>48250</v>
      </c>
      <c r="K72">
        <v>650</v>
      </c>
      <c r="L72">
        <v>17450</v>
      </c>
      <c r="M72">
        <v>400</v>
      </c>
    </row>
    <row r="73" spans="1:13" ht="17.25" x14ac:dyDescent="0.25">
      <c r="A73" s="6" t="s">
        <v>34</v>
      </c>
      <c r="B73" s="1350">
        <v>102000</v>
      </c>
      <c r="C73" s="1350">
        <v>2500</v>
      </c>
      <c r="D73" s="1350">
        <v>108000</v>
      </c>
      <c r="E73" s="1350">
        <v>2000</v>
      </c>
      <c r="F73" s="1350">
        <v>86000</v>
      </c>
      <c r="G73" s="1350">
        <v>3000</v>
      </c>
      <c r="H73">
        <v>21050</v>
      </c>
      <c r="I73">
        <v>250</v>
      </c>
      <c r="J73">
        <v>15550</v>
      </c>
      <c r="K73">
        <v>275</v>
      </c>
      <c r="L73">
        <v>5500</v>
      </c>
      <c r="M73">
        <v>150</v>
      </c>
    </row>
    <row r="74" spans="1:13" x14ac:dyDescent="0.25">
      <c r="A74" s="6" t="s">
        <v>35</v>
      </c>
      <c r="B74" s="1350">
        <v>120000</v>
      </c>
      <c r="C74" s="1350">
        <v>1500</v>
      </c>
      <c r="D74" s="1350">
        <v>120000</v>
      </c>
      <c r="E74" s="1350">
        <v>1000</v>
      </c>
      <c r="F74" s="1350">
        <v>100000</v>
      </c>
      <c r="G74" s="1350">
        <v>3000</v>
      </c>
      <c r="H74">
        <v>39450</v>
      </c>
      <c r="I74">
        <v>550</v>
      </c>
      <c r="J74">
        <v>34600</v>
      </c>
      <c r="K74">
        <v>575</v>
      </c>
      <c r="L74">
        <v>4850</v>
      </c>
      <c r="M74">
        <v>250</v>
      </c>
    </row>
    <row r="75" spans="1:13" x14ac:dyDescent="0.25">
      <c r="A75" s="5" t="s">
        <v>36</v>
      </c>
      <c r="B75" s="1350">
        <v>93000</v>
      </c>
      <c r="C75" s="1350">
        <v>1500</v>
      </c>
      <c r="D75" s="1350">
        <v>104000</v>
      </c>
      <c r="E75" s="1350">
        <v>3000</v>
      </c>
      <c r="F75" s="1350">
        <v>87000</v>
      </c>
      <c r="G75" s="1350">
        <v>1500</v>
      </c>
      <c r="H75">
        <v>114200</v>
      </c>
      <c r="I75">
        <v>750</v>
      </c>
      <c r="J75">
        <v>49400</v>
      </c>
      <c r="K75">
        <v>825</v>
      </c>
      <c r="L75">
        <v>64800</v>
      </c>
      <c r="M75">
        <v>775</v>
      </c>
    </row>
    <row r="76" spans="1:13" x14ac:dyDescent="0.25">
      <c r="A76" s="5" t="s">
        <v>37</v>
      </c>
      <c r="B76" s="1350">
        <v>97000</v>
      </c>
      <c r="C76" s="1350">
        <v>1500</v>
      </c>
      <c r="D76" s="1350">
        <v>103000</v>
      </c>
      <c r="E76" s="1350">
        <v>2500</v>
      </c>
      <c r="F76" s="1350">
        <v>86000</v>
      </c>
      <c r="G76" s="1350">
        <v>1500</v>
      </c>
      <c r="H76">
        <v>95650</v>
      </c>
      <c r="I76">
        <v>950</v>
      </c>
      <c r="J76">
        <v>58600</v>
      </c>
      <c r="K76">
        <v>750</v>
      </c>
      <c r="L76">
        <v>37050</v>
      </c>
      <c r="M76">
        <v>575</v>
      </c>
    </row>
    <row r="77" spans="1:13" x14ac:dyDescent="0.25">
      <c r="A77" s="6" t="s">
        <v>38</v>
      </c>
      <c r="B77" s="1350">
        <v>129000</v>
      </c>
      <c r="C77" s="1350">
        <v>4000</v>
      </c>
      <c r="D77" s="1350">
        <v>139000</v>
      </c>
      <c r="E77" s="1350">
        <v>6000</v>
      </c>
      <c r="F77" s="1350">
        <v>118000</v>
      </c>
      <c r="G77" s="1350">
        <v>5000</v>
      </c>
      <c r="H77">
        <v>25900</v>
      </c>
      <c r="I77">
        <v>500</v>
      </c>
      <c r="J77">
        <v>19450</v>
      </c>
      <c r="K77">
        <v>475</v>
      </c>
      <c r="L77">
        <v>6450</v>
      </c>
      <c r="M77">
        <v>225</v>
      </c>
    </row>
    <row r="78" spans="1:13" x14ac:dyDescent="0.25">
      <c r="A78" s="6" t="s">
        <v>39</v>
      </c>
      <c r="B78" s="1350">
        <v>94000</v>
      </c>
      <c r="C78" s="1350">
        <v>3500</v>
      </c>
      <c r="D78" s="1350">
        <v>97000</v>
      </c>
      <c r="E78" s="1350">
        <v>4000</v>
      </c>
      <c r="F78" s="1350">
        <v>89000</v>
      </c>
      <c r="G78" s="1350">
        <v>2000</v>
      </c>
      <c r="H78">
        <v>21750</v>
      </c>
      <c r="I78">
        <v>450</v>
      </c>
      <c r="J78">
        <v>14800</v>
      </c>
      <c r="K78">
        <v>425</v>
      </c>
      <c r="L78">
        <v>6900</v>
      </c>
      <c r="M78">
        <v>325</v>
      </c>
    </row>
    <row r="79" spans="1:13" x14ac:dyDescent="0.25">
      <c r="A79" s="6" t="s">
        <v>40</v>
      </c>
      <c r="B79" s="1350">
        <v>87000</v>
      </c>
      <c r="C79" s="1350">
        <v>2500</v>
      </c>
      <c r="D79" s="1350">
        <v>90000</v>
      </c>
      <c r="E79" s="1350">
        <v>4000</v>
      </c>
      <c r="F79" s="1350">
        <v>85000</v>
      </c>
      <c r="G79" s="1350">
        <v>2500</v>
      </c>
      <c r="H79">
        <v>14950</v>
      </c>
      <c r="I79">
        <v>300</v>
      </c>
      <c r="J79">
        <v>7250</v>
      </c>
      <c r="K79">
        <v>300</v>
      </c>
      <c r="L79">
        <v>7700</v>
      </c>
      <c r="M79">
        <v>225</v>
      </c>
    </row>
    <row r="80" spans="1:13" x14ac:dyDescent="0.25">
      <c r="A80" s="6" t="s">
        <v>41</v>
      </c>
      <c r="B80" s="1350">
        <v>83000</v>
      </c>
      <c r="C80" s="1350">
        <v>1500</v>
      </c>
      <c r="D80" s="1350">
        <v>90000</v>
      </c>
      <c r="E80" s="1350">
        <v>2500</v>
      </c>
      <c r="F80" s="1350">
        <v>77000</v>
      </c>
      <c r="G80" s="1350">
        <v>2500</v>
      </c>
      <c r="H80">
        <v>33100</v>
      </c>
      <c r="I80">
        <v>500</v>
      </c>
      <c r="J80">
        <v>17050</v>
      </c>
      <c r="K80">
        <v>425</v>
      </c>
      <c r="L80">
        <v>16000</v>
      </c>
      <c r="M80">
        <v>375</v>
      </c>
    </row>
    <row r="81" spans="1:13" x14ac:dyDescent="0.25">
      <c r="A81" s="4" t="s">
        <v>42</v>
      </c>
      <c r="B81" s="1350">
        <v>125000</v>
      </c>
      <c r="C81" s="1350">
        <v>2000</v>
      </c>
      <c r="D81" s="1350">
        <v>128000</v>
      </c>
      <c r="E81" s="1350">
        <v>2000</v>
      </c>
      <c r="F81" s="1350">
        <v>109000</v>
      </c>
      <c r="G81" s="1350">
        <v>500</v>
      </c>
      <c r="H81">
        <v>151900</v>
      </c>
      <c r="I81">
        <v>925</v>
      </c>
      <c r="J81">
        <v>129100</v>
      </c>
      <c r="K81">
        <v>975</v>
      </c>
      <c r="L81">
        <v>22800</v>
      </c>
      <c r="M81">
        <v>425</v>
      </c>
    </row>
    <row r="82" spans="1:13" x14ac:dyDescent="0.25">
      <c r="A82" s="5" t="s">
        <v>43</v>
      </c>
      <c r="B82" s="1350">
        <v>132000</v>
      </c>
      <c r="C82" s="1350">
        <v>4500</v>
      </c>
      <c r="D82" s="1350">
        <v>132000</v>
      </c>
      <c r="E82" s="1350">
        <v>5000</v>
      </c>
      <c r="F82" s="1350">
        <v>123000</v>
      </c>
      <c r="G82" s="1350">
        <v>13500</v>
      </c>
      <c r="H82">
        <v>6400</v>
      </c>
      <c r="I82">
        <v>175</v>
      </c>
      <c r="J82">
        <v>5850</v>
      </c>
      <c r="K82">
        <v>175</v>
      </c>
      <c r="L82">
        <v>550</v>
      </c>
      <c r="M82">
        <v>75</v>
      </c>
    </row>
    <row r="83" spans="1:13" x14ac:dyDescent="0.25">
      <c r="A83" s="5" t="s">
        <v>44</v>
      </c>
      <c r="B83" s="1350">
        <v>125000</v>
      </c>
      <c r="C83" s="1350">
        <v>4000</v>
      </c>
      <c r="D83" s="1350">
        <v>129000</v>
      </c>
      <c r="E83" s="1350">
        <v>4000</v>
      </c>
      <c r="F83" s="1350">
        <v>111000</v>
      </c>
      <c r="G83" s="1350">
        <v>4000</v>
      </c>
      <c r="H83">
        <v>17500</v>
      </c>
      <c r="I83">
        <v>375</v>
      </c>
      <c r="J83">
        <v>14150</v>
      </c>
      <c r="K83">
        <v>375</v>
      </c>
      <c r="L83">
        <v>3350</v>
      </c>
      <c r="M83">
        <v>175</v>
      </c>
    </row>
    <row r="84" spans="1:13" x14ac:dyDescent="0.25">
      <c r="A84" s="5" t="s">
        <v>45</v>
      </c>
      <c r="B84" s="1350">
        <v>110000</v>
      </c>
      <c r="C84" s="1350">
        <v>3000</v>
      </c>
      <c r="D84" s="1350">
        <v>116000</v>
      </c>
      <c r="E84" s="1350">
        <v>4000</v>
      </c>
      <c r="F84" s="1350">
        <v>93000</v>
      </c>
      <c r="G84" s="1350">
        <v>5000</v>
      </c>
      <c r="H84">
        <v>13550</v>
      </c>
      <c r="I84">
        <v>350</v>
      </c>
      <c r="J84">
        <v>11600</v>
      </c>
      <c r="K84">
        <v>350</v>
      </c>
      <c r="L84">
        <v>1950</v>
      </c>
      <c r="M84">
        <v>150</v>
      </c>
    </row>
    <row r="85" spans="1:13" x14ac:dyDescent="0.25">
      <c r="A85" s="5" t="s">
        <v>46</v>
      </c>
      <c r="B85" s="1350">
        <v>135000</v>
      </c>
      <c r="C85" s="1350">
        <v>3000</v>
      </c>
      <c r="D85" s="1350">
        <v>140000</v>
      </c>
      <c r="E85" s="1350">
        <v>2500</v>
      </c>
      <c r="F85" s="1350">
        <v>120000</v>
      </c>
      <c r="G85" s="1350">
        <v>1000</v>
      </c>
      <c r="H85">
        <v>44100</v>
      </c>
      <c r="I85">
        <v>500</v>
      </c>
      <c r="J85">
        <v>38950</v>
      </c>
      <c r="K85">
        <v>550</v>
      </c>
      <c r="L85">
        <v>5150</v>
      </c>
      <c r="M85">
        <v>250</v>
      </c>
    </row>
    <row r="86" spans="1:13" x14ac:dyDescent="0.25">
      <c r="A86" s="5" t="s">
        <v>47</v>
      </c>
      <c r="B86" s="1350">
        <v>122000</v>
      </c>
      <c r="C86" s="1350">
        <v>5000</v>
      </c>
      <c r="D86" s="1350">
        <v>125000</v>
      </c>
      <c r="E86" s="1350">
        <v>3000</v>
      </c>
      <c r="F86" s="1350">
        <v>111000</v>
      </c>
      <c r="G86" s="1350">
        <v>3500</v>
      </c>
      <c r="H86">
        <v>15300</v>
      </c>
      <c r="I86">
        <v>275</v>
      </c>
      <c r="J86">
        <v>12500</v>
      </c>
      <c r="K86">
        <v>300</v>
      </c>
      <c r="L86">
        <v>2800</v>
      </c>
      <c r="M86">
        <v>200</v>
      </c>
    </row>
    <row r="87" spans="1:13" x14ac:dyDescent="0.25">
      <c r="A87" s="5" t="s">
        <v>48</v>
      </c>
      <c r="B87" s="1350">
        <v>117000</v>
      </c>
      <c r="C87" s="1350">
        <v>4000</v>
      </c>
      <c r="D87" s="1350">
        <v>118000</v>
      </c>
      <c r="E87" s="1350">
        <v>3500</v>
      </c>
      <c r="F87" s="1350">
        <v>110000</v>
      </c>
      <c r="G87" s="1350">
        <v>5000</v>
      </c>
      <c r="H87">
        <v>22150</v>
      </c>
      <c r="I87">
        <v>450</v>
      </c>
      <c r="J87">
        <v>19800</v>
      </c>
      <c r="K87">
        <v>475</v>
      </c>
      <c r="L87">
        <v>2350</v>
      </c>
      <c r="M87">
        <v>200</v>
      </c>
    </row>
    <row r="88" spans="1:13" x14ac:dyDescent="0.25">
      <c r="A88" s="5" t="s">
        <v>49</v>
      </c>
      <c r="B88" s="1350">
        <v>120000</v>
      </c>
      <c r="C88" s="1350">
        <v>2000</v>
      </c>
      <c r="D88" s="1350">
        <v>120000</v>
      </c>
      <c r="E88" s="1350">
        <v>2500</v>
      </c>
      <c r="F88" s="1350">
        <v>100000</v>
      </c>
      <c r="G88" s="1350">
        <v>1000</v>
      </c>
      <c r="H88">
        <v>32900</v>
      </c>
      <c r="I88">
        <v>400</v>
      </c>
      <c r="J88">
        <v>26300</v>
      </c>
      <c r="K88">
        <v>400</v>
      </c>
      <c r="L88">
        <v>6600</v>
      </c>
      <c r="M88">
        <v>225</v>
      </c>
    </row>
    <row r="89" spans="1:13" x14ac:dyDescent="0.25">
      <c r="A89" s="4" t="s">
        <v>50</v>
      </c>
      <c r="B89" s="1350">
        <v>100000</v>
      </c>
      <c r="C89" s="1350">
        <v>2000</v>
      </c>
      <c r="D89" s="1350">
        <v>116000</v>
      </c>
      <c r="E89" s="1350">
        <v>6000</v>
      </c>
      <c r="F89" s="1350">
        <v>95000</v>
      </c>
      <c r="G89" s="1350">
        <v>2500</v>
      </c>
      <c r="H89">
        <v>38350</v>
      </c>
      <c r="I89">
        <v>475</v>
      </c>
      <c r="J89">
        <v>14150</v>
      </c>
      <c r="K89">
        <v>400</v>
      </c>
      <c r="L89">
        <v>24200</v>
      </c>
      <c r="M89">
        <v>425</v>
      </c>
    </row>
  </sheetData>
  <mergeCells count="43">
    <mergeCell ref="A43:K43"/>
    <mergeCell ref="A44:K44"/>
    <mergeCell ref="A45:K45"/>
    <mergeCell ref="A46:K46"/>
    <mergeCell ref="AJ6:AK6"/>
    <mergeCell ref="AL6:AM6"/>
    <mergeCell ref="AN6:AO6"/>
    <mergeCell ref="AP6:AQ6"/>
    <mergeCell ref="A41:K41"/>
    <mergeCell ref="Z6:AA6"/>
    <mergeCell ref="AB6:AC6"/>
    <mergeCell ref="AD6:AE6"/>
    <mergeCell ref="AF6:AG6"/>
    <mergeCell ref="AH6:AI6"/>
    <mergeCell ref="P6:Q6"/>
    <mergeCell ref="R6:S6"/>
    <mergeCell ref="T6:U6"/>
    <mergeCell ref="V6:W6"/>
    <mergeCell ref="X6:Y6"/>
    <mergeCell ref="B4:G5"/>
    <mergeCell ref="H4:M5"/>
    <mergeCell ref="N4:AQ4"/>
    <mergeCell ref="N5:S5"/>
    <mergeCell ref="T5:Y5"/>
    <mergeCell ref="Z5:AE5"/>
    <mergeCell ref="AF5:AK5"/>
    <mergeCell ref="AL5:AQ5"/>
    <mergeCell ref="L6:M6"/>
    <mergeCell ref="N6:O6"/>
    <mergeCell ref="B56:C56"/>
    <mergeCell ref="D56:E56"/>
    <mergeCell ref="F56:G56"/>
    <mergeCell ref="H56:I56"/>
    <mergeCell ref="J56:K56"/>
    <mergeCell ref="L56:M56"/>
    <mergeCell ref="B6:C6"/>
    <mergeCell ref="D6:E6"/>
    <mergeCell ref="F6:G6"/>
    <mergeCell ref="H6:I6"/>
    <mergeCell ref="J6:K6"/>
    <mergeCell ref="A47:K47"/>
    <mergeCell ref="A48:K48"/>
    <mergeCell ref="A42:K42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o W m C T K 3 q t 9 q m A A A A + Q A A A B I A H A B D b 2 5 m a W c v U G F j a 2 F n Z S 5 4 b W w g o h g A K K A U A A A A A A A A A A A A A A A A A A A A A A A A A A A A h Y 8 x D o I w G E a v Q r r T l h K M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5 y s c E J Z j K O I M i A L h 0 K b r 8 P m Z E y B / E D Y j K 0 b B 8 W V C f c l k G U C e d / g T 1 B L A w Q U A A I A C A C h a Y J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W m C T C i K R 7 g O A A A A E Q A A A B M A H A B G b 3 J t d W x h c y 9 T Z W N 0 a W 9 u M S 5 t I K I Y A C i g F A A A A A A A A A A A A A A A A A A A A A A A A A A A A C t O T S 7 J z M 9 T C I b Q h t Y A U E s B A i 0 A F A A C A A g A o W m C T K 3 q t 9 q m A A A A + Q A A A B I A A A A A A A A A A A A A A A A A A A A A A E N v b m Z p Z y 9 Q Y W N r Y W d l L n h t b F B L A Q I t A B Q A A g A I A K F p g k w P y u m r p A A A A O k A A A A T A A A A A A A A A A A A A A A A A P I A A A B b Q 2 9 u d G V u d F 9 U e X B l c 1 0 u e G 1 s U E s B A i 0 A F A A C A A g A o W m C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E h D Z S h m o h P n r x + h z 3 y o + w A A A A A A g A A A A A A E G Y A A A A B A A A g A A A A d m k 7 o s 9 x A C f i 6 T J w M G W X F q S D X q U y h u Y A b L f 1 s 8 I N 3 A Y A A A A A D o A A A A A C A A A g A A A A r H h N + l 6 r y E G L g X B 4 X 1 h I x q x 2 Z D 4 P H S h A w 3 g x H x 4 C U h h Q A A A A J 9 j 7 k L A o c y u S U H y y Q Q + 2 I 4 t I e 3 3 1 i j Z u c f Z 7 x k T q 1 D Q v w Z N Y 0 8 B 2 s V V c 0 O E j k I 7 4 E s U b S m n q U A 0 X 5 r p r p U M v x Q o + R 5 V A w T x + Q Y 2 7 n v V v N 6 d A A A A A x Z A q q q Y t e / r C x r A 5 L E z v B w H U i L I 3 g e 1 2 E O / J 0 O 1 A b c 8 4 I m i + e F f p O R e s 7 d o 7 U 9 w 1 e a y 6 A C 5 5 Y V V a C P K L O X / 4 B Q = = < / D a t a M a s h u p > 
</file>

<file path=customXml/itemProps1.xml><?xml version="1.0" encoding="utf-8"?>
<ds:datastoreItem xmlns:ds="http://schemas.openxmlformats.org/officeDocument/2006/customXml" ds:itemID="{550FF717-71D6-4993-9F60-8D42E00DCD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Graph Data Analysis Tables</vt:lpstr>
      <vt:lpstr>Graphs</vt:lpstr>
      <vt:lpstr>Raw_Data_restructured</vt:lpstr>
      <vt:lpstr>Raw_Data_Sheet</vt:lpstr>
      <vt:lpstr>FEMAL_TAvg_ALL</vt:lpstr>
      <vt:lpstr>Male_TAvg_All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2017-09-06T15:02:51Z</dcterms:created>
  <dcterms:modified xsi:type="dcterms:W3CDTF">2018-04-02T21:28:37Z</dcterms:modified>
</cp:coreProperties>
</file>