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itHub_remotes\Winter_UWB_2017\337_system_security\assignments\assig5\"/>
    </mc:Choice>
  </mc:AlternateContent>
  <bookViews>
    <workbookView xWindow="0" yWindow="0" windowWidth="23640" windowHeight="12480"/>
  </bookViews>
  <sheets>
    <sheet name="Sheet1" sheetId="1" r:id="rId1"/>
  </sheets>
  <definedNames>
    <definedName name="Protocols">Sheet1!$S$19:$T$24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4" i="1"/>
  <c r="B5" i="1"/>
  <c r="B6" i="1"/>
  <c r="B7" i="1"/>
  <c r="B8" i="1"/>
  <c r="B9" i="1"/>
  <c r="B10" i="1"/>
  <c r="B11" i="1"/>
  <c r="B12" i="1"/>
  <c r="B13" i="1"/>
  <c r="G25" i="1"/>
  <c r="H25" i="1"/>
  <c r="H16" i="1"/>
  <c r="H17" i="1"/>
  <c r="H18" i="1"/>
  <c r="H19" i="1"/>
  <c r="H20" i="1"/>
  <c r="H21" i="1"/>
  <c r="H22" i="1"/>
  <c r="H23" i="1"/>
  <c r="H24" i="1"/>
  <c r="G16" i="1"/>
  <c r="G17" i="1"/>
  <c r="G18" i="1"/>
  <c r="G19" i="1"/>
  <c r="G20" i="1"/>
  <c r="G21" i="1"/>
  <c r="G22" i="1"/>
  <c r="G23" i="1"/>
  <c r="G24" i="1"/>
  <c r="G10" i="1"/>
  <c r="H10" i="1"/>
  <c r="G11" i="1"/>
  <c r="H11" i="1"/>
  <c r="G4" i="1"/>
  <c r="G5" i="1"/>
  <c r="G6" i="1"/>
  <c r="G7" i="1"/>
  <c r="G8" i="1"/>
  <c r="G9" i="1"/>
  <c r="G12" i="1"/>
  <c r="G13" i="1"/>
  <c r="H4" i="1"/>
  <c r="H5" i="1"/>
  <c r="H6" i="1"/>
  <c r="H7" i="1"/>
  <c r="H8" i="1"/>
  <c r="H9" i="1"/>
  <c r="H12" i="1"/>
  <c r="H13" i="1"/>
</calcChain>
</file>

<file path=xl/sharedStrings.xml><?xml version="1.0" encoding="utf-8"?>
<sst xmlns="http://schemas.openxmlformats.org/spreadsheetml/2006/main" count="141" uniqueCount="27">
  <si>
    <t>Rule</t>
  </si>
  <si>
    <t>Direction</t>
  </si>
  <si>
    <t>Source Address</t>
  </si>
  <si>
    <t>Dest. Address</t>
  </si>
  <si>
    <t>Protocol</t>
  </si>
  <si>
    <t>Source Port</t>
  </si>
  <si>
    <t>Dest. Port</t>
  </si>
  <si>
    <t>Action</t>
  </si>
  <si>
    <t>in</t>
  </si>
  <si>
    <t>Permit</t>
  </si>
  <si>
    <t>Deny</t>
  </si>
  <si>
    <t>*</t>
  </si>
  <si>
    <t>DMZ Mail Server</t>
  </si>
  <si>
    <t>SMTP</t>
  </si>
  <si>
    <t>out</t>
  </si>
  <si>
    <t>POP3S</t>
  </si>
  <si>
    <t>POP3</t>
  </si>
  <si>
    <t>DMZ Web Server</t>
  </si>
  <si>
    <t>HTTP</t>
  </si>
  <si>
    <t>HTTPS</t>
  </si>
  <si>
    <t>DMZ DNS Server</t>
  </si>
  <si>
    <t>DNS</t>
  </si>
  <si>
    <t>External Firewall Rule Set</t>
  </si>
  <si>
    <t>Internal Firewall Rule Set</t>
  </si>
  <si>
    <t>Port</t>
  </si>
  <si>
    <t>Management specific internal IP address</t>
  </si>
  <si>
    <t>Protocol/Port Reference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</si>
</sst>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27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I13" totalsRowShown="0" headerRowDxfId="24" dataDxfId="23" tableBorderDxfId="22">
  <autoFilter ref="B3:I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Rule" dataDxfId="1">
      <calculatedColumnFormula>CHAR(61+VALUE(ROW()))</calculatedColumnFormula>
    </tableColumn>
    <tableColumn id="2" name="Direction" dataDxfId="17"/>
    <tableColumn id="3" name="Source Address" dataDxfId="16"/>
    <tableColumn id="4" name="Dest. Address" dataDxfId="15"/>
    <tableColumn id="5" name="Protocol" dataDxfId="14"/>
    <tableColumn id="6" name="Source Port" dataDxfId="13">
      <calculatedColumnFormula>IF(Table1[[#This Row],[Direction]] = "out",VLOOKUP(Table1[[#This Row],[Protocol]],Protocols,2,FALSE),"*")</calculatedColumnFormula>
    </tableColumn>
    <tableColumn id="7" name="Dest. Port" dataDxfId="12">
      <calculatedColumnFormula>IF(Table1[[#This Row],[Direction]] = "in",VLOOKUP(Table1[[#This Row],[Protocol]],Protocols,2,FALSE),"*")</calculatedColumnFormula>
    </tableColumn>
    <tableColumn id="8" name="Action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I27" totalsRowShown="0" headerRowDxfId="26" dataDxfId="25" tableBorderDxfId="21">
  <autoFilter ref="B15:I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Rule" dataDxfId="0">
      <calculatedColumnFormula>CHAR(49+VALUE(ROW()))</calculatedColumnFormula>
    </tableColumn>
    <tableColumn id="2" name="Direction" dataDxfId="10"/>
    <tableColumn id="3" name="Source Address" dataDxfId="9"/>
    <tableColumn id="4" name="Dest. Address" dataDxfId="8"/>
    <tableColumn id="5" name="Protocol" dataDxfId="7"/>
    <tableColumn id="6" name="Source Port" dataDxfId="6">
      <calculatedColumnFormula>IF(Table13[[#This Row],[Direction]] = "in",VLOOKUP(Table13[[#This Row],[Protocol]],Protocols,2,FALSE),"*")</calculatedColumnFormula>
    </tableColumn>
    <tableColumn id="7" name="Dest. Port" dataDxfId="5">
      <calculatedColumnFormula>IF(Table13[[#This Row],[Direction]] = "out",VLOOKUP(Table13[[#This Row],[Protocol]],Protocols,2,FALSE),"*")</calculatedColumnFormula>
    </tableColumn>
    <tableColumn id="8" name="Actio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S18:T24" totalsRowShown="0" headerRowDxfId="20" dataDxfId="19" tableBorderDxfId="18">
  <autoFilter ref="S18:T24">
    <filterColumn colId="0" hiddenButton="1"/>
    <filterColumn colId="1" hiddenButton="1"/>
  </autoFilter>
  <tableColumns count="2">
    <tableColumn id="1" name="Protocol" dataDxfId="3"/>
    <tableColumn id="2" name="Por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showGridLines="0" tabSelected="1" workbookViewId="0">
      <selection activeCell="B2" sqref="B2:I27"/>
    </sheetView>
  </sheetViews>
  <sheetFormatPr defaultColWidth="6" defaultRowHeight="15" x14ac:dyDescent="0.25"/>
  <cols>
    <col min="1" max="1" width="9.5703125" style="1" bestFit="1" customWidth="1"/>
    <col min="2" max="2" width="5" style="1" bestFit="1" customWidth="1"/>
    <col min="3" max="3" width="9.140625" style="1" bestFit="1" customWidth="1"/>
    <col min="4" max="5" width="15.85546875" style="1" bestFit="1" customWidth="1"/>
    <col min="6" max="6" width="8.42578125" style="1" bestFit="1" customWidth="1"/>
    <col min="7" max="7" width="11.140625" style="1" bestFit="1" customWidth="1"/>
    <col min="8" max="8" width="9.7109375" style="1" bestFit="1" customWidth="1"/>
    <col min="9" max="9" width="7" style="1" bestFit="1" customWidth="1"/>
    <col min="10" max="10" width="9.5703125" style="1" bestFit="1" customWidth="1"/>
    <col min="11" max="11" width="5" style="1" bestFit="1" customWidth="1"/>
    <col min="12" max="12" width="9.140625" style="1" bestFit="1" customWidth="1"/>
    <col min="13" max="14" width="15.85546875" style="1" bestFit="1" customWidth="1"/>
    <col min="15" max="15" width="8.42578125" style="1" bestFit="1" customWidth="1"/>
    <col min="16" max="16" width="11.140625" style="1" bestFit="1" customWidth="1"/>
    <col min="17" max="17" width="9.7109375" style="1" bestFit="1" customWidth="1"/>
    <col min="18" max="18" width="7" style="1" bestFit="1" customWidth="1"/>
    <col min="19" max="19" width="8.42578125" style="1" bestFit="1" customWidth="1"/>
    <col min="20" max="20" width="4.7109375" style="1" bestFit="1" customWidth="1"/>
    <col min="21" max="21" width="12" style="1" customWidth="1"/>
    <col min="22" max="22" width="13" style="1" bestFit="1" customWidth="1"/>
    <col min="23" max="23" width="9.28515625" style="1" bestFit="1" customWidth="1"/>
    <col min="24" max="16384" width="6" style="1"/>
  </cols>
  <sheetData>
    <row r="1" spans="2:21" ht="15.75" thickBot="1" x14ac:dyDescent="0.3">
      <c r="U1" s="3"/>
    </row>
    <row r="2" spans="2:21" ht="18.75" x14ac:dyDescent="0.25">
      <c r="B2" s="11" t="s">
        <v>22</v>
      </c>
      <c r="C2" s="12"/>
      <c r="D2" s="12"/>
      <c r="E2" s="12"/>
      <c r="F2" s="12"/>
      <c r="G2" s="12"/>
      <c r="H2" s="12"/>
      <c r="I2" s="13"/>
    </row>
    <row r="3" spans="2:21" x14ac:dyDescent="0.25">
      <c r="B3" s="7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8" t="s">
        <v>7</v>
      </c>
    </row>
    <row r="4" spans="2:21" x14ac:dyDescent="0.25">
      <c r="B4" s="7" t="str">
        <f t="shared" ref="B4:B13" si="0">CHAR(61+VALUE(ROW()))</f>
        <v>A</v>
      </c>
      <c r="C4" s="4" t="s">
        <v>8</v>
      </c>
      <c r="D4" s="4" t="s">
        <v>11</v>
      </c>
      <c r="E4" s="4" t="s">
        <v>12</v>
      </c>
      <c r="F4" s="4" t="s">
        <v>13</v>
      </c>
      <c r="G4" s="4" t="str">
        <f>IF(Table1[[#This Row],[Direction]] = "out",VLOOKUP(Table1[[#This Row],[Protocol]],Protocols,2,FALSE),"*")</f>
        <v>*</v>
      </c>
      <c r="H4" s="4">
        <f>IF(Table1[[#This Row],[Direction]] = "in",VLOOKUP(Table1[[#This Row],[Protocol]],Protocols,2,FALSE),"*")</f>
        <v>25</v>
      </c>
      <c r="I4" s="8" t="s">
        <v>9</v>
      </c>
    </row>
    <row r="5" spans="2:21" x14ac:dyDescent="0.25">
      <c r="B5" s="7" t="str">
        <f t="shared" si="0"/>
        <v>B</v>
      </c>
      <c r="C5" s="4" t="s">
        <v>8</v>
      </c>
      <c r="D5" s="4" t="s">
        <v>11</v>
      </c>
      <c r="E5" s="4" t="s">
        <v>12</v>
      </c>
      <c r="F5" s="4" t="s">
        <v>15</v>
      </c>
      <c r="G5" s="4" t="str">
        <f>IF(Table1[[#This Row],[Direction]] = "out",VLOOKUP(Table1[[#This Row],[Protocol]],Protocols,2,FALSE),"*")</f>
        <v>*</v>
      </c>
      <c r="H5" s="4">
        <f>IF(Table1[[#This Row],[Direction]] = "in",VLOOKUP(Table1[[#This Row],[Protocol]],Protocols,2,FALSE),"*")</f>
        <v>95</v>
      </c>
      <c r="I5" s="8" t="s">
        <v>9</v>
      </c>
    </row>
    <row r="6" spans="2:21" x14ac:dyDescent="0.25">
      <c r="B6" s="7" t="str">
        <f t="shared" si="0"/>
        <v>C</v>
      </c>
      <c r="C6" s="4" t="s">
        <v>8</v>
      </c>
      <c r="D6" s="4" t="s">
        <v>11</v>
      </c>
      <c r="E6" s="4" t="s">
        <v>17</v>
      </c>
      <c r="F6" s="4" t="s">
        <v>18</v>
      </c>
      <c r="G6" s="4" t="str">
        <f>IF(Table1[[#This Row],[Direction]] = "out",VLOOKUP(Table1[[#This Row],[Protocol]],Protocols,2,FALSE),"*")</f>
        <v>*</v>
      </c>
      <c r="H6" s="4">
        <f>IF(Table1[[#This Row],[Direction]] = "in",VLOOKUP(Table1[[#This Row],[Protocol]],Protocols,2,FALSE),"*")</f>
        <v>80</v>
      </c>
      <c r="I6" s="8" t="s">
        <v>9</v>
      </c>
    </row>
    <row r="7" spans="2:21" x14ac:dyDescent="0.25">
      <c r="B7" s="7" t="str">
        <f t="shared" si="0"/>
        <v>D</v>
      </c>
      <c r="C7" s="4" t="s">
        <v>8</v>
      </c>
      <c r="D7" s="4" t="s">
        <v>11</v>
      </c>
      <c r="E7" s="4" t="s">
        <v>17</v>
      </c>
      <c r="F7" s="4" t="s">
        <v>19</v>
      </c>
      <c r="G7" s="4" t="str">
        <f>IF(Table1[[#This Row],[Direction]] = "out",VLOOKUP(Table1[[#This Row],[Protocol]],Protocols,2,FALSE),"*")</f>
        <v>*</v>
      </c>
      <c r="H7" s="4">
        <f>IF(Table1[[#This Row],[Direction]] = "in",VLOOKUP(Table1[[#This Row],[Protocol]],Protocols,2,FALSE),"*")</f>
        <v>443</v>
      </c>
      <c r="I7" s="8" t="s">
        <v>9</v>
      </c>
    </row>
    <row r="8" spans="2:21" x14ac:dyDescent="0.25">
      <c r="B8" s="7" t="str">
        <f t="shared" si="0"/>
        <v>E</v>
      </c>
      <c r="C8" s="4" t="s">
        <v>8</v>
      </c>
      <c r="D8" s="4" t="s">
        <v>11</v>
      </c>
      <c r="E8" s="4" t="s">
        <v>20</v>
      </c>
      <c r="F8" s="4" t="s">
        <v>21</v>
      </c>
      <c r="G8" s="4" t="str">
        <f>IF(Table1[[#This Row],[Direction]] = "out",VLOOKUP(Table1[[#This Row],[Protocol]],Protocols,2,FALSE),"*")</f>
        <v>*</v>
      </c>
      <c r="H8" s="4">
        <f>IF(Table1[[#This Row],[Direction]] = "in",VLOOKUP(Table1[[#This Row],[Protocol]],Protocols,2,FALSE),"*")</f>
        <v>53</v>
      </c>
      <c r="I8" s="8" t="s">
        <v>9</v>
      </c>
    </row>
    <row r="9" spans="2:21" x14ac:dyDescent="0.25">
      <c r="B9" s="7" t="str">
        <f t="shared" si="0"/>
        <v>F</v>
      </c>
      <c r="C9" s="4" t="s">
        <v>14</v>
      </c>
      <c r="D9" s="4" t="s">
        <v>12</v>
      </c>
      <c r="E9" s="4" t="s">
        <v>11</v>
      </c>
      <c r="F9" s="4" t="s">
        <v>13</v>
      </c>
      <c r="G9" s="4">
        <f>IF(Table1[[#This Row],[Direction]] = "out",VLOOKUP(Table1[[#This Row],[Protocol]],Protocols,2,FALSE),"*")</f>
        <v>25</v>
      </c>
      <c r="H9" s="4" t="str">
        <f>IF(Table1[[#This Row],[Direction]] = "in",VLOOKUP(Table1[[#This Row],[Protocol]],Protocols,2,FALSE),"*")</f>
        <v>*</v>
      </c>
      <c r="I9" s="8" t="s">
        <v>9</v>
      </c>
    </row>
    <row r="10" spans="2:21" x14ac:dyDescent="0.25">
      <c r="B10" s="14" t="str">
        <f t="shared" si="0"/>
        <v>G</v>
      </c>
      <c r="C10" s="4" t="s">
        <v>14</v>
      </c>
      <c r="D10" s="4" t="s">
        <v>12</v>
      </c>
      <c r="E10" s="4" t="s">
        <v>11</v>
      </c>
      <c r="F10" s="4" t="s">
        <v>18</v>
      </c>
      <c r="G10" s="5">
        <f>IF(Table1[[#This Row],[Direction]] = "out",VLOOKUP(Table1[[#This Row],[Protocol]],Protocols,2,FALSE),"*")</f>
        <v>80</v>
      </c>
      <c r="H10" s="5" t="str">
        <f>IF(Table1[[#This Row],[Direction]] = "in",VLOOKUP(Table1[[#This Row],[Protocol]],Protocols,2,FALSE),"*")</f>
        <v>*</v>
      </c>
      <c r="I10" s="8" t="s">
        <v>9</v>
      </c>
    </row>
    <row r="11" spans="2:21" x14ac:dyDescent="0.25">
      <c r="B11" s="14" t="str">
        <f t="shared" si="0"/>
        <v>H</v>
      </c>
      <c r="C11" s="4" t="s">
        <v>14</v>
      </c>
      <c r="D11" s="4" t="s">
        <v>17</v>
      </c>
      <c r="E11" s="4" t="s">
        <v>11</v>
      </c>
      <c r="F11" s="4" t="s">
        <v>19</v>
      </c>
      <c r="G11" s="5">
        <f>IF(Table1[[#This Row],[Direction]] = "out",VLOOKUP(Table1[[#This Row],[Protocol]],Protocols,2,FALSE),"*")</f>
        <v>443</v>
      </c>
      <c r="H11" s="5" t="str">
        <f>IF(Table1[[#This Row],[Direction]] = "in",VLOOKUP(Table1[[#This Row],[Protocol]],Protocols,2,FALSE),"*")</f>
        <v>*</v>
      </c>
      <c r="I11" s="8" t="s">
        <v>9</v>
      </c>
    </row>
    <row r="12" spans="2:21" x14ac:dyDescent="0.25">
      <c r="B12" s="7" t="str">
        <f t="shared" si="0"/>
        <v>I</v>
      </c>
      <c r="C12" s="4" t="s">
        <v>14</v>
      </c>
      <c r="D12" s="4" t="s">
        <v>20</v>
      </c>
      <c r="E12" s="4" t="s">
        <v>11</v>
      </c>
      <c r="F12" s="4" t="s">
        <v>21</v>
      </c>
      <c r="G12" s="4">
        <f>IF(Table1[[#This Row],[Direction]] = "out",VLOOKUP(Table1[[#This Row],[Protocol]],Protocols,2,FALSE),"*")</f>
        <v>53</v>
      </c>
      <c r="H12" s="4" t="str">
        <f>IF(Table1[[#This Row],[Direction]] = "in",VLOOKUP(Table1[[#This Row],[Protocol]],Protocols,2,FALSE),"*")</f>
        <v>*</v>
      </c>
      <c r="I12" s="8" t="s">
        <v>9</v>
      </c>
    </row>
    <row r="13" spans="2:21" ht="15.75" thickBot="1" x14ac:dyDescent="0.3">
      <c r="B13" s="9" t="str">
        <f t="shared" si="0"/>
        <v>J</v>
      </c>
      <c r="C13" s="15" t="s">
        <v>11</v>
      </c>
      <c r="D13" s="15" t="s">
        <v>11</v>
      </c>
      <c r="E13" s="15" t="s">
        <v>11</v>
      </c>
      <c r="F13" s="15" t="s">
        <v>11</v>
      </c>
      <c r="G13" s="15" t="str">
        <f>IF(Table1[[#This Row],[Direction]] = "out",VLOOKUP(Table1[[#This Row],[Protocol]],Protocols,2,FALSE),"*")</f>
        <v>*</v>
      </c>
      <c r="H13" s="15" t="str">
        <f>IF(Table1[[#This Row],[Direction]] = "in",VLOOKUP(Table1[[#This Row],[Protocol]],Protocols,2,FALSE),"*")</f>
        <v>*</v>
      </c>
      <c r="I13" s="10" t="s">
        <v>10</v>
      </c>
    </row>
    <row r="14" spans="2:21" ht="18.75" x14ac:dyDescent="0.25">
      <c r="B14" s="11" t="s">
        <v>23</v>
      </c>
      <c r="C14" s="12"/>
      <c r="D14" s="12"/>
      <c r="E14" s="12"/>
      <c r="F14" s="12"/>
      <c r="G14" s="12"/>
      <c r="H14" s="12"/>
      <c r="I14" s="13"/>
    </row>
    <row r="15" spans="2:21" x14ac:dyDescent="0.25">
      <c r="B15" s="7" t="s">
        <v>0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8" t="s">
        <v>7</v>
      </c>
    </row>
    <row r="16" spans="2:21" ht="15.75" thickBot="1" x14ac:dyDescent="0.3">
      <c r="B16" s="14" t="str">
        <f t="shared" ref="B16:B27" si="1">CHAR(49+VALUE(ROW()))</f>
        <v>A</v>
      </c>
      <c r="C16" s="4" t="s">
        <v>8</v>
      </c>
      <c r="D16" s="4" t="s">
        <v>12</v>
      </c>
      <c r="E16" s="4" t="s">
        <v>11</v>
      </c>
      <c r="F16" s="4" t="s">
        <v>13</v>
      </c>
      <c r="G16" s="4">
        <f>IF(Table13[[#This Row],[Direction]] = "in",VLOOKUP(Table13[[#This Row],[Protocol]],Protocols,2,FALSE),"*")</f>
        <v>25</v>
      </c>
      <c r="H16" s="4" t="str">
        <f>IF(Table13[[#This Row],[Direction]] = "out",VLOOKUP(Table13[[#This Row],[Protocol]],Protocols,2,FALSE),"*")</f>
        <v>*</v>
      </c>
      <c r="I16" s="8" t="s">
        <v>9</v>
      </c>
    </row>
    <row r="17" spans="2:20" ht="18.75" x14ac:dyDescent="0.25">
      <c r="B17" s="14" t="str">
        <f t="shared" si="1"/>
        <v>B</v>
      </c>
      <c r="C17" s="4" t="s">
        <v>8</v>
      </c>
      <c r="D17" s="4" t="s">
        <v>17</v>
      </c>
      <c r="E17" s="4" t="s">
        <v>11</v>
      </c>
      <c r="F17" s="4" t="s">
        <v>18</v>
      </c>
      <c r="G17" s="5">
        <f>IF(Table13[[#This Row],[Direction]] = "in",VLOOKUP(Table13[[#This Row],[Protocol]],Protocols,2,FALSE),"*")</f>
        <v>80</v>
      </c>
      <c r="H17" s="5" t="str">
        <f>IF(Table13[[#This Row],[Direction]] = "out",VLOOKUP(Table13[[#This Row],[Protocol]],Protocols,2,FALSE),"*")</f>
        <v>*</v>
      </c>
      <c r="I17" s="8" t="s">
        <v>9</v>
      </c>
      <c r="S17" s="11" t="s">
        <v>26</v>
      </c>
      <c r="T17" s="13"/>
    </row>
    <row r="18" spans="2:20" x14ac:dyDescent="0.25">
      <c r="B18" s="14" t="str">
        <f t="shared" si="1"/>
        <v>C</v>
      </c>
      <c r="C18" s="4" t="s">
        <v>8</v>
      </c>
      <c r="D18" s="4" t="s">
        <v>17</v>
      </c>
      <c r="E18" s="4" t="s">
        <v>11</v>
      </c>
      <c r="F18" s="4" t="s">
        <v>19</v>
      </c>
      <c r="G18" s="5">
        <f>IF(Table13[[#This Row],[Direction]] = "in",VLOOKUP(Table13[[#This Row],[Protocol]],Protocols,2,FALSE),"*")</f>
        <v>443</v>
      </c>
      <c r="H18" s="5" t="str">
        <f>IF(Table13[[#This Row],[Direction]] = "out",VLOOKUP(Table13[[#This Row],[Protocol]],Protocols,2,FALSE),"*")</f>
        <v>*</v>
      </c>
      <c r="I18" s="8" t="s">
        <v>9</v>
      </c>
      <c r="S18" s="7" t="s">
        <v>4</v>
      </c>
      <c r="T18" s="8" t="s">
        <v>24</v>
      </c>
    </row>
    <row r="19" spans="2:20" x14ac:dyDescent="0.25">
      <c r="B19" s="14" t="str">
        <f t="shared" si="1"/>
        <v>D</v>
      </c>
      <c r="C19" s="4" t="s">
        <v>8</v>
      </c>
      <c r="D19" s="4" t="s">
        <v>20</v>
      </c>
      <c r="E19" s="4" t="s">
        <v>11</v>
      </c>
      <c r="F19" s="4" t="s">
        <v>21</v>
      </c>
      <c r="G19" s="5">
        <f>IF(Table13[[#This Row],[Direction]] = "in",VLOOKUP(Table13[[#This Row],[Protocol]],Protocols,2,FALSE),"*")</f>
        <v>53</v>
      </c>
      <c r="H19" s="5" t="str">
        <f>IF(Table13[[#This Row],[Direction]] = "out",VLOOKUP(Table13[[#This Row],[Protocol]],Protocols,2,FALSE),"*")</f>
        <v>*</v>
      </c>
      <c r="I19" s="8" t="s">
        <v>9</v>
      </c>
      <c r="S19" s="7" t="s">
        <v>13</v>
      </c>
      <c r="T19" s="8">
        <v>25</v>
      </c>
    </row>
    <row r="20" spans="2:20" x14ac:dyDescent="0.25">
      <c r="B20" s="7" t="str">
        <f t="shared" si="1"/>
        <v>E</v>
      </c>
      <c r="C20" s="4" t="s">
        <v>14</v>
      </c>
      <c r="D20" s="4" t="s">
        <v>11</v>
      </c>
      <c r="E20" s="4" t="s">
        <v>12</v>
      </c>
      <c r="F20" s="4" t="s">
        <v>13</v>
      </c>
      <c r="G20" s="4" t="str">
        <f>IF(Table13[[#This Row],[Direction]] = "in",VLOOKUP(Table13[[#This Row],[Protocol]],Protocols,2,FALSE),"*")</f>
        <v>*</v>
      </c>
      <c r="H20" s="4">
        <f>IF(Table13[[#This Row],[Direction]] = "out",VLOOKUP(Table13[[#This Row],[Protocol]],Protocols,2,FALSE),"*")</f>
        <v>25</v>
      </c>
      <c r="I20" s="8" t="s">
        <v>9</v>
      </c>
      <c r="S20" s="7" t="s">
        <v>21</v>
      </c>
      <c r="T20" s="8">
        <v>53</v>
      </c>
    </row>
    <row r="21" spans="2:20" x14ac:dyDescent="0.25">
      <c r="B21" s="7" t="str">
        <f t="shared" si="1"/>
        <v>F</v>
      </c>
      <c r="C21" s="4" t="s">
        <v>14</v>
      </c>
      <c r="D21" s="4" t="s">
        <v>11</v>
      </c>
      <c r="E21" s="4" t="s">
        <v>12</v>
      </c>
      <c r="F21" s="4" t="s">
        <v>16</v>
      </c>
      <c r="G21" s="4" t="str">
        <f>IF(Table13[[#This Row],[Direction]] = "in",VLOOKUP(Table13[[#This Row],[Protocol]],Protocols,2,FALSE),"*")</f>
        <v>*</v>
      </c>
      <c r="H21" s="4">
        <f>IF(Table13[[#This Row],[Direction]] = "out",VLOOKUP(Table13[[#This Row],[Protocol]],Protocols,2,FALSE),"*")</f>
        <v>110</v>
      </c>
      <c r="I21" s="8" t="s">
        <v>9</v>
      </c>
      <c r="S21" s="7" t="s">
        <v>16</v>
      </c>
      <c r="T21" s="8">
        <v>110</v>
      </c>
    </row>
    <row r="22" spans="2:20" x14ac:dyDescent="0.25">
      <c r="B22" s="7" t="str">
        <f t="shared" si="1"/>
        <v>G</v>
      </c>
      <c r="C22" s="4" t="s">
        <v>14</v>
      </c>
      <c r="D22" s="4" t="s">
        <v>11</v>
      </c>
      <c r="E22" s="4" t="s">
        <v>12</v>
      </c>
      <c r="F22" s="4" t="s">
        <v>15</v>
      </c>
      <c r="G22" s="4" t="str">
        <f>IF(Table13[[#This Row],[Direction]] = "in",VLOOKUP(Table13[[#This Row],[Protocol]],Protocols,2,FALSE),"*")</f>
        <v>*</v>
      </c>
      <c r="H22" s="4">
        <f>IF(Table13[[#This Row],[Direction]] = "out",VLOOKUP(Table13[[#This Row],[Protocol]],Protocols,2,FALSE),"*")</f>
        <v>95</v>
      </c>
      <c r="I22" s="8" t="s">
        <v>9</v>
      </c>
      <c r="S22" s="7" t="s">
        <v>15</v>
      </c>
      <c r="T22" s="8">
        <v>95</v>
      </c>
    </row>
    <row r="23" spans="2:20" x14ac:dyDescent="0.25">
      <c r="B23" s="14" t="str">
        <f t="shared" si="1"/>
        <v>H</v>
      </c>
      <c r="C23" s="4" t="s">
        <v>14</v>
      </c>
      <c r="D23" s="4" t="s">
        <v>11</v>
      </c>
      <c r="E23" s="4" t="s">
        <v>17</v>
      </c>
      <c r="F23" s="4" t="s">
        <v>18</v>
      </c>
      <c r="G23" s="5" t="str">
        <f>IF(Table13[[#This Row],[Direction]] = "in",VLOOKUP(Table13[[#This Row],[Protocol]],Protocols,2,FALSE),"*")</f>
        <v>*</v>
      </c>
      <c r="H23" s="5">
        <f>IF(Table13[[#This Row],[Direction]] = "out",VLOOKUP(Table13[[#This Row],[Protocol]],Protocols,2,FALSE),"*")</f>
        <v>80</v>
      </c>
      <c r="I23" s="8" t="s">
        <v>9</v>
      </c>
      <c r="S23" s="7" t="s">
        <v>18</v>
      </c>
      <c r="T23" s="8">
        <v>80</v>
      </c>
    </row>
    <row r="24" spans="2:20" ht="15.75" thickBot="1" x14ac:dyDescent="0.3">
      <c r="B24" s="14" t="str">
        <f t="shared" si="1"/>
        <v>I</v>
      </c>
      <c r="C24" s="4" t="s">
        <v>14</v>
      </c>
      <c r="D24" s="4" t="s">
        <v>11</v>
      </c>
      <c r="E24" s="4" t="s">
        <v>17</v>
      </c>
      <c r="F24" s="4" t="s">
        <v>19</v>
      </c>
      <c r="G24" s="5" t="str">
        <f>IF(Table13[[#This Row],[Direction]] = "in",VLOOKUP(Table13[[#This Row],[Protocol]],Protocols,2,FALSE),"*")</f>
        <v>*</v>
      </c>
      <c r="H24" s="5">
        <f>IF(Table13[[#This Row],[Direction]] = "out",VLOOKUP(Table13[[#This Row],[Protocol]],Protocols,2,FALSE),"*")</f>
        <v>443</v>
      </c>
      <c r="I24" s="8" t="s">
        <v>9</v>
      </c>
      <c r="S24" s="9" t="s">
        <v>19</v>
      </c>
      <c r="T24" s="10">
        <v>443</v>
      </c>
    </row>
    <row r="25" spans="2:20" x14ac:dyDescent="0.25">
      <c r="B25" s="14" t="str">
        <f t="shared" si="1"/>
        <v>J</v>
      </c>
      <c r="C25" s="4" t="s">
        <v>14</v>
      </c>
      <c r="D25" s="4" t="s">
        <v>11</v>
      </c>
      <c r="E25" s="4" t="s">
        <v>20</v>
      </c>
      <c r="F25" s="4" t="s">
        <v>21</v>
      </c>
      <c r="G25" s="5" t="str">
        <f>IF(Table13[[#This Row],[Direction]] = "in",VLOOKUP(Table13[[#This Row],[Protocol]],Protocols,2,FALSE),"*")</f>
        <v>*</v>
      </c>
      <c r="H25" s="5">
        <f>IF(Table13[[#This Row],[Direction]] = "out",VLOOKUP(Table13[[#This Row],[Protocol]],Protocols,2,FALSE),"*")</f>
        <v>53</v>
      </c>
      <c r="I25" s="8" t="s">
        <v>9</v>
      </c>
    </row>
    <row r="26" spans="2:20" ht="45" x14ac:dyDescent="0.25">
      <c r="B26" s="14" t="str">
        <f t="shared" si="1"/>
        <v>K</v>
      </c>
      <c r="C26" s="4" t="s">
        <v>14</v>
      </c>
      <c r="D26" s="6" t="s">
        <v>25</v>
      </c>
      <c r="E26" s="4" t="s">
        <v>11</v>
      </c>
      <c r="F26" s="4" t="s">
        <v>11</v>
      </c>
      <c r="G26" s="5" t="s">
        <v>11</v>
      </c>
      <c r="H26" s="5" t="s">
        <v>11</v>
      </c>
      <c r="I26" s="8" t="s">
        <v>9</v>
      </c>
    </row>
    <row r="27" spans="2:20" ht="15.75" thickBot="1" x14ac:dyDescent="0.3">
      <c r="B27" s="16" t="str">
        <f t="shared" si="1"/>
        <v>L</v>
      </c>
      <c r="C27" s="1" t="s">
        <v>11</v>
      </c>
      <c r="D27" s="1" t="s">
        <v>11</v>
      </c>
      <c r="E27" s="1" t="s">
        <v>11</v>
      </c>
      <c r="F27" s="1" t="s">
        <v>11</v>
      </c>
      <c r="G27" s="2" t="s">
        <v>11</v>
      </c>
      <c r="H27" s="2" t="s">
        <v>11</v>
      </c>
      <c r="I27" s="1" t="s">
        <v>10</v>
      </c>
    </row>
  </sheetData>
  <mergeCells count="3">
    <mergeCell ref="B2:I2"/>
    <mergeCell ref="B14:I14"/>
    <mergeCell ref="S17:T17"/>
  </mergeCells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Peters</dc:creator>
  <cp:lastModifiedBy>Ryan Peters</cp:lastModifiedBy>
  <dcterms:created xsi:type="dcterms:W3CDTF">2018-02-23T16:08:48Z</dcterms:created>
  <dcterms:modified xsi:type="dcterms:W3CDTF">2018-02-23T18:13:39Z</dcterms:modified>
</cp:coreProperties>
</file>